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3995" windowHeight="8190"/>
  </bookViews>
  <sheets>
    <sheet name="Primary" sheetId="1" r:id="rId1"/>
    <sheet name="Secondary" sheetId="2" r:id="rId2"/>
  </sheets>
  <definedNames>
    <definedName name="_xlnm.Print_Area" localSheetId="0">Primary!$A$1:$AC$178</definedName>
    <definedName name="_xlnm.Print_Area" localSheetId="1">Secondary!$A$1:$AB$49</definedName>
    <definedName name="_xlnm.Print_Titles" localSheetId="0">Primary!$3:$4</definedName>
  </definedNames>
  <calcPr calcId="145621"/>
</workbook>
</file>

<file path=xl/calcChain.xml><?xml version="1.0" encoding="utf-8"?>
<calcChain xmlns="http://schemas.openxmlformats.org/spreadsheetml/2006/main">
  <c r="P167" i="1" l="1"/>
  <c r="O74" i="1"/>
  <c r="Z74" i="1" l="1"/>
  <c r="F80" i="1" l="1"/>
  <c r="F29" i="1"/>
  <c r="Q31" i="2" l="1"/>
  <c r="Q35" i="2"/>
  <c r="Q36" i="2"/>
  <c r="Q38" i="2"/>
  <c r="Z32" i="2"/>
  <c r="Z33" i="2"/>
  <c r="Z34" i="2"/>
  <c r="Z38" i="2"/>
  <c r="AA39" i="2"/>
  <c r="T39" i="2"/>
  <c r="G39" i="2"/>
  <c r="F39" i="2"/>
  <c r="E39" i="2"/>
  <c r="AD31" i="2"/>
  <c r="AD32" i="2"/>
  <c r="AD33" i="2"/>
  <c r="AD34" i="2"/>
  <c r="AD35" i="2"/>
  <c r="AD36" i="2"/>
  <c r="AD37" i="2"/>
  <c r="AD38" i="2"/>
  <c r="W31" i="2"/>
  <c r="Z31" i="2"/>
  <c r="W32" i="2"/>
  <c r="W33" i="2"/>
  <c r="W34" i="2"/>
  <c r="W35" i="2"/>
  <c r="Z35" i="2"/>
  <c r="W36" i="2"/>
  <c r="W37" i="2"/>
  <c r="Z37" i="2"/>
  <c r="W38" i="2"/>
  <c r="Q32" i="2"/>
  <c r="Q33" i="2"/>
  <c r="Q34" i="2"/>
  <c r="Q37" i="2"/>
  <c r="H31" i="2"/>
  <c r="H32" i="2"/>
  <c r="H33" i="2"/>
  <c r="H34" i="2"/>
  <c r="H35" i="2"/>
  <c r="H36" i="2"/>
  <c r="H37" i="2"/>
  <c r="H38" i="2"/>
  <c r="L39" i="2" l="1"/>
  <c r="U39" i="2"/>
  <c r="AB39" i="2"/>
  <c r="Z36" i="2"/>
  <c r="L167" i="1" l="1"/>
  <c r="R163" i="1"/>
  <c r="AC167" i="1"/>
  <c r="AB167" i="1"/>
  <c r="U167" i="1"/>
  <c r="F167" i="1"/>
  <c r="G167" i="1"/>
  <c r="E167" i="1"/>
  <c r="AE162" i="1"/>
  <c r="AE163" i="1"/>
  <c r="AE164" i="1"/>
  <c r="AE165" i="1"/>
  <c r="AE166" i="1"/>
  <c r="X162" i="1"/>
  <c r="AA162" i="1"/>
  <c r="X163" i="1"/>
  <c r="AA163" i="1"/>
  <c r="X164" i="1"/>
  <c r="AA164" i="1"/>
  <c r="X165" i="1"/>
  <c r="AA165" i="1"/>
  <c r="X166" i="1"/>
  <c r="AA166" i="1"/>
  <c r="R162" i="1"/>
  <c r="R164" i="1"/>
  <c r="R165" i="1"/>
  <c r="R166" i="1"/>
  <c r="H162" i="1"/>
  <c r="H163" i="1"/>
  <c r="H164" i="1"/>
  <c r="H165" i="1"/>
  <c r="H166" i="1"/>
  <c r="V167" i="1" l="1"/>
  <c r="W7" i="2" l="1"/>
  <c r="W8" i="2"/>
  <c r="W9" i="2"/>
  <c r="W10" i="2"/>
  <c r="W11" i="2"/>
  <c r="W12" i="2"/>
  <c r="W14" i="2"/>
  <c r="Q19" i="2"/>
  <c r="Q20" i="2"/>
  <c r="Q21" i="2"/>
  <c r="Q22" i="2"/>
  <c r="Q23" i="2"/>
  <c r="Q24" i="2"/>
  <c r="Q25" i="2"/>
  <c r="Q26" i="2"/>
  <c r="Q27" i="2"/>
  <c r="Q28" i="2"/>
  <c r="Q29" i="2"/>
  <c r="Q30" i="2"/>
  <c r="W6" i="2"/>
  <c r="W13" i="2"/>
  <c r="W15" i="2"/>
  <c r="W17" i="2"/>
  <c r="W19" i="2"/>
  <c r="W20" i="2"/>
  <c r="W21" i="2"/>
  <c r="W22" i="2"/>
  <c r="W23" i="2"/>
  <c r="W24" i="2"/>
  <c r="W25" i="2"/>
  <c r="W26" i="2"/>
  <c r="W27" i="2"/>
  <c r="W28" i="2"/>
  <c r="W29" i="2"/>
  <c r="W30" i="2"/>
  <c r="W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5" i="1"/>
  <c r="AD29" i="2"/>
  <c r="AD30" i="2"/>
  <c r="AD19" i="2"/>
  <c r="AD20" i="2"/>
  <c r="AD21" i="2"/>
  <c r="AD22" i="2"/>
  <c r="AD23" i="2"/>
  <c r="AD24" i="2"/>
  <c r="AD25" i="2"/>
  <c r="AD26" i="2"/>
  <c r="AD27" i="2"/>
  <c r="AD28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Z11" i="2"/>
  <c r="Z12" i="2"/>
  <c r="Z13" i="2"/>
  <c r="Z14" i="2"/>
  <c r="Z15" i="2"/>
  <c r="Z17" i="2"/>
  <c r="Z19" i="2"/>
  <c r="Z20" i="2"/>
  <c r="Z21" i="2"/>
  <c r="Z22" i="2"/>
  <c r="Z23" i="2"/>
  <c r="Z24" i="2"/>
  <c r="Z25" i="2"/>
  <c r="Z26" i="2"/>
  <c r="Z27" i="2"/>
  <c r="Z28" i="2"/>
  <c r="Z29" i="2"/>
  <c r="Z30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I74" i="1"/>
  <c r="AJ74" i="1"/>
  <c r="AK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5" i="1"/>
  <c r="R5" i="1"/>
  <c r="AA5" i="1"/>
  <c r="AE5" i="1"/>
  <c r="AD5" i="2"/>
  <c r="Z5" i="2"/>
  <c r="Z6" i="2"/>
  <c r="Z7" i="2"/>
  <c r="Z8" i="2"/>
  <c r="Z9" i="2"/>
  <c r="Z10" i="2"/>
  <c r="Q5" i="2"/>
  <c r="H5" i="2"/>
  <c r="W39" i="2" l="1"/>
  <c r="X167" i="1"/>
  <c r="H39" i="2"/>
  <c r="H167" i="1"/>
  <c r="Q39" i="2"/>
  <c r="Z39" i="2"/>
  <c r="AA167" i="1"/>
  <c r="R167" i="1"/>
  <c r="Q165" i="1" l="1"/>
  <c r="Q160" i="1"/>
  <c r="Q154" i="1"/>
  <c r="Q148" i="1"/>
  <c r="Q144" i="1"/>
  <c r="Q140" i="1"/>
  <c r="Q136" i="1"/>
  <c r="Q132" i="1"/>
  <c r="Q126" i="1"/>
  <c r="Q120" i="1"/>
  <c r="Q115" i="1"/>
  <c r="Q109" i="1"/>
  <c r="Q100" i="1"/>
  <c r="Q95" i="1"/>
  <c r="Q91" i="1"/>
  <c r="Q85" i="1"/>
  <c r="Q80" i="1"/>
  <c r="Q73" i="1"/>
  <c r="Q65" i="1"/>
  <c r="Q61" i="1"/>
  <c r="Q55" i="1"/>
  <c r="Q51" i="1"/>
  <c r="Q47" i="1"/>
  <c r="Q41" i="1"/>
  <c r="Q37" i="1"/>
  <c r="Q29" i="1"/>
  <c r="Q22" i="1"/>
  <c r="Q16" i="1"/>
  <c r="Q12" i="1"/>
  <c r="Q5" i="1"/>
  <c r="Q35" i="1"/>
  <c r="Q164" i="1"/>
  <c r="Q159" i="1"/>
  <c r="Q153" i="1"/>
  <c r="Q147" i="1"/>
  <c r="Q143" i="1"/>
  <c r="Q139" i="1"/>
  <c r="Q135" i="1"/>
  <c r="Q130" i="1"/>
  <c r="Q123" i="1"/>
  <c r="Q118" i="1"/>
  <c r="Q114" i="1"/>
  <c r="Q108" i="1"/>
  <c r="Q103" i="1"/>
  <c r="Q99" i="1"/>
  <c r="Q94" i="1"/>
  <c r="Q89" i="1"/>
  <c r="Q83" i="1"/>
  <c r="Q79" i="1"/>
  <c r="Q72" i="1"/>
  <c r="Q64" i="1"/>
  <c r="Q60" i="1"/>
  <c r="Q54" i="1"/>
  <c r="Q50" i="1"/>
  <c r="Q46" i="1"/>
  <c r="Q40" i="1"/>
  <c r="Q28" i="1"/>
  <c r="Q15" i="1"/>
  <c r="Q10" i="1"/>
  <c r="Q162" i="1"/>
  <c r="Q157" i="1"/>
  <c r="Q151" i="1"/>
  <c r="Q146" i="1"/>
  <c r="Q142" i="1"/>
  <c r="Q138" i="1"/>
  <c r="Q134" i="1"/>
  <c r="Q129" i="1"/>
  <c r="Q122" i="1"/>
  <c r="Q117" i="1"/>
  <c r="Q113" i="1"/>
  <c r="Q106" i="1"/>
  <c r="Q102" i="1"/>
  <c r="Q98" i="1"/>
  <c r="Q93" i="1"/>
  <c r="Q87" i="1"/>
  <c r="Q82" i="1"/>
  <c r="Q78" i="1"/>
  <c r="Q69" i="1"/>
  <c r="Q63" i="1"/>
  <c r="Q58" i="1"/>
  <c r="Q53" i="1"/>
  <c r="Q49" i="1"/>
  <c r="Q45" i="1"/>
  <c r="Q39" i="1"/>
  <c r="Q31" i="1"/>
  <c r="Q27" i="1"/>
  <c r="Q18" i="1"/>
  <c r="Q14" i="1"/>
  <c r="Q9" i="1"/>
  <c r="Q161" i="1"/>
  <c r="Q156" i="1"/>
  <c r="Q150" i="1"/>
  <c r="Q145" i="1"/>
  <c r="Q141" i="1"/>
  <c r="Q137" i="1"/>
  <c r="Q133" i="1"/>
  <c r="Q127" i="1"/>
  <c r="Q121" i="1"/>
  <c r="Q116" i="1"/>
  <c r="Q111" i="1"/>
  <c r="Q105" i="1"/>
  <c r="Q101" i="1"/>
  <c r="Q97" i="1"/>
  <c r="Q92" i="1"/>
  <c r="Q86" i="1"/>
  <c r="Q81" i="1"/>
  <c r="Q77" i="1"/>
  <c r="Q67" i="1"/>
  <c r="Q62" i="1"/>
  <c r="Q57" i="1"/>
  <c r="Q52" i="1"/>
  <c r="Q48" i="1"/>
  <c r="Q44" i="1"/>
  <c r="Q38" i="1"/>
  <c r="Q30" i="1"/>
  <c r="Q24" i="1"/>
  <c r="Q17" i="1"/>
  <c r="Q13" i="1"/>
  <c r="Q8" i="1"/>
  <c r="Q21" i="1"/>
  <c r="Q20" i="1"/>
  <c r="Q110" i="1" l="1"/>
  <c r="Q66" i="1"/>
  <c r="Q166" i="1"/>
  <c r="Q6" i="1"/>
  <c r="Q131" i="1" l="1"/>
  <c r="Q125" i="1"/>
  <c r="Q90" i="1"/>
  <c r="Q42" i="1"/>
  <c r="Q119" i="1"/>
  <c r="Q75" i="1"/>
  <c r="Q158" i="1"/>
  <c r="Q76" i="1"/>
  <c r="Q112" i="1"/>
  <c r="Q32" i="1"/>
  <c r="Q11" i="1"/>
  <c r="Q128" i="1"/>
  <c r="Q68" i="1"/>
  <c r="Q88" i="1"/>
  <c r="Q104" i="1"/>
  <c r="Q149" i="1"/>
  <c r="Q56" i="1"/>
  <c r="Q19" i="1"/>
  <c r="Q152" i="1"/>
  <c r="Q96" i="1"/>
  <c r="Q25" i="1"/>
  <c r="Q34" i="1"/>
  <c r="Q84" i="1"/>
  <c r="Q33" i="1"/>
  <c r="Q155" i="1"/>
  <c r="Q71" i="1"/>
  <c r="Q43" i="1"/>
  <c r="Q124" i="1"/>
  <c r="Q59" i="1"/>
  <c r="Q26" i="1"/>
  <c r="Q23" i="1"/>
  <c r="Q70" i="1"/>
  <c r="Q107" i="1"/>
  <c r="Q36" i="1"/>
  <c r="Q163" i="1" l="1"/>
  <c r="Q7" i="1"/>
  <c r="Q167" i="1" s="1"/>
  <c r="K167" i="1"/>
  <c r="O101" i="1" l="1"/>
  <c r="O17" i="1"/>
  <c r="O23" i="1"/>
  <c r="O134" i="1"/>
  <c r="O139" i="1"/>
  <c r="O78" i="1"/>
  <c r="O38" i="1"/>
  <c r="O162" i="1"/>
  <c r="O68" i="1"/>
  <c r="O69" i="1"/>
  <c r="O161" i="1"/>
  <c r="O86" i="1"/>
  <c r="O165" i="1"/>
  <c r="O16" i="1"/>
  <c r="O146" i="1"/>
  <c r="O124" i="1"/>
  <c r="O99" i="1"/>
  <c r="O58" i="1"/>
  <c r="O147" i="1"/>
  <c r="O113" i="1"/>
  <c r="O55" i="1"/>
  <c r="O52" i="1"/>
  <c r="O80" i="1"/>
  <c r="O14" i="1"/>
  <c r="O72" i="1"/>
  <c r="O24" i="1"/>
  <c r="O61" i="1"/>
  <c r="O44" i="1"/>
  <c r="O20" i="1"/>
  <c r="O63" i="1"/>
  <c r="O92" i="1"/>
  <c r="O122" i="1"/>
  <c r="O59" i="1"/>
  <c r="O15" i="1"/>
  <c r="O88" i="1"/>
  <c r="O12" i="1"/>
  <c r="O145" i="1"/>
  <c r="O50" i="1"/>
  <c r="O79" i="1"/>
  <c r="O129" i="1"/>
  <c r="O108" i="1"/>
  <c r="O22" i="1"/>
  <c r="O115" i="1"/>
  <c r="O98" i="1"/>
  <c r="O34" i="1"/>
  <c r="O8" i="1"/>
  <c r="O82" i="1"/>
  <c r="O123" i="1"/>
  <c r="O166" i="1"/>
  <c r="O150" i="1"/>
  <c r="O40" i="1"/>
  <c r="O29" i="1"/>
  <c r="O153" i="1"/>
  <c r="O39" i="1"/>
  <c r="O90" i="1"/>
  <c r="O66" i="1"/>
  <c r="O131" i="1"/>
  <c r="O67" i="1"/>
  <c r="O116" i="1"/>
  <c r="O41" i="1"/>
  <c r="O13" i="1"/>
  <c r="O81" i="1"/>
  <c r="O132" i="1"/>
  <c r="O27" i="1"/>
  <c r="O107" i="1"/>
  <c r="O142" i="1"/>
  <c r="O126" i="1"/>
  <c r="O25" i="1"/>
  <c r="O83" i="1"/>
  <c r="O148" i="1"/>
  <c r="O51" i="1"/>
  <c r="O37" i="1"/>
  <c r="O125" i="1"/>
  <c r="O119" i="1"/>
  <c r="O133" i="1"/>
  <c r="O18" i="1"/>
  <c r="O135" i="1"/>
  <c r="O46" i="1"/>
  <c r="O159" i="1"/>
  <c r="O154" i="1"/>
  <c r="O32" i="1"/>
  <c r="O30" i="1"/>
  <c r="O155" i="1"/>
  <c r="O48" i="1"/>
  <c r="O106" i="1"/>
  <c r="O140" i="1"/>
  <c r="O158" i="1"/>
  <c r="O137" i="1"/>
  <c r="O64" i="1"/>
  <c r="O93" i="1"/>
  <c r="O151" i="1"/>
  <c r="O130" i="1"/>
  <c r="O97" i="1"/>
  <c r="O76" i="1"/>
  <c r="O105" i="1"/>
  <c r="O9" i="1"/>
  <c r="O109" i="1"/>
  <c r="O96" i="1"/>
  <c r="O28" i="1"/>
  <c r="O127" i="1"/>
  <c r="O143" i="1"/>
  <c r="O31" i="1"/>
  <c r="O42" i="1"/>
  <c r="O70" i="1"/>
  <c r="O94" i="1"/>
  <c r="O49" i="1"/>
  <c r="O111" i="1"/>
  <c r="O128" i="1"/>
  <c r="O163" i="1"/>
  <c r="O117" i="1"/>
  <c r="O60" i="1"/>
  <c r="O110" i="1"/>
  <c r="O53" i="1"/>
  <c r="O141" i="1"/>
  <c r="O54" i="1"/>
  <c r="O73" i="1"/>
  <c r="O136" i="1"/>
  <c r="O102" i="1"/>
  <c r="O157" i="1"/>
  <c r="O149" i="1"/>
  <c r="O36" i="1"/>
  <c r="O65" i="1"/>
  <c r="O62" i="1"/>
  <c r="O164" i="1"/>
  <c r="O95" i="1"/>
  <c r="O103" i="1"/>
  <c r="O85" i="1"/>
  <c r="O87" i="1"/>
  <c r="O160" i="1"/>
  <c r="O84" i="1"/>
  <c r="O138" i="1"/>
  <c r="O121" i="1"/>
  <c r="O33" i="1"/>
  <c r="O56" i="1"/>
  <c r="O47" i="1"/>
  <c r="O75" i="1"/>
  <c r="O57" i="1"/>
  <c r="O144" i="1"/>
  <c r="O43" i="1"/>
  <c r="O120" i="1"/>
  <c r="O11" i="1"/>
  <c r="O112" i="1"/>
  <c r="O35" i="1"/>
  <c r="O71" i="1"/>
  <c r="O118" i="1"/>
  <c r="O77" i="1"/>
  <c r="O19" i="1"/>
  <c r="O45" i="1"/>
  <c r="O26" i="1"/>
  <c r="O100" i="1"/>
  <c r="O104" i="1"/>
  <c r="O7" i="1"/>
  <c r="O156" i="1"/>
  <c r="O89" i="1"/>
  <c r="O91" i="1"/>
  <c r="O114" i="1"/>
  <c r="O152" i="1"/>
  <c r="O6" i="1"/>
  <c r="S6" i="1" l="1"/>
  <c r="Y6" i="1"/>
  <c r="Z6" i="1" s="1"/>
  <c r="AK6" i="1"/>
  <c r="AF6" i="1"/>
  <c r="AG6" i="1" s="1"/>
  <c r="AI6" i="1"/>
  <c r="AJ6" i="1"/>
  <c r="M6" i="1"/>
  <c r="S91" i="1"/>
  <c r="Y91" i="1"/>
  <c r="Z91" i="1" s="1"/>
  <c r="AJ91" i="1"/>
  <c r="AF91" i="1"/>
  <c r="AG91" i="1" s="1"/>
  <c r="AI91" i="1"/>
  <c r="AK91" i="1"/>
  <c r="M91" i="1"/>
  <c r="S104" i="1"/>
  <c r="Y104" i="1"/>
  <c r="Z104" i="1" s="1"/>
  <c r="AI104" i="1"/>
  <c r="AK104" i="1"/>
  <c r="AF104" i="1"/>
  <c r="AG104" i="1" s="1"/>
  <c r="AJ104" i="1"/>
  <c r="M104" i="1"/>
  <c r="S19" i="1"/>
  <c r="Y19" i="1"/>
  <c r="Z19" i="1" s="1"/>
  <c r="AF19" i="1"/>
  <c r="AG19" i="1" s="1"/>
  <c r="AI19" i="1"/>
  <c r="AJ19" i="1"/>
  <c r="AK19" i="1"/>
  <c r="M19" i="1"/>
  <c r="S35" i="1"/>
  <c r="Y35" i="1"/>
  <c r="Z35" i="1" s="1"/>
  <c r="AF35" i="1"/>
  <c r="AG35" i="1" s="1"/>
  <c r="AI35" i="1"/>
  <c r="AJ35" i="1"/>
  <c r="AK35" i="1"/>
  <c r="M35" i="1"/>
  <c r="S43" i="1"/>
  <c r="Y43" i="1"/>
  <c r="Z43" i="1" s="1"/>
  <c r="AF43" i="1"/>
  <c r="AG43" i="1" s="1"/>
  <c r="AI43" i="1"/>
  <c r="AJ43" i="1"/>
  <c r="AK43" i="1"/>
  <c r="M43" i="1"/>
  <c r="S47" i="1"/>
  <c r="Y47" i="1"/>
  <c r="Z47" i="1" s="1"/>
  <c r="AF47" i="1"/>
  <c r="AG47" i="1" s="1"/>
  <c r="AI47" i="1"/>
  <c r="AJ47" i="1"/>
  <c r="AK47" i="1"/>
  <c r="M47" i="1"/>
  <c r="S138" i="1"/>
  <c r="Y138" i="1"/>
  <c r="Z138" i="1" s="1"/>
  <c r="AI138" i="1"/>
  <c r="AJ138" i="1"/>
  <c r="AK138" i="1"/>
  <c r="M138" i="1"/>
  <c r="AF138" i="1"/>
  <c r="AG138" i="1" s="1"/>
  <c r="S85" i="1"/>
  <c r="Y85" i="1"/>
  <c r="Z85" i="1" s="1"/>
  <c r="AF85" i="1"/>
  <c r="AG85" i="1" s="1"/>
  <c r="AJ85" i="1"/>
  <c r="AI85" i="1"/>
  <c r="AK85" i="1"/>
  <c r="M85" i="1"/>
  <c r="S62" i="1"/>
  <c r="Y62" i="1"/>
  <c r="Z62" i="1" s="1"/>
  <c r="AI62" i="1"/>
  <c r="AJ62" i="1"/>
  <c r="AK62" i="1"/>
  <c r="AF62" i="1"/>
  <c r="AG62" i="1" s="1"/>
  <c r="M62" i="1"/>
  <c r="S157" i="1"/>
  <c r="Y157" i="1"/>
  <c r="Z157" i="1" s="1"/>
  <c r="AJ157" i="1"/>
  <c r="AK157" i="1"/>
  <c r="AF157" i="1"/>
  <c r="AG157" i="1" s="1"/>
  <c r="AI157" i="1"/>
  <c r="M157" i="1"/>
  <c r="S54" i="1"/>
  <c r="Y54" i="1"/>
  <c r="Z54" i="1" s="1"/>
  <c r="AI54" i="1"/>
  <c r="AJ54" i="1"/>
  <c r="AK54" i="1"/>
  <c r="AF54" i="1"/>
  <c r="AG54" i="1" s="1"/>
  <c r="M54" i="1"/>
  <c r="S60" i="1"/>
  <c r="Y60" i="1"/>
  <c r="Z60" i="1" s="1"/>
  <c r="AK60" i="1"/>
  <c r="AF60" i="1"/>
  <c r="AG60" i="1" s="1"/>
  <c r="AI60" i="1"/>
  <c r="AJ60" i="1"/>
  <c r="M60" i="1"/>
  <c r="S111" i="1"/>
  <c r="Y111" i="1"/>
  <c r="Z111" i="1" s="1"/>
  <c r="AJ111" i="1"/>
  <c r="AF111" i="1"/>
  <c r="AG111" i="1" s="1"/>
  <c r="AI111" i="1"/>
  <c r="AK111" i="1"/>
  <c r="M111" i="1"/>
  <c r="S42" i="1"/>
  <c r="Y42" i="1"/>
  <c r="Z42" i="1" s="1"/>
  <c r="AI42" i="1"/>
  <c r="AJ42" i="1"/>
  <c r="AK42" i="1"/>
  <c r="AF42" i="1"/>
  <c r="AG42" i="1" s="1"/>
  <c r="M42" i="1"/>
  <c r="S28" i="1"/>
  <c r="AK28" i="1"/>
  <c r="Y28" i="1"/>
  <c r="Z28" i="1" s="1"/>
  <c r="AF28" i="1"/>
  <c r="AG28" i="1" s="1"/>
  <c r="AJ28" i="1"/>
  <c r="AI28" i="1"/>
  <c r="M28" i="1"/>
  <c r="S105" i="1"/>
  <c r="Y105" i="1"/>
  <c r="Z105" i="1" s="1"/>
  <c r="AF105" i="1"/>
  <c r="AG105" i="1" s="1"/>
  <c r="AJ105" i="1"/>
  <c r="AI105" i="1"/>
  <c r="AK105" i="1"/>
  <c r="M105" i="1"/>
  <c r="S151" i="1"/>
  <c r="Y151" i="1"/>
  <c r="Z151" i="1" s="1"/>
  <c r="AF151" i="1"/>
  <c r="AG151" i="1" s="1"/>
  <c r="AI151" i="1"/>
  <c r="AJ151" i="1"/>
  <c r="AK151" i="1"/>
  <c r="M151" i="1"/>
  <c r="S158" i="1"/>
  <c r="Y158" i="1"/>
  <c r="Z158" i="1" s="1"/>
  <c r="AI158" i="1"/>
  <c r="AJ158" i="1"/>
  <c r="AK158" i="1"/>
  <c r="M158" i="1"/>
  <c r="AF158" i="1"/>
  <c r="AG158" i="1" s="1"/>
  <c r="S155" i="1"/>
  <c r="Y155" i="1"/>
  <c r="Z155" i="1" s="1"/>
  <c r="AF155" i="1"/>
  <c r="AG155" i="1" s="1"/>
  <c r="AI155" i="1"/>
  <c r="AJ155" i="1"/>
  <c r="AK155" i="1"/>
  <c r="M155" i="1"/>
  <c r="S159" i="1"/>
  <c r="Y159" i="1"/>
  <c r="Z159" i="1" s="1"/>
  <c r="AF159" i="1"/>
  <c r="AG159" i="1" s="1"/>
  <c r="AI159" i="1"/>
  <c r="AJ159" i="1"/>
  <c r="AK159" i="1"/>
  <c r="M159" i="1"/>
  <c r="S133" i="1"/>
  <c r="Y133" i="1"/>
  <c r="Z133" i="1" s="1"/>
  <c r="AJ133" i="1"/>
  <c r="AK133" i="1"/>
  <c r="AF133" i="1"/>
  <c r="AG133" i="1" s="1"/>
  <c r="AI133" i="1"/>
  <c r="M133" i="1"/>
  <c r="S51" i="1"/>
  <c r="Y51" i="1"/>
  <c r="Z51" i="1" s="1"/>
  <c r="AF51" i="1"/>
  <c r="AG51" i="1" s="1"/>
  <c r="AI51" i="1"/>
  <c r="AJ51" i="1"/>
  <c r="AK51" i="1"/>
  <c r="M51" i="1"/>
  <c r="S126" i="1"/>
  <c r="Y126" i="1"/>
  <c r="Z126" i="1" s="1"/>
  <c r="AI126" i="1"/>
  <c r="AJ126" i="1"/>
  <c r="AK126" i="1"/>
  <c r="M126" i="1"/>
  <c r="AF126" i="1"/>
  <c r="AG126" i="1" s="1"/>
  <c r="S132" i="1"/>
  <c r="Y132" i="1"/>
  <c r="Z132" i="1" s="1"/>
  <c r="AK132" i="1"/>
  <c r="AF132" i="1"/>
  <c r="AG132" i="1" s="1"/>
  <c r="AI132" i="1"/>
  <c r="AJ132" i="1"/>
  <c r="M132" i="1"/>
  <c r="S116" i="1"/>
  <c r="Y116" i="1"/>
  <c r="Z116" i="1" s="1"/>
  <c r="AK116" i="1"/>
  <c r="AF116" i="1"/>
  <c r="AG116" i="1" s="1"/>
  <c r="AI116" i="1"/>
  <c r="AJ116" i="1"/>
  <c r="M116" i="1"/>
  <c r="S90" i="1"/>
  <c r="Y90" i="1"/>
  <c r="Z90" i="1" s="1"/>
  <c r="AK90" i="1"/>
  <c r="AI90" i="1"/>
  <c r="AJ90" i="1"/>
  <c r="M90" i="1"/>
  <c r="AF90" i="1"/>
  <c r="AG90" i="1" s="1"/>
  <c r="S40" i="1"/>
  <c r="Y40" i="1"/>
  <c r="Z40" i="1" s="1"/>
  <c r="AK40" i="1"/>
  <c r="AI40" i="1"/>
  <c r="AJ40" i="1"/>
  <c r="AF40" i="1"/>
  <c r="AG40" i="1" s="1"/>
  <c r="M40" i="1"/>
  <c r="S82" i="1"/>
  <c r="Y82" i="1"/>
  <c r="Z82" i="1" s="1"/>
  <c r="AK82" i="1"/>
  <c r="AF82" i="1"/>
  <c r="AG82" i="1" s="1"/>
  <c r="AI82" i="1"/>
  <c r="AJ82" i="1"/>
  <c r="M82" i="1"/>
  <c r="S115" i="1"/>
  <c r="Y115" i="1"/>
  <c r="Z115" i="1" s="1"/>
  <c r="AF115" i="1"/>
  <c r="AG115" i="1" s="1"/>
  <c r="AI115" i="1"/>
  <c r="AJ115" i="1"/>
  <c r="AK115" i="1"/>
  <c r="M115" i="1"/>
  <c r="S79" i="1"/>
  <c r="Y79" i="1"/>
  <c r="Z79" i="1" s="1"/>
  <c r="AJ79" i="1"/>
  <c r="AK79" i="1"/>
  <c r="AF79" i="1"/>
  <c r="AG79" i="1" s="1"/>
  <c r="AI79" i="1"/>
  <c r="M79" i="1"/>
  <c r="S88" i="1"/>
  <c r="Y88" i="1"/>
  <c r="Z88" i="1" s="1"/>
  <c r="AI88" i="1"/>
  <c r="AK88" i="1"/>
  <c r="AF88" i="1"/>
  <c r="AG88" i="1" s="1"/>
  <c r="AJ88" i="1"/>
  <c r="M88" i="1"/>
  <c r="S92" i="1"/>
  <c r="Y92" i="1"/>
  <c r="Z92" i="1" s="1"/>
  <c r="AI92" i="1"/>
  <c r="AK92" i="1"/>
  <c r="AF92" i="1"/>
  <c r="AG92" i="1" s="1"/>
  <c r="AJ92" i="1"/>
  <c r="M92" i="1"/>
  <c r="S61" i="1"/>
  <c r="Y61" i="1"/>
  <c r="Z61" i="1" s="1"/>
  <c r="AJ61" i="1"/>
  <c r="AK61" i="1"/>
  <c r="AF61" i="1"/>
  <c r="AG61" i="1" s="1"/>
  <c r="AI61" i="1"/>
  <c r="M61" i="1"/>
  <c r="S80" i="1"/>
  <c r="Y80" i="1"/>
  <c r="Z80" i="1" s="1"/>
  <c r="AI80" i="1"/>
  <c r="AJ80" i="1"/>
  <c r="AK80" i="1"/>
  <c r="AF80" i="1"/>
  <c r="AG80" i="1" s="1"/>
  <c r="M80" i="1"/>
  <c r="S147" i="1"/>
  <c r="Y147" i="1"/>
  <c r="Z147" i="1" s="1"/>
  <c r="AF147" i="1"/>
  <c r="AG147" i="1" s="1"/>
  <c r="AI147" i="1"/>
  <c r="AJ147" i="1"/>
  <c r="AK147" i="1"/>
  <c r="M147" i="1"/>
  <c r="S146" i="1"/>
  <c r="Y146" i="1"/>
  <c r="Z146" i="1" s="1"/>
  <c r="AI146" i="1"/>
  <c r="AJ146" i="1"/>
  <c r="AK146" i="1"/>
  <c r="M146" i="1"/>
  <c r="AF146" i="1"/>
  <c r="AG146" i="1" s="1"/>
  <c r="S161" i="1"/>
  <c r="Y161" i="1"/>
  <c r="Z161" i="1" s="1"/>
  <c r="AJ161" i="1"/>
  <c r="AK161" i="1"/>
  <c r="AF161" i="1"/>
  <c r="AG161" i="1" s="1"/>
  <c r="AI161" i="1"/>
  <c r="M161" i="1"/>
  <c r="AF162" i="1"/>
  <c r="AG162" i="1" s="1"/>
  <c r="AK162" i="1"/>
  <c r="S162" i="1"/>
  <c r="AJ162" i="1"/>
  <c r="M162" i="1"/>
  <c r="Y162" i="1"/>
  <c r="Z162" i="1" s="1"/>
  <c r="AI162" i="1"/>
  <c r="S134" i="1"/>
  <c r="Y134" i="1"/>
  <c r="Z134" i="1" s="1"/>
  <c r="AI134" i="1"/>
  <c r="AJ134" i="1"/>
  <c r="AK134" i="1"/>
  <c r="M134" i="1"/>
  <c r="AF134" i="1"/>
  <c r="AG134" i="1" s="1"/>
  <c r="S89" i="1"/>
  <c r="Y89" i="1"/>
  <c r="Z89" i="1" s="1"/>
  <c r="AF89" i="1"/>
  <c r="AG89" i="1" s="1"/>
  <c r="AJ89" i="1"/>
  <c r="AI89" i="1"/>
  <c r="AK89" i="1"/>
  <c r="M89" i="1"/>
  <c r="S100" i="1"/>
  <c r="Y100" i="1"/>
  <c r="Z100" i="1" s="1"/>
  <c r="AI100" i="1"/>
  <c r="AK100" i="1"/>
  <c r="AF100" i="1"/>
  <c r="AG100" i="1" s="1"/>
  <c r="AJ100" i="1"/>
  <c r="M100" i="1"/>
  <c r="S77" i="1"/>
  <c r="Y77" i="1"/>
  <c r="Z77" i="1" s="1"/>
  <c r="AF77" i="1"/>
  <c r="AG77" i="1" s="1"/>
  <c r="AI77" i="1"/>
  <c r="AJ77" i="1"/>
  <c r="AK77" i="1"/>
  <c r="M77" i="1"/>
  <c r="S112" i="1"/>
  <c r="Y112" i="1"/>
  <c r="Z112" i="1" s="1"/>
  <c r="AI112" i="1"/>
  <c r="AK112" i="1"/>
  <c r="AF112" i="1"/>
  <c r="AG112" i="1" s="1"/>
  <c r="AJ112" i="1"/>
  <c r="M112" i="1"/>
  <c r="S144" i="1"/>
  <c r="Y144" i="1"/>
  <c r="Z144" i="1" s="1"/>
  <c r="AK144" i="1"/>
  <c r="AF144" i="1"/>
  <c r="AG144" i="1" s="1"/>
  <c r="AI144" i="1"/>
  <c r="AJ144" i="1"/>
  <c r="M144" i="1"/>
  <c r="S56" i="1"/>
  <c r="Y56" i="1"/>
  <c r="Z56" i="1" s="1"/>
  <c r="AK56" i="1"/>
  <c r="AF56" i="1"/>
  <c r="AG56" i="1" s="1"/>
  <c r="AI56" i="1"/>
  <c r="AJ56" i="1"/>
  <c r="M56" i="1"/>
  <c r="S84" i="1"/>
  <c r="Y84" i="1"/>
  <c r="Z84" i="1" s="1"/>
  <c r="AI84" i="1"/>
  <c r="AJ84" i="1"/>
  <c r="AK84" i="1"/>
  <c r="M84" i="1"/>
  <c r="AF84" i="1"/>
  <c r="AG84" i="1" s="1"/>
  <c r="S103" i="1"/>
  <c r="Y103" i="1"/>
  <c r="Z103" i="1" s="1"/>
  <c r="AJ103" i="1"/>
  <c r="AF103" i="1"/>
  <c r="AG103" i="1" s="1"/>
  <c r="AI103" i="1"/>
  <c r="AK103" i="1"/>
  <c r="M103" i="1"/>
  <c r="S65" i="1"/>
  <c r="Y65" i="1"/>
  <c r="Z65" i="1" s="1"/>
  <c r="AJ65" i="1"/>
  <c r="AK65" i="1"/>
  <c r="AF65" i="1"/>
  <c r="AG65" i="1" s="1"/>
  <c r="AI65" i="1"/>
  <c r="M65" i="1"/>
  <c r="S102" i="1"/>
  <c r="Y102" i="1"/>
  <c r="Z102" i="1" s="1"/>
  <c r="AK102" i="1"/>
  <c r="AI102" i="1"/>
  <c r="AJ102" i="1"/>
  <c r="M102" i="1"/>
  <c r="AF102" i="1"/>
  <c r="AG102" i="1" s="1"/>
  <c r="S141" i="1"/>
  <c r="Y141" i="1"/>
  <c r="Z141" i="1" s="1"/>
  <c r="AJ141" i="1"/>
  <c r="AK141" i="1"/>
  <c r="AF141" i="1"/>
  <c r="AG141" i="1" s="1"/>
  <c r="AI141" i="1"/>
  <c r="M141" i="1"/>
  <c r="S117" i="1"/>
  <c r="Y117" i="1"/>
  <c r="Z117" i="1" s="1"/>
  <c r="AJ117" i="1"/>
  <c r="AK117" i="1"/>
  <c r="AF117" i="1"/>
  <c r="AG117" i="1" s="1"/>
  <c r="AI117" i="1"/>
  <c r="M117" i="1"/>
  <c r="S49" i="1"/>
  <c r="Y49" i="1"/>
  <c r="Z49" i="1" s="1"/>
  <c r="AJ49" i="1"/>
  <c r="AK49" i="1"/>
  <c r="AF49" i="1"/>
  <c r="AG49" i="1" s="1"/>
  <c r="AI49" i="1"/>
  <c r="M49" i="1"/>
  <c r="S31" i="1"/>
  <c r="Y31" i="1"/>
  <c r="Z31" i="1" s="1"/>
  <c r="AF31" i="1"/>
  <c r="AG31" i="1" s="1"/>
  <c r="AI31" i="1"/>
  <c r="AJ31" i="1"/>
  <c r="AK31" i="1"/>
  <c r="M31" i="1"/>
  <c r="S96" i="1"/>
  <c r="Y96" i="1"/>
  <c r="Z96" i="1" s="1"/>
  <c r="AI96" i="1"/>
  <c r="AK96" i="1"/>
  <c r="AF96" i="1"/>
  <c r="AG96" i="1" s="1"/>
  <c r="AJ96" i="1"/>
  <c r="M96" i="1"/>
  <c r="S76" i="1"/>
  <c r="Y76" i="1"/>
  <c r="Z76" i="1" s="1"/>
  <c r="AI76" i="1"/>
  <c r="AJ76" i="1"/>
  <c r="AK76" i="1"/>
  <c r="AF76" i="1"/>
  <c r="AG76" i="1" s="1"/>
  <c r="M76" i="1"/>
  <c r="S93" i="1"/>
  <c r="Y93" i="1"/>
  <c r="Z93" i="1" s="1"/>
  <c r="AF93" i="1"/>
  <c r="AG93" i="1" s="1"/>
  <c r="AJ93" i="1"/>
  <c r="AI93" i="1"/>
  <c r="AK93" i="1"/>
  <c r="M93" i="1"/>
  <c r="S140" i="1"/>
  <c r="Y140" i="1"/>
  <c r="Z140" i="1" s="1"/>
  <c r="AK140" i="1"/>
  <c r="AF140" i="1"/>
  <c r="AG140" i="1" s="1"/>
  <c r="AI140" i="1"/>
  <c r="AJ140" i="1"/>
  <c r="M140" i="1"/>
  <c r="S30" i="1"/>
  <c r="Y30" i="1"/>
  <c r="Z30" i="1" s="1"/>
  <c r="AI30" i="1"/>
  <c r="AJ30" i="1"/>
  <c r="AF30" i="1"/>
  <c r="AG30" i="1" s="1"/>
  <c r="AK30" i="1"/>
  <c r="M30" i="1"/>
  <c r="S46" i="1"/>
  <c r="Y46" i="1"/>
  <c r="Z46" i="1" s="1"/>
  <c r="AI46" i="1"/>
  <c r="AJ46" i="1"/>
  <c r="AK46" i="1"/>
  <c r="AF46" i="1"/>
  <c r="AG46" i="1" s="1"/>
  <c r="M46" i="1"/>
  <c r="S119" i="1"/>
  <c r="Y119" i="1"/>
  <c r="Z119" i="1" s="1"/>
  <c r="AF119" i="1"/>
  <c r="AG119" i="1" s="1"/>
  <c r="AI119" i="1"/>
  <c r="AJ119" i="1"/>
  <c r="AK119" i="1"/>
  <c r="M119" i="1"/>
  <c r="S148" i="1"/>
  <c r="Y148" i="1"/>
  <c r="Z148" i="1" s="1"/>
  <c r="AK148" i="1"/>
  <c r="AF148" i="1"/>
  <c r="AG148" i="1" s="1"/>
  <c r="AI148" i="1"/>
  <c r="AJ148" i="1"/>
  <c r="M148" i="1"/>
  <c r="S142" i="1"/>
  <c r="Y142" i="1"/>
  <c r="Z142" i="1" s="1"/>
  <c r="AI142" i="1"/>
  <c r="AJ142" i="1"/>
  <c r="AK142" i="1"/>
  <c r="M142" i="1"/>
  <c r="AF142" i="1"/>
  <c r="AG142" i="1" s="1"/>
  <c r="S81" i="1"/>
  <c r="Y81" i="1"/>
  <c r="Z81" i="1" s="1"/>
  <c r="AF81" i="1"/>
  <c r="AG81" i="1" s="1"/>
  <c r="AI81" i="1"/>
  <c r="AJ81" i="1"/>
  <c r="AK81" i="1"/>
  <c r="M81" i="1"/>
  <c r="S67" i="1"/>
  <c r="Y67" i="1"/>
  <c r="Z67" i="1" s="1"/>
  <c r="AF67" i="1"/>
  <c r="AG67" i="1" s="1"/>
  <c r="AI67" i="1"/>
  <c r="AJ67" i="1"/>
  <c r="AK67" i="1"/>
  <c r="M67" i="1"/>
  <c r="S39" i="1"/>
  <c r="Y39" i="1"/>
  <c r="Z39" i="1" s="1"/>
  <c r="AF39" i="1"/>
  <c r="AG39" i="1" s="1"/>
  <c r="AI39" i="1"/>
  <c r="AJ39" i="1"/>
  <c r="AK39" i="1"/>
  <c r="M39" i="1"/>
  <c r="S150" i="1"/>
  <c r="Y150" i="1"/>
  <c r="Z150" i="1" s="1"/>
  <c r="AI150" i="1"/>
  <c r="AJ150" i="1"/>
  <c r="AK150" i="1"/>
  <c r="M150" i="1"/>
  <c r="AF150" i="1"/>
  <c r="AG150" i="1" s="1"/>
  <c r="Y8" i="1"/>
  <c r="Z8" i="1" s="1"/>
  <c r="S8" i="1"/>
  <c r="AI8" i="1"/>
  <c r="AJ8" i="1"/>
  <c r="AK8" i="1"/>
  <c r="AF8" i="1"/>
  <c r="AG8" i="1" s="1"/>
  <c r="M8" i="1"/>
  <c r="S22" i="1"/>
  <c r="Y22" i="1"/>
  <c r="Z22" i="1" s="1"/>
  <c r="AI22" i="1"/>
  <c r="AJ22" i="1"/>
  <c r="AF22" i="1"/>
  <c r="AG22" i="1" s="1"/>
  <c r="AK22" i="1"/>
  <c r="M22" i="1"/>
  <c r="S50" i="1"/>
  <c r="Y50" i="1"/>
  <c r="Z50" i="1" s="1"/>
  <c r="AI50" i="1"/>
  <c r="AJ50" i="1"/>
  <c r="AK50" i="1"/>
  <c r="AF50" i="1"/>
  <c r="AG50" i="1" s="1"/>
  <c r="M50" i="1"/>
  <c r="S15" i="1"/>
  <c r="Y15" i="1"/>
  <c r="Z15" i="1" s="1"/>
  <c r="AF15" i="1"/>
  <c r="AG15" i="1" s="1"/>
  <c r="AI15" i="1"/>
  <c r="AJ15" i="1"/>
  <c r="AK15" i="1"/>
  <c r="M15" i="1"/>
  <c r="S63" i="1"/>
  <c r="Y63" i="1"/>
  <c r="Z63" i="1" s="1"/>
  <c r="AF63" i="1"/>
  <c r="AG63" i="1" s="1"/>
  <c r="AI63" i="1"/>
  <c r="AJ63" i="1"/>
  <c r="AK63" i="1"/>
  <c r="M63" i="1"/>
  <c r="S24" i="1"/>
  <c r="Y24" i="1"/>
  <c r="Z24" i="1" s="1"/>
  <c r="AK24" i="1"/>
  <c r="AF24" i="1"/>
  <c r="AG24" i="1" s="1"/>
  <c r="AJ24" i="1"/>
  <c r="AI24" i="1"/>
  <c r="M24" i="1"/>
  <c r="S52" i="1"/>
  <c r="Y52" i="1"/>
  <c r="Z52" i="1" s="1"/>
  <c r="AK52" i="1"/>
  <c r="AF52" i="1"/>
  <c r="AG52" i="1" s="1"/>
  <c r="AI52" i="1"/>
  <c r="AJ52" i="1"/>
  <c r="M52" i="1"/>
  <c r="S58" i="1"/>
  <c r="Y58" i="1"/>
  <c r="Z58" i="1" s="1"/>
  <c r="AI58" i="1"/>
  <c r="AJ58" i="1"/>
  <c r="AK58" i="1"/>
  <c r="AF58" i="1"/>
  <c r="AG58" i="1" s="1"/>
  <c r="M58" i="1"/>
  <c r="S16" i="1"/>
  <c r="Y16" i="1"/>
  <c r="Z16" i="1" s="1"/>
  <c r="AK16" i="1"/>
  <c r="AF16" i="1"/>
  <c r="AG16" i="1" s="1"/>
  <c r="AJ16" i="1"/>
  <c r="AI16" i="1"/>
  <c r="M16" i="1"/>
  <c r="S38" i="1"/>
  <c r="Y38" i="1"/>
  <c r="Z38" i="1" s="1"/>
  <c r="AI38" i="1"/>
  <c r="AJ38" i="1"/>
  <c r="AF38" i="1"/>
  <c r="AG38" i="1" s="1"/>
  <c r="AK38" i="1"/>
  <c r="M38" i="1"/>
  <c r="S23" i="1"/>
  <c r="Y23" i="1"/>
  <c r="Z23" i="1" s="1"/>
  <c r="AF23" i="1"/>
  <c r="AG23" i="1" s="1"/>
  <c r="AI23" i="1"/>
  <c r="AJ23" i="1"/>
  <c r="AK23" i="1"/>
  <c r="M23" i="1"/>
  <c r="S152" i="1"/>
  <c r="Y152" i="1"/>
  <c r="Z152" i="1" s="1"/>
  <c r="AK152" i="1"/>
  <c r="AF152" i="1"/>
  <c r="AG152" i="1" s="1"/>
  <c r="AI152" i="1"/>
  <c r="AJ152" i="1"/>
  <c r="M152" i="1"/>
  <c r="S156" i="1"/>
  <c r="Y156" i="1"/>
  <c r="Z156" i="1" s="1"/>
  <c r="AK156" i="1"/>
  <c r="AF156" i="1"/>
  <c r="AG156" i="1" s="1"/>
  <c r="AI156" i="1"/>
  <c r="AJ156" i="1"/>
  <c r="M156" i="1"/>
  <c r="S26" i="1"/>
  <c r="Y26" i="1"/>
  <c r="Z26" i="1" s="1"/>
  <c r="AI26" i="1"/>
  <c r="AJ26" i="1"/>
  <c r="AF26" i="1"/>
  <c r="AG26" i="1" s="1"/>
  <c r="AK26" i="1"/>
  <c r="M26" i="1"/>
  <c r="S118" i="1"/>
  <c r="Y118" i="1"/>
  <c r="Z118" i="1" s="1"/>
  <c r="AI118" i="1"/>
  <c r="AJ118" i="1"/>
  <c r="AK118" i="1"/>
  <c r="M118" i="1"/>
  <c r="AF118" i="1"/>
  <c r="AG118" i="1" s="1"/>
  <c r="S11" i="1"/>
  <c r="Y11" i="1"/>
  <c r="Z11" i="1" s="1"/>
  <c r="AJ11" i="1"/>
  <c r="AK11" i="1"/>
  <c r="AF11" i="1"/>
  <c r="AG11" i="1" s="1"/>
  <c r="AI11" i="1"/>
  <c r="M11" i="1"/>
  <c r="S57" i="1"/>
  <c r="Y57" i="1"/>
  <c r="Z57" i="1" s="1"/>
  <c r="AJ57" i="1"/>
  <c r="AK57" i="1"/>
  <c r="AF57" i="1"/>
  <c r="AG57" i="1" s="1"/>
  <c r="AI57" i="1"/>
  <c r="M57" i="1"/>
  <c r="S33" i="1"/>
  <c r="Y33" i="1"/>
  <c r="Z33" i="1" s="1"/>
  <c r="AJ33" i="1"/>
  <c r="AK33" i="1"/>
  <c r="AF33" i="1"/>
  <c r="AG33" i="1" s="1"/>
  <c r="AI33" i="1"/>
  <c r="M33" i="1"/>
  <c r="S160" i="1"/>
  <c r="Y160" i="1"/>
  <c r="Z160" i="1" s="1"/>
  <c r="AK160" i="1"/>
  <c r="AF160" i="1"/>
  <c r="AG160" i="1" s="1"/>
  <c r="AI160" i="1"/>
  <c r="AJ160" i="1"/>
  <c r="M160" i="1"/>
  <c r="S95" i="1"/>
  <c r="Y95" i="1"/>
  <c r="Z95" i="1" s="1"/>
  <c r="AJ95" i="1"/>
  <c r="AF95" i="1"/>
  <c r="AG95" i="1" s="1"/>
  <c r="AI95" i="1"/>
  <c r="AK95" i="1"/>
  <c r="M95" i="1"/>
  <c r="S36" i="1"/>
  <c r="AK36" i="1"/>
  <c r="Y36" i="1"/>
  <c r="Z36" i="1" s="1"/>
  <c r="AF36" i="1"/>
  <c r="AG36" i="1" s="1"/>
  <c r="AJ36" i="1"/>
  <c r="AI36" i="1"/>
  <c r="M36" i="1"/>
  <c r="S136" i="1"/>
  <c r="Y136" i="1"/>
  <c r="Z136" i="1" s="1"/>
  <c r="AK136" i="1"/>
  <c r="AF136" i="1"/>
  <c r="AG136" i="1" s="1"/>
  <c r="AI136" i="1"/>
  <c r="AJ136" i="1"/>
  <c r="M136" i="1"/>
  <c r="S53" i="1"/>
  <c r="Y53" i="1"/>
  <c r="Z53" i="1" s="1"/>
  <c r="AJ53" i="1"/>
  <c r="AK53" i="1"/>
  <c r="AF53" i="1"/>
  <c r="AG53" i="1" s="1"/>
  <c r="AI53" i="1"/>
  <c r="M53" i="1"/>
  <c r="AJ163" i="1"/>
  <c r="AF163" i="1"/>
  <c r="AG163" i="1" s="1"/>
  <c r="Y163" i="1"/>
  <c r="Z163" i="1" s="1"/>
  <c r="S163" i="1"/>
  <c r="AI163" i="1"/>
  <c r="AK163" i="1"/>
  <c r="M163" i="1"/>
  <c r="S94" i="1"/>
  <c r="Y94" i="1"/>
  <c r="Z94" i="1" s="1"/>
  <c r="AK94" i="1"/>
  <c r="AI94" i="1"/>
  <c r="AJ94" i="1"/>
  <c r="M94" i="1"/>
  <c r="AF94" i="1"/>
  <c r="AG94" i="1" s="1"/>
  <c r="S143" i="1"/>
  <c r="Y143" i="1"/>
  <c r="Z143" i="1" s="1"/>
  <c r="AF143" i="1"/>
  <c r="AG143" i="1" s="1"/>
  <c r="AI143" i="1"/>
  <c r="AJ143" i="1"/>
  <c r="AK143" i="1"/>
  <c r="M143" i="1"/>
  <c r="S109" i="1"/>
  <c r="Y109" i="1"/>
  <c r="Z109" i="1" s="1"/>
  <c r="AF109" i="1"/>
  <c r="AG109" i="1" s="1"/>
  <c r="AJ109" i="1"/>
  <c r="AI109" i="1"/>
  <c r="AK109" i="1"/>
  <c r="M109" i="1"/>
  <c r="S97" i="1"/>
  <c r="Y97" i="1"/>
  <c r="Z97" i="1" s="1"/>
  <c r="AF97" i="1"/>
  <c r="AG97" i="1" s="1"/>
  <c r="AJ97" i="1"/>
  <c r="AI97" i="1"/>
  <c r="AK97" i="1"/>
  <c r="M97" i="1"/>
  <c r="S64" i="1"/>
  <c r="Y64" i="1"/>
  <c r="Z64" i="1" s="1"/>
  <c r="AK64" i="1"/>
  <c r="AF64" i="1"/>
  <c r="AG64" i="1" s="1"/>
  <c r="AI64" i="1"/>
  <c r="AJ64" i="1"/>
  <c r="M64" i="1"/>
  <c r="S106" i="1"/>
  <c r="Y106" i="1"/>
  <c r="Z106" i="1" s="1"/>
  <c r="AK106" i="1"/>
  <c r="AI106" i="1"/>
  <c r="AJ106" i="1"/>
  <c r="M106" i="1"/>
  <c r="AF106" i="1"/>
  <c r="AG106" i="1" s="1"/>
  <c r="S32" i="1"/>
  <c r="Y32" i="1"/>
  <c r="Z32" i="1" s="1"/>
  <c r="AK32" i="1"/>
  <c r="AF32" i="1"/>
  <c r="AG32" i="1" s="1"/>
  <c r="AJ32" i="1"/>
  <c r="AI32" i="1"/>
  <c r="M32" i="1"/>
  <c r="S135" i="1"/>
  <c r="Y135" i="1"/>
  <c r="Z135" i="1" s="1"/>
  <c r="AF135" i="1"/>
  <c r="AG135" i="1" s="1"/>
  <c r="AI135" i="1"/>
  <c r="AJ135" i="1"/>
  <c r="AK135" i="1"/>
  <c r="M135" i="1"/>
  <c r="S125" i="1"/>
  <c r="Y125" i="1"/>
  <c r="Z125" i="1" s="1"/>
  <c r="AJ125" i="1"/>
  <c r="AK125" i="1"/>
  <c r="AF125" i="1"/>
  <c r="AG125" i="1" s="1"/>
  <c r="AI125" i="1"/>
  <c r="M125" i="1"/>
  <c r="S83" i="1"/>
  <c r="Y83" i="1"/>
  <c r="Z83" i="1" s="1"/>
  <c r="AJ83" i="1"/>
  <c r="AK83" i="1"/>
  <c r="AF83" i="1"/>
  <c r="AG83" i="1" s="1"/>
  <c r="AI83" i="1"/>
  <c r="M83" i="1"/>
  <c r="S107" i="1"/>
  <c r="Y107" i="1"/>
  <c r="Z107" i="1" s="1"/>
  <c r="AJ107" i="1"/>
  <c r="AF107" i="1"/>
  <c r="AG107" i="1" s="1"/>
  <c r="AI107" i="1"/>
  <c r="AK107" i="1"/>
  <c r="M107" i="1"/>
  <c r="S13" i="1"/>
  <c r="Y13" i="1"/>
  <c r="Z13" i="1" s="1"/>
  <c r="AF13" i="1"/>
  <c r="AG13" i="1" s="1"/>
  <c r="AJ13" i="1"/>
  <c r="AK13" i="1"/>
  <c r="AI13" i="1"/>
  <c r="M13" i="1"/>
  <c r="S131" i="1"/>
  <c r="Y131" i="1"/>
  <c r="Z131" i="1" s="1"/>
  <c r="AF131" i="1"/>
  <c r="AG131" i="1" s="1"/>
  <c r="AI131" i="1"/>
  <c r="AJ131" i="1"/>
  <c r="AK131" i="1"/>
  <c r="M131" i="1"/>
  <c r="S153" i="1"/>
  <c r="Y153" i="1"/>
  <c r="Z153" i="1" s="1"/>
  <c r="AJ153" i="1"/>
  <c r="AK153" i="1"/>
  <c r="AF153" i="1"/>
  <c r="AG153" i="1" s="1"/>
  <c r="AI153" i="1"/>
  <c r="M153" i="1"/>
  <c r="Y166" i="1"/>
  <c r="Z166" i="1" s="1"/>
  <c r="AF166" i="1"/>
  <c r="AG166" i="1" s="1"/>
  <c r="M166" i="1"/>
  <c r="S166" i="1"/>
  <c r="AI166" i="1"/>
  <c r="AK166" i="1"/>
  <c r="AJ166" i="1"/>
  <c r="S34" i="1"/>
  <c r="Y34" i="1"/>
  <c r="Z34" i="1" s="1"/>
  <c r="AI34" i="1"/>
  <c r="AJ34" i="1"/>
  <c r="AF34" i="1"/>
  <c r="AG34" i="1" s="1"/>
  <c r="AK34" i="1"/>
  <c r="M34" i="1"/>
  <c r="S108" i="1"/>
  <c r="Y108" i="1"/>
  <c r="Z108" i="1" s="1"/>
  <c r="AI108" i="1"/>
  <c r="AK108" i="1"/>
  <c r="AF108" i="1"/>
  <c r="AG108" i="1" s="1"/>
  <c r="AJ108" i="1"/>
  <c r="M108" i="1"/>
  <c r="S145" i="1"/>
  <c r="Y145" i="1"/>
  <c r="Z145" i="1" s="1"/>
  <c r="AJ145" i="1"/>
  <c r="AK145" i="1"/>
  <c r="AF145" i="1"/>
  <c r="AG145" i="1" s="1"/>
  <c r="AI145" i="1"/>
  <c r="M145" i="1"/>
  <c r="S59" i="1"/>
  <c r="Y59" i="1"/>
  <c r="Z59" i="1" s="1"/>
  <c r="AF59" i="1"/>
  <c r="AG59" i="1" s="1"/>
  <c r="AI59" i="1"/>
  <c r="AJ59" i="1"/>
  <c r="AK59" i="1"/>
  <c r="M59" i="1"/>
  <c r="S20" i="1"/>
  <c r="AK20" i="1"/>
  <c r="Y20" i="1"/>
  <c r="Z20" i="1" s="1"/>
  <c r="AF20" i="1"/>
  <c r="AG20" i="1" s="1"/>
  <c r="AJ20" i="1"/>
  <c r="AI20" i="1"/>
  <c r="M20" i="1"/>
  <c r="S72" i="1"/>
  <c r="Y72" i="1"/>
  <c r="Z72" i="1" s="1"/>
  <c r="AK72" i="1"/>
  <c r="AF72" i="1"/>
  <c r="AG72" i="1" s="1"/>
  <c r="AI72" i="1"/>
  <c r="AJ72" i="1"/>
  <c r="M72" i="1"/>
  <c r="S55" i="1"/>
  <c r="Y55" i="1"/>
  <c r="Z55" i="1" s="1"/>
  <c r="AF55" i="1"/>
  <c r="AG55" i="1" s="1"/>
  <c r="AI55" i="1"/>
  <c r="AJ55" i="1"/>
  <c r="AK55" i="1"/>
  <c r="M55" i="1"/>
  <c r="S99" i="1"/>
  <c r="Y99" i="1"/>
  <c r="Z99" i="1" s="1"/>
  <c r="AJ99" i="1"/>
  <c r="AF99" i="1"/>
  <c r="AG99" i="1" s="1"/>
  <c r="AI99" i="1"/>
  <c r="AK99" i="1"/>
  <c r="M99" i="1"/>
  <c r="AK165" i="1"/>
  <c r="Y165" i="1"/>
  <c r="Z165" i="1" s="1"/>
  <c r="AJ165" i="1"/>
  <c r="M165" i="1"/>
  <c r="AI165" i="1"/>
  <c r="AF165" i="1"/>
  <c r="AG165" i="1" s="1"/>
  <c r="S165" i="1"/>
  <c r="S69" i="1"/>
  <c r="Y69" i="1"/>
  <c r="Z69" i="1" s="1"/>
  <c r="AJ69" i="1"/>
  <c r="AK69" i="1"/>
  <c r="AF69" i="1"/>
  <c r="AG69" i="1" s="1"/>
  <c r="AI69" i="1"/>
  <c r="M69" i="1"/>
  <c r="S78" i="1"/>
  <c r="Y78" i="1"/>
  <c r="Z78" i="1" s="1"/>
  <c r="AK78" i="1"/>
  <c r="AF78" i="1"/>
  <c r="AG78" i="1" s="1"/>
  <c r="AI78" i="1"/>
  <c r="AJ78" i="1"/>
  <c r="M78" i="1"/>
  <c r="S17" i="1"/>
  <c r="Y17" i="1"/>
  <c r="Z17" i="1" s="1"/>
  <c r="AJ17" i="1"/>
  <c r="AK17" i="1"/>
  <c r="AF17" i="1"/>
  <c r="AG17" i="1" s="1"/>
  <c r="AI17" i="1"/>
  <c r="M17" i="1"/>
  <c r="S114" i="1"/>
  <c r="Y114" i="1"/>
  <c r="Z114" i="1" s="1"/>
  <c r="AI114" i="1"/>
  <c r="AF114" i="1"/>
  <c r="AG114" i="1" s="1"/>
  <c r="AJ114" i="1"/>
  <c r="AK114" i="1"/>
  <c r="M114" i="1"/>
  <c r="S7" i="1"/>
  <c r="Y7" i="1"/>
  <c r="Z7" i="1" s="1"/>
  <c r="AJ7" i="1"/>
  <c r="AK7" i="1"/>
  <c r="AF7" i="1"/>
  <c r="AG7" i="1" s="1"/>
  <c r="AI7" i="1"/>
  <c r="M7" i="1"/>
  <c r="S45" i="1"/>
  <c r="Y45" i="1"/>
  <c r="Z45" i="1" s="1"/>
  <c r="AJ45" i="1"/>
  <c r="AK45" i="1"/>
  <c r="AF45" i="1"/>
  <c r="AG45" i="1" s="1"/>
  <c r="AI45" i="1"/>
  <c r="M45" i="1"/>
  <c r="S71" i="1"/>
  <c r="Y71" i="1"/>
  <c r="Z71" i="1" s="1"/>
  <c r="AF71" i="1"/>
  <c r="AG71" i="1" s="1"/>
  <c r="AI71" i="1"/>
  <c r="AJ71" i="1"/>
  <c r="AK71" i="1"/>
  <c r="M71" i="1"/>
  <c r="S120" i="1"/>
  <c r="Y120" i="1"/>
  <c r="Z120" i="1" s="1"/>
  <c r="AK120" i="1"/>
  <c r="AF120" i="1"/>
  <c r="AG120" i="1" s="1"/>
  <c r="AI120" i="1"/>
  <c r="AJ120" i="1"/>
  <c r="M120" i="1"/>
  <c r="S75" i="1"/>
  <c r="Y75" i="1"/>
  <c r="Z75" i="1" s="1"/>
  <c r="AJ75" i="1"/>
  <c r="AK75" i="1"/>
  <c r="AF75" i="1"/>
  <c r="AG75" i="1" s="1"/>
  <c r="AI75" i="1"/>
  <c r="M75" i="1"/>
  <c r="S121" i="1"/>
  <c r="Y121" i="1"/>
  <c r="Z121" i="1" s="1"/>
  <c r="AJ121" i="1"/>
  <c r="AK121" i="1"/>
  <c r="AF121" i="1"/>
  <c r="AG121" i="1" s="1"/>
  <c r="AI121" i="1"/>
  <c r="M121" i="1"/>
  <c r="S87" i="1"/>
  <c r="Y87" i="1"/>
  <c r="Z87" i="1" s="1"/>
  <c r="AJ87" i="1"/>
  <c r="AF87" i="1"/>
  <c r="AG87" i="1" s="1"/>
  <c r="AI87" i="1"/>
  <c r="AK87" i="1"/>
  <c r="M87" i="1"/>
  <c r="M164" i="1"/>
  <c r="AI164" i="1"/>
  <c r="AK164" i="1"/>
  <c r="AF164" i="1"/>
  <c r="AG164" i="1" s="1"/>
  <c r="Y164" i="1"/>
  <c r="Z164" i="1" s="1"/>
  <c r="AJ164" i="1"/>
  <c r="S164" i="1"/>
  <c r="S149" i="1"/>
  <c r="Y149" i="1"/>
  <c r="Z149" i="1" s="1"/>
  <c r="AJ149" i="1"/>
  <c r="AK149" i="1"/>
  <c r="AF149" i="1"/>
  <c r="AG149" i="1" s="1"/>
  <c r="AI149" i="1"/>
  <c r="M149" i="1"/>
  <c r="S73" i="1"/>
  <c r="Y73" i="1"/>
  <c r="Z73" i="1" s="1"/>
  <c r="AJ73" i="1"/>
  <c r="AK73" i="1"/>
  <c r="AF73" i="1"/>
  <c r="AG73" i="1" s="1"/>
  <c r="AI73" i="1"/>
  <c r="M73" i="1"/>
  <c r="S110" i="1"/>
  <c r="Y110" i="1"/>
  <c r="Z110" i="1" s="1"/>
  <c r="AK110" i="1"/>
  <c r="AI110" i="1"/>
  <c r="AJ110" i="1"/>
  <c r="M110" i="1"/>
  <c r="AF110" i="1"/>
  <c r="AG110" i="1" s="1"/>
  <c r="S128" i="1"/>
  <c r="Y128" i="1"/>
  <c r="Z128" i="1" s="1"/>
  <c r="AK128" i="1"/>
  <c r="AF128" i="1"/>
  <c r="AG128" i="1" s="1"/>
  <c r="AI128" i="1"/>
  <c r="AJ128" i="1"/>
  <c r="M128" i="1"/>
  <c r="S70" i="1"/>
  <c r="Y70" i="1"/>
  <c r="Z70" i="1" s="1"/>
  <c r="AI70" i="1"/>
  <c r="AJ70" i="1"/>
  <c r="AK70" i="1"/>
  <c r="AF70" i="1"/>
  <c r="AG70" i="1" s="1"/>
  <c r="M70" i="1"/>
  <c r="S127" i="1"/>
  <c r="Y127" i="1"/>
  <c r="Z127" i="1" s="1"/>
  <c r="AF127" i="1"/>
  <c r="AG127" i="1" s="1"/>
  <c r="AI127" i="1"/>
  <c r="AJ127" i="1"/>
  <c r="AK127" i="1"/>
  <c r="M127" i="1"/>
  <c r="S9" i="1"/>
  <c r="Y9" i="1"/>
  <c r="Z9" i="1" s="1"/>
  <c r="AF9" i="1"/>
  <c r="AG9" i="1" s="1"/>
  <c r="AI9" i="1"/>
  <c r="AJ9" i="1"/>
  <c r="AK9" i="1"/>
  <c r="M9" i="1"/>
  <c r="S130" i="1"/>
  <c r="Y130" i="1"/>
  <c r="Z130" i="1" s="1"/>
  <c r="AI130" i="1"/>
  <c r="AJ130" i="1"/>
  <c r="AK130" i="1"/>
  <c r="M130" i="1"/>
  <c r="AF130" i="1"/>
  <c r="AG130" i="1" s="1"/>
  <c r="S137" i="1"/>
  <c r="Y137" i="1"/>
  <c r="Z137" i="1" s="1"/>
  <c r="AJ137" i="1"/>
  <c r="AK137" i="1"/>
  <c r="AF137" i="1"/>
  <c r="AG137" i="1" s="1"/>
  <c r="AI137" i="1"/>
  <c r="M137" i="1"/>
  <c r="S48" i="1"/>
  <c r="Y48" i="1"/>
  <c r="Z48" i="1" s="1"/>
  <c r="AK48" i="1"/>
  <c r="AF48" i="1"/>
  <c r="AG48" i="1" s="1"/>
  <c r="AI48" i="1"/>
  <c r="AJ48" i="1"/>
  <c r="M48" i="1"/>
  <c r="S154" i="1"/>
  <c r="Y154" i="1"/>
  <c r="Z154" i="1" s="1"/>
  <c r="AI154" i="1"/>
  <c r="AJ154" i="1"/>
  <c r="AK154" i="1"/>
  <c r="M154" i="1"/>
  <c r="AF154" i="1"/>
  <c r="AG154" i="1" s="1"/>
  <c r="S18" i="1"/>
  <c r="Y18" i="1"/>
  <c r="Z18" i="1" s="1"/>
  <c r="AI18" i="1"/>
  <c r="AJ18" i="1"/>
  <c r="AF18" i="1"/>
  <c r="AG18" i="1" s="1"/>
  <c r="AK18" i="1"/>
  <c r="M18" i="1"/>
  <c r="S37" i="1"/>
  <c r="Y37" i="1"/>
  <c r="Z37" i="1" s="1"/>
  <c r="AJ37" i="1"/>
  <c r="AK37" i="1"/>
  <c r="AF37" i="1"/>
  <c r="AG37" i="1" s="1"/>
  <c r="AI37" i="1"/>
  <c r="M37" i="1"/>
  <c r="S25" i="1"/>
  <c r="Y25" i="1"/>
  <c r="Z25" i="1" s="1"/>
  <c r="AJ25" i="1"/>
  <c r="AK25" i="1"/>
  <c r="AF25" i="1"/>
  <c r="AG25" i="1" s="1"/>
  <c r="AI25" i="1"/>
  <c r="M25" i="1"/>
  <c r="S27" i="1"/>
  <c r="Y27" i="1"/>
  <c r="Z27" i="1" s="1"/>
  <c r="AF27" i="1"/>
  <c r="AG27" i="1" s="1"/>
  <c r="AI27" i="1"/>
  <c r="AJ27" i="1"/>
  <c r="AK27" i="1"/>
  <c r="M27" i="1"/>
  <c r="S41" i="1"/>
  <c r="Y41" i="1"/>
  <c r="Z41" i="1" s="1"/>
  <c r="AJ41" i="1"/>
  <c r="AI41" i="1"/>
  <c r="AK41" i="1"/>
  <c r="AF41" i="1"/>
  <c r="AG41" i="1" s="1"/>
  <c r="M41" i="1"/>
  <c r="S66" i="1"/>
  <c r="Y66" i="1"/>
  <c r="Z66" i="1" s="1"/>
  <c r="AI66" i="1"/>
  <c r="AJ66" i="1"/>
  <c r="AK66" i="1"/>
  <c r="AF66" i="1"/>
  <c r="AG66" i="1" s="1"/>
  <c r="M66" i="1"/>
  <c r="S29" i="1"/>
  <c r="Y29" i="1"/>
  <c r="Z29" i="1" s="1"/>
  <c r="AJ29" i="1"/>
  <c r="AK29" i="1"/>
  <c r="AF29" i="1"/>
  <c r="AG29" i="1" s="1"/>
  <c r="AI29" i="1"/>
  <c r="M29" i="1"/>
  <c r="S123" i="1"/>
  <c r="Y123" i="1"/>
  <c r="Z123" i="1" s="1"/>
  <c r="AF123" i="1"/>
  <c r="AG123" i="1" s="1"/>
  <c r="AI123" i="1"/>
  <c r="AJ123" i="1"/>
  <c r="AK123" i="1"/>
  <c r="M123" i="1"/>
  <c r="S98" i="1"/>
  <c r="Y98" i="1"/>
  <c r="Z98" i="1" s="1"/>
  <c r="AK98" i="1"/>
  <c r="AI98" i="1"/>
  <c r="AJ98" i="1"/>
  <c r="M98" i="1"/>
  <c r="AF98" i="1"/>
  <c r="AG98" i="1" s="1"/>
  <c r="S129" i="1"/>
  <c r="Y129" i="1"/>
  <c r="Z129" i="1" s="1"/>
  <c r="AJ129" i="1"/>
  <c r="AK129" i="1"/>
  <c r="AF129" i="1"/>
  <c r="AG129" i="1" s="1"/>
  <c r="AI129" i="1"/>
  <c r="M129" i="1"/>
  <c r="S12" i="1"/>
  <c r="AI12" i="1"/>
  <c r="AJ12" i="1"/>
  <c r="AK12" i="1"/>
  <c r="Y12" i="1"/>
  <c r="Z12" i="1" s="1"/>
  <c r="AF12" i="1"/>
  <c r="AG12" i="1" s="1"/>
  <c r="M12" i="1"/>
  <c r="S122" i="1"/>
  <c r="Y122" i="1"/>
  <c r="Z122" i="1" s="1"/>
  <c r="AI122" i="1"/>
  <c r="AJ122" i="1"/>
  <c r="AK122" i="1"/>
  <c r="M122" i="1"/>
  <c r="AF122" i="1"/>
  <c r="AG122" i="1" s="1"/>
  <c r="S44" i="1"/>
  <c r="Y44" i="1"/>
  <c r="Z44" i="1" s="1"/>
  <c r="AK44" i="1"/>
  <c r="AF44" i="1"/>
  <c r="AG44" i="1" s="1"/>
  <c r="AI44" i="1"/>
  <c r="AJ44" i="1"/>
  <c r="M44" i="1"/>
  <c r="S14" i="1"/>
  <c r="Y14" i="1"/>
  <c r="Z14" i="1" s="1"/>
  <c r="AI14" i="1"/>
  <c r="AJ14" i="1"/>
  <c r="AF14" i="1"/>
  <c r="AG14" i="1" s="1"/>
  <c r="AK14" i="1"/>
  <c r="M14" i="1"/>
  <c r="S113" i="1"/>
  <c r="Y113" i="1"/>
  <c r="Z113" i="1" s="1"/>
  <c r="AJ113" i="1"/>
  <c r="AF113" i="1"/>
  <c r="AG113" i="1" s="1"/>
  <c r="AI113" i="1"/>
  <c r="AK113" i="1"/>
  <c r="M113" i="1"/>
  <c r="S124" i="1"/>
  <c r="Y124" i="1"/>
  <c r="Z124" i="1" s="1"/>
  <c r="AK124" i="1"/>
  <c r="AF124" i="1"/>
  <c r="AG124" i="1" s="1"/>
  <c r="AI124" i="1"/>
  <c r="AJ124" i="1"/>
  <c r="M124" i="1"/>
  <c r="S86" i="1"/>
  <c r="Y86" i="1"/>
  <c r="Z86" i="1" s="1"/>
  <c r="AK86" i="1"/>
  <c r="AI86" i="1"/>
  <c r="AJ86" i="1"/>
  <c r="M86" i="1"/>
  <c r="AF86" i="1"/>
  <c r="AG86" i="1" s="1"/>
  <c r="S68" i="1"/>
  <c r="Y68" i="1"/>
  <c r="Z68" i="1" s="1"/>
  <c r="AK68" i="1"/>
  <c r="AF68" i="1"/>
  <c r="AG68" i="1" s="1"/>
  <c r="AI68" i="1"/>
  <c r="AJ68" i="1"/>
  <c r="M68" i="1"/>
  <c r="S139" i="1"/>
  <c r="Y139" i="1"/>
  <c r="Z139" i="1" s="1"/>
  <c r="AF139" i="1"/>
  <c r="AG139" i="1" s="1"/>
  <c r="AI139" i="1"/>
  <c r="AJ139" i="1"/>
  <c r="AK139" i="1"/>
  <c r="M139" i="1"/>
  <c r="S101" i="1"/>
  <c r="Y101" i="1"/>
  <c r="Z101" i="1" s="1"/>
  <c r="AF101" i="1"/>
  <c r="AG101" i="1" s="1"/>
  <c r="AJ101" i="1"/>
  <c r="AI101" i="1"/>
  <c r="AK101" i="1"/>
  <c r="M101" i="1"/>
  <c r="O5" i="1"/>
  <c r="O10" i="1"/>
  <c r="O21" i="1"/>
  <c r="S21" i="1" l="1"/>
  <c r="Y21" i="1"/>
  <c r="Z21" i="1" s="1"/>
  <c r="AJ21" i="1"/>
  <c r="AK21" i="1"/>
  <c r="AF21" i="1"/>
  <c r="AG21" i="1" s="1"/>
  <c r="AI21" i="1"/>
  <c r="M21" i="1"/>
  <c r="J167" i="1"/>
  <c r="Y5" i="1"/>
  <c r="Z5" i="1" s="1"/>
  <c r="AI5" i="1"/>
  <c r="AF5" i="1"/>
  <c r="AG5" i="1" s="1"/>
  <c r="AK5" i="1"/>
  <c r="M5" i="1"/>
  <c r="AJ5" i="1"/>
  <c r="S10" i="1"/>
  <c r="Y10" i="1"/>
  <c r="Z10" i="1" s="1"/>
  <c r="AK10" i="1"/>
  <c r="AF10" i="1"/>
  <c r="AG10" i="1" s="1"/>
  <c r="AI10" i="1"/>
  <c r="AJ10" i="1"/>
  <c r="M10" i="1"/>
  <c r="AJ169" i="1" l="1"/>
  <c r="AJ167" i="1"/>
  <c r="AJ168" i="1"/>
  <c r="AI169" i="1"/>
  <c r="AI168" i="1"/>
  <c r="AI167" i="1"/>
  <c r="M167" i="1"/>
  <c r="Z167" i="1"/>
  <c r="Y167" i="1"/>
  <c r="O167" i="1"/>
  <c r="S5" i="1"/>
  <c r="S167" i="1" s="1"/>
  <c r="P34" i="2" l="1"/>
  <c r="P5" i="2" l="1"/>
  <c r="P7" i="2"/>
  <c r="P11" i="2"/>
  <c r="P27" i="2" l="1"/>
  <c r="P31" i="2"/>
  <c r="P23" i="2"/>
  <c r="P28" i="2"/>
  <c r="P19" i="2"/>
  <c r="P14" i="2"/>
  <c r="P12" i="2"/>
  <c r="P21" i="2"/>
  <c r="P10" i="2"/>
  <c r="P33" i="2"/>
  <c r="P37" i="2"/>
  <c r="P17" i="2"/>
  <c r="P25" i="2"/>
  <c r="P8" i="2"/>
  <c r="P38" i="2"/>
  <c r="P22" i="2" l="1"/>
  <c r="P20" i="2"/>
  <c r="P30" i="2"/>
  <c r="P32" i="2"/>
  <c r="P16" i="2"/>
  <c r="P9" i="2"/>
  <c r="P6" i="2"/>
  <c r="P13" i="2"/>
  <c r="P15" i="2"/>
  <c r="P35" i="2"/>
  <c r="P26" i="2"/>
  <c r="P18" i="2"/>
  <c r="P24" i="2"/>
  <c r="P36" i="2"/>
  <c r="P29" i="2"/>
  <c r="K39" i="2" l="1"/>
  <c r="P39" i="2"/>
  <c r="O18" i="2" l="1"/>
  <c r="R18" i="2" s="1"/>
  <c r="X18" i="2"/>
  <c r="AJ18" i="2"/>
  <c r="AE18" i="2"/>
  <c r="AF18" i="2" s="1"/>
  <c r="AH18" i="2"/>
  <c r="M18" i="2"/>
  <c r="AI18" i="2"/>
  <c r="O32" i="2" l="1"/>
  <c r="R32" i="2" s="1"/>
  <c r="AE32" i="2"/>
  <c r="AF32" i="2" s="1"/>
  <c r="AI32" i="2"/>
  <c r="M32" i="2"/>
  <c r="AJ32" i="2"/>
  <c r="X32" i="2"/>
  <c r="Y32" i="2" s="1"/>
  <c r="AH32" i="2"/>
  <c r="O29" i="2"/>
  <c r="R29" i="2" s="1"/>
  <c r="X29" i="2"/>
  <c r="Y29" i="2" s="1"/>
  <c r="AI29" i="2"/>
  <c r="AE29" i="2"/>
  <c r="AF29" i="2" s="1"/>
  <c r="AJ29" i="2"/>
  <c r="M29" i="2"/>
  <c r="AH29" i="2"/>
  <c r="O15" i="2"/>
  <c r="R15" i="2" s="1"/>
  <c r="X15" i="2"/>
  <c r="Y15" i="2" s="1"/>
  <c r="AH15" i="2"/>
  <c r="AI15" i="2"/>
  <c r="AE15" i="2"/>
  <c r="AF15" i="2" s="1"/>
  <c r="AJ15" i="2"/>
  <c r="M15" i="2"/>
  <c r="X14" i="2"/>
  <c r="Y14" i="2" s="1"/>
  <c r="O14" i="2"/>
  <c r="R14" i="2" s="1"/>
  <c r="AJ14" i="2"/>
  <c r="AE14" i="2"/>
  <c r="AF14" i="2" s="1"/>
  <c r="AH14" i="2"/>
  <c r="M14" i="2"/>
  <c r="AI14" i="2"/>
  <c r="O20" i="2"/>
  <c r="R20" i="2" s="1"/>
  <c r="X20" i="2"/>
  <c r="Y20" i="2" s="1"/>
  <c r="AH20" i="2"/>
  <c r="M20" i="2"/>
  <c r="AI20" i="2"/>
  <c r="AJ20" i="2"/>
  <c r="AE20" i="2"/>
  <c r="AF20" i="2" s="1"/>
  <c r="O17" i="2"/>
  <c r="R17" i="2" s="1"/>
  <c r="X17" i="2"/>
  <c r="Y17" i="2" s="1"/>
  <c r="AI17" i="2"/>
  <c r="AJ17" i="2"/>
  <c r="M17" i="2"/>
  <c r="AE17" i="2"/>
  <c r="AF17" i="2" s="1"/>
  <c r="AH17" i="2"/>
  <c r="O19" i="2"/>
  <c r="R19" i="2" s="1"/>
  <c r="X19" i="2"/>
  <c r="Y19" i="2" s="1"/>
  <c r="AE19" i="2"/>
  <c r="AF19" i="2" s="1"/>
  <c r="AH19" i="2"/>
  <c r="AI19" i="2"/>
  <c r="AJ19" i="2"/>
  <c r="M19" i="2"/>
  <c r="O21" i="2"/>
  <c r="R21" i="2" s="1"/>
  <c r="X21" i="2"/>
  <c r="Y21" i="2" s="1"/>
  <c r="AI21" i="2"/>
  <c r="AE21" i="2"/>
  <c r="AF21" i="2" s="1"/>
  <c r="AJ21" i="2"/>
  <c r="M21" i="2"/>
  <c r="AH21" i="2"/>
  <c r="X13" i="2"/>
  <c r="Y13" i="2" s="1"/>
  <c r="O13" i="2"/>
  <c r="R13" i="2" s="1"/>
  <c r="AI13" i="2"/>
  <c r="AJ13" i="2"/>
  <c r="M13" i="2"/>
  <c r="AE13" i="2"/>
  <c r="AF13" i="2" s="1"/>
  <c r="AH13" i="2"/>
  <c r="O36" i="2"/>
  <c r="R36" i="2" s="1"/>
  <c r="AH36" i="2"/>
  <c r="AI36" i="2"/>
  <c r="X36" i="2"/>
  <c r="Y36" i="2" s="1"/>
  <c r="AJ36" i="2"/>
  <c r="M36" i="2"/>
  <c r="AE36" i="2"/>
  <c r="AF36" i="2" s="1"/>
  <c r="O33" i="2"/>
  <c r="R33" i="2" s="1"/>
  <c r="AE33" i="2"/>
  <c r="AF33" i="2" s="1"/>
  <c r="X33" i="2"/>
  <c r="Y33" i="2" s="1"/>
  <c r="AJ33" i="2"/>
  <c r="AH33" i="2"/>
  <c r="AI33" i="2"/>
  <c r="M33" i="2"/>
  <c r="AH31" i="2"/>
  <c r="AI31" i="2"/>
  <c r="O31" i="2"/>
  <c r="R31" i="2" s="1"/>
  <c r="AE31" i="2"/>
  <c r="AF31" i="2" s="1"/>
  <c r="X31" i="2"/>
  <c r="Y31" i="2" s="1"/>
  <c r="M31" i="2"/>
  <c r="AJ31" i="2"/>
  <c r="X30" i="2"/>
  <c r="Y30" i="2" s="1"/>
  <c r="O30" i="2"/>
  <c r="R30" i="2" s="1"/>
  <c r="AJ30" i="2"/>
  <c r="AH30" i="2"/>
  <c r="AE30" i="2"/>
  <c r="AF30" i="2" s="1"/>
  <c r="M30" i="2"/>
  <c r="AI30" i="2"/>
  <c r="AE38" i="2"/>
  <c r="AF38" i="2" s="1"/>
  <c r="AI38" i="2"/>
  <c r="AH38" i="2"/>
  <c r="M38" i="2"/>
  <c r="AJ38" i="2"/>
  <c r="O38" i="2"/>
  <c r="R38" i="2" s="1"/>
  <c r="X38" i="2"/>
  <c r="Y38" i="2" s="1"/>
  <c r="X12" i="2"/>
  <c r="Y12" i="2" s="1"/>
  <c r="O12" i="2"/>
  <c r="R12" i="2" s="1"/>
  <c r="AH12" i="2"/>
  <c r="AE12" i="2"/>
  <c r="AF12" i="2" s="1"/>
  <c r="M12" i="2"/>
  <c r="AI12" i="2"/>
  <c r="AJ12" i="2"/>
  <c r="X16" i="2"/>
  <c r="O16" i="2"/>
  <c r="R16" i="2" s="1"/>
  <c r="AH16" i="2"/>
  <c r="AE16" i="2"/>
  <c r="AF16" i="2" s="1"/>
  <c r="M16" i="2"/>
  <c r="AI16" i="2"/>
  <c r="AJ16" i="2"/>
  <c r="O35" i="2"/>
  <c r="R35" i="2" s="1"/>
  <c r="AE35" i="2"/>
  <c r="AF35" i="2" s="1"/>
  <c r="AH35" i="2"/>
  <c r="AI35" i="2"/>
  <c r="M35" i="2"/>
  <c r="X35" i="2"/>
  <c r="Y35" i="2" s="1"/>
  <c r="AJ35" i="2"/>
  <c r="O6" i="2"/>
  <c r="R6" i="2" s="1"/>
  <c r="X6" i="2"/>
  <c r="Y6" i="2" s="1"/>
  <c r="AJ6" i="2"/>
  <c r="AE6" i="2"/>
  <c r="AF6" i="2" s="1"/>
  <c r="AH6" i="2"/>
  <c r="M6" i="2"/>
  <c r="AI6" i="2"/>
  <c r="X22" i="2"/>
  <c r="Y22" i="2" s="1"/>
  <c r="O22" i="2"/>
  <c r="R22" i="2" s="1"/>
  <c r="AJ22" i="2"/>
  <c r="AH22" i="2"/>
  <c r="AE22" i="2"/>
  <c r="AF22" i="2" s="1"/>
  <c r="M22" i="2"/>
  <c r="AI22" i="2"/>
  <c r="X26" i="2"/>
  <c r="Y26" i="2" s="1"/>
  <c r="O26" i="2"/>
  <c r="R26" i="2" s="1"/>
  <c r="AJ26" i="2"/>
  <c r="AH26" i="2"/>
  <c r="AE26" i="2"/>
  <c r="AF26" i="2" s="1"/>
  <c r="M26" i="2"/>
  <c r="AI26" i="2"/>
  <c r="O10" i="2"/>
  <c r="R10" i="2" s="1"/>
  <c r="X10" i="2"/>
  <c r="Y10" i="2" s="1"/>
  <c r="AJ10" i="2"/>
  <c r="AE10" i="2"/>
  <c r="AF10" i="2" s="1"/>
  <c r="AH10" i="2"/>
  <c r="M10" i="2"/>
  <c r="AI10" i="2"/>
  <c r="X8" i="2"/>
  <c r="Y8" i="2" s="1"/>
  <c r="O8" i="2"/>
  <c r="R8" i="2" s="1"/>
  <c r="AH8" i="2"/>
  <c r="AE8" i="2"/>
  <c r="AF8" i="2" s="1"/>
  <c r="M8" i="2"/>
  <c r="AI8" i="2"/>
  <c r="AJ8" i="2"/>
  <c r="O23" i="2"/>
  <c r="R23" i="2" s="1"/>
  <c r="X23" i="2"/>
  <c r="Y23" i="2" s="1"/>
  <c r="AE23" i="2"/>
  <c r="AF23" i="2" s="1"/>
  <c r="AH23" i="2"/>
  <c r="AI23" i="2"/>
  <c r="AJ23" i="2"/>
  <c r="M23" i="2"/>
  <c r="X9" i="2"/>
  <c r="Y9" i="2" s="1"/>
  <c r="O9" i="2"/>
  <c r="R9" i="2" s="1"/>
  <c r="AI9" i="2"/>
  <c r="AJ9" i="2"/>
  <c r="M9" i="2"/>
  <c r="AE9" i="2"/>
  <c r="AF9" i="2" s="1"/>
  <c r="AH9" i="2"/>
  <c r="AE37" i="2"/>
  <c r="AF37" i="2" s="1"/>
  <c r="AI37" i="2"/>
  <c r="O37" i="2"/>
  <c r="R37" i="2" s="1"/>
  <c r="AJ37" i="2"/>
  <c r="X37" i="2"/>
  <c r="Y37" i="2" s="1"/>
  <c r="AH37" i="2"/>
  <c r="M37" i="2"/>
  <c r="O24" i="2"/>
  <c r="R24" i="2" s="1"/>
  <c r="X24" i="2"/>
  <c r="Y24" i="2" s="1"/>
  <c r="AH24" i="2"/>
  <c r="M24" i="2"/>
  <c r="AI24" i="2"/>
  <c r="AJ24" i="2"/>
  <c r="AE24" i="2"/>
  <c r="AF24" i="2" s="1"/>
  <c r="O25" i="2"/>
  <c r="R25" i="2" s="1"/>
  <c r="X25" i="2"/>
  <c r="Y25" i="2" s="1"/>
  <c r="AI25" i="2"/>
  <c r="AE25" i="2"/>
  <c r="AF25" i="2" s="1"/>
  <c r="AJ25" i="2"/>
  <c r="M25" i="2"/>
  <c r="AH25" i="2"/>
  <c r="O27" i="2"/>
  <c r="R27" i="2" s="1"/>
  <c r="X27" i="2"/>
  <c r="Y27" i="2" s="1"/>
  <c r="AE27" i="2"/>
  <c r="AF27" i="2" s="1"/>
  <c r="AH27" i="2"/>
  <c r="AI27" i="2"/>
  <c r="AJ27" i="2"/>
  <c r="M27" i="2"/>
  <c r="O28" i="2"/>
  <c r="R28" i="2" s="1"/>
  <c r="X28" i="2"/>
  <c r="Y28" i="2" s="1"/>
  <c r="AH28" i="2"/>
  <c r="M28" i="2"/>
  <c r="AI28" i="2"/>
  <c r="AJ28" i="2"/>
  <c r="AE28" i="2"/>
  <c r="AF28" i="2" s="1"/>
  <c r="AE34" i="2"/>
  <c r="AF34" i="2" s="1"/>
  <c r="O34" i="2"/>
  <c r="R34" i="2" s="1"/>
  <c r="AJ34" i="2"/>
  <c r="X34" i="2"/>
  <c r="Y34" i="2" s="1"/>
  <c r="AI34" i="2"/>
  <c r="AH34" i="2"/>
  <c r="M34" i="2"/>
  <c r="X7" i="2" l="1"/>
  <c r="Y7" i="2" s="1"/>
  <c r="O7" i="2"/>
  <c r="R7" i="2" s="1"/>
  <c r="AH7" i="2"/>
  <c r="AI7" i="2"/>
  <c r="AE7" i="2"/>
  <c r="AF7" i="2" s="1"/>
  <c r="AJ7" i="2"/>
  <c r="M7" i="2"/>
  <c r="X11" i="2"/>
  <c r="Y11" i="2" s="1"/>
  <c r="O11" i="2"/>
  <c r="R11" i="2" s="1"/>
  <c r="AH11" i="2"/>
  <c r="AI11" i="2"/>
  <c r="AE11" i="2"/>
  <c r="AF11" i="2" s="1"/>
  <c r="AJ11" i="2"/>
  <c r="M11" i="2"/>
  <c r="J39" i="2"/>
  <c r="O5" i="2"/>
  <c r="X5" i="2"/>
  <c r="AJ5" i="2"/>
  <c r="AI5" i="2"/>
  <c r="AE5" i="2"/>
  <c r="AF5" i="2" s="1"/>
  <c r="AH5" i="2"/>
  <c r="M5" i="2"/>
  <c r="M39" i="2" s="1"/>
  <c r="R5" i="2" l="1"/>
  <c r="R39" i="2" s="1"/>
  <c r="O39" i="2"/>
  <c r="AI42" i="2"/>
  <c r="AI41" i="2"/>
  <c r="AI40" i="2"/>
  <c r="AH41" i="2"/>
  <c r="AH40" i="2"/>
  <c r="AH42" i="2"/>
  <c r="Y5" i="2"/>
  <c r="Y39" i="2" s="1"/>
  <c r="X39" i="2"/>
</calcChain>
</file>

<file path=xl/sharedStrings.xml><?xml version="1.0" encoding="utf-8"?>
<sst xmlns="http://schemas.openxmlformats.org/spreadsheetml/2006/main" count="644" uniqueCount="409">
  <si>
    <t>Phase</t>
  </si>
  <si>
    <t>DfE</t>
  </si>
  <si>
    <t>SAP</t>
  </si>
  <si>
    <t>School</t>
  </si>
  <si>
    <t>Pupil Premium</t>
  </si>
  <si>
    <t>Variances</t>
  </si>
  <si>
    <t>Contingency Allocation</t>
  </si>
  <si>
    <t>Total Variances</t>
  </si>
  <si>
    <t>RBHX</t>
  </si>
  <si>
    <t>Addingham Primary School</t>
  </si>
  <si>
    <t>RBKI</t>
  </si>
  <si>
    <t>Aire View Infant School</t>
  </si>
  <si>
    <t>RBGL</t>
  </si>
  <si>
    <t>All Saints' CE Primary School (Bradford)</t>
  </si>
  <si>
    <t>RBFB</t>
  </si>
  <si>
    <t>All Saints' CE Primary School (Ilkley)</t>
  </si>
  <si>
    <t>RBKA</t>
  </si>
  <si>
    <t>Allerton Primary School</t>
  </si>
  <si>
    <t>RBIC</t>
  </si>
  <si>
    <t>Ashlands Primary School</t>
  </si>
  <si>
    <t>RBDS</t>
  </si>
  <si>
    <t>Atlas Community Primary School</t>
  </si>
  <si>
    <t>RBEO</t>
  </si>
  <si>
    <t>Baildon CE Primary School</t>
  </si>
  <si>
    <t>RBKO</t>
  </si>
  <si>
    <t>Bankfoot Primary School</t>
  </si>
  <si>
    <t>RBFO</t>
  </si>
  <si>
    <t>Barkerend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</si>
  <si>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</si>
  <si>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</si>
  <si>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</si>
  <si>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</si>
  <si>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</si>
  <si>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</si>
  <si>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</si>
  <si>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</si>
  <si>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</si>
  <si>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</si>
  <si>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</si>
  <si>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</si>
  <si>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RBDW</t>
  </si>
  <si>
    <t>Byron Primary School</t>
  </si>
  <si>
    <t>RBHL</t>
  </si>
  <si>
    <t>Carrwood Primary School</t>
  </si>
  <si>
    <t>RBJG</t>
  </si>
  <si>
    <t>Cavendish Primary School</t>
  </si>
  <si>
    <t>RBER</t>
  </si>
  <si>
    <t>Clayton CE Primary School</t>
  </si>
  <si>
    <t>RBGA</t>
  </si>
  <si>
    <t>Clayton Village Primary School</t>
  </si>
  <si>
    <t>RBJI</t>
  </si>
  <si>
    <t>Copthorne Primary School</t>
  </si>
  <si>
    <t>RBGN</t>
  </si>
  <si>
    <t>Cottingley Village Primary School</t>
  </si>
  <si>
    <t>RBHM</t>
  </si>
  <si>
    <t>Crossflatts Primary School</t>
  </si>
  <si>
    <t>RBDO</t>
  </si>
  <si>
    <t>Crossley Hall Primary School</t>
  </si>
  <si>
    <t>RBEA</t>
  </si>
  <si>
    <t>Cullingworth Village Primary School</t>
  </si>
  <si>
    <t>RBFI</t>
  </si>
  <si>
    <t>Denholme Primary School</t>
  </si>
  <si>
    <t>RBIQ</t>
  </si>
  <si>
    <t>East Morton CE Primary School</t>
  </si>
  <si>
    <t>RBHB</t>
  </si>
  <si>
    <t>Eastburn Junior and Infant School</t>
  </si>
  <si>
    <t>RBDF</t>
  </si>
  <si>
    <t>Eastwood Primary School</t>
  </si>
  <si>
    <t>RBJY</t>
  </si>
  <si>
    <t>Eldwick Primary School</t>
  </si>
  <si>
    <t>RBGB</t>
  </si>
  <si>
    <t>Fagley Primary School</t>
  </si>
  <si>
    <t>RBFN</t>
  </si>
  <si>
    <t>Farfield Primary</t>
  </si>
  <si>
    <t>RBFL</t>
  </si>
  <si>
    <t>Farnham Primary School</t>
  </si>
  <si>
    <t>RBCU</t>
  </si>
  <si>
    <t>Fearnville Primary School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</si>
  <si>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</si>
  <si>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</si>
  <si>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</si>
  <si>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</si>
  <si>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</si>
  <si>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</si>
  <si>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</si>
  <si>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</si>
  <si>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RBEL</t>
  </si>
  <si>
    <t>Green Lane Primary School</t>
  </si>
  <si>
    <t>RBKG</t>
  </si>
  <si>
    <t>Greengates Primary School</t>
  </si>
  <si>
    <t>RBEQ</t>
  </si>
  <si>
    <t>Grove House Primary School</t>
  </si>
  <si>
    <t>RBJK</t>
  </si>
  <si>
    <t>Haworth Primary School</t>
  </si>
  <si>
    <t>RBGK</t>
  </si>
  <si>
    <t>Heaton Primary School</t>
  </si>
  <si>
    <t>RBHG</t>
  </si>
  <si>
    <t>Heaton St Barnabas' CE Primary School</t>
  </si>
  <si>
    <t>RBHJ</t>
  </si>
  <si>
    <t>High Crags Primary School</t>
  </si>
  <si>
    <t>RBFU</t>
  </si>
  <si>
    <t>Hill Top CE Primary School</t>
  </si>
  <si>
    <t>RBJR</t>
  </si>
  <si>
    <t>Hollingwood Primary School</t>
  </si>
  <si>
    <t>RBDM</t>
  </si>
  <si>
    <t>Holybrook Primary School</t>
  </si>
  <si>
    <t>RBDE</t>
  </si>
  <si>
    <t>Holycroft Primary School</t>
  </si>
  <si>
    <t>RDQZ</t>
  </si>
  <si>
    <t>Home Farm Primary School</t>
  </si>
  <si>
    <t>RBDU</t>
  </si>
  <si>
    <t>Horton Grange Primary School</t>
  </si>
  <si>
    <t>RBJW</t>
  </si>
  <si>
    <t>Horton Park Primary School</t>
  </si>
  <si>
    <t>RBDA</t>
  </si>
  <si>
    <t>Hothfield Junior School</t>
  </si>
  <si>
    <t>RBGF</t>
  </si>
  <si>
    <t>Hoyle Court Primary School</t>
  </si>
  <si>
    <t>RBDY</t>
  </si>
  <si>
    <t>Idle CE Primary School</t>
  </si>
  <si>
    <t>RBGX</t>
  </si>
  <si>
    <t>Ingrow Primary School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</si>
  <si>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</si>
  <si>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</si>
  <si>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</si>
  <si>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</si>
  <si>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</si>
  <si>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</si>
  <si>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</si>
  <si>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</si>
  <si>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RBKK</t>
  </si>
  <si>
    <t>Lapage Primary School and Nursery</t>
  </si>
  <si>
    <t>RBDZ</t>
  </si>
  <si>
    <t>Laycock Primary School</t>
  </si>
  <si>
    <t>RBID</t>
  </si>
  <si>
    <t>Lees Primary School</t>
  </si>
  <si>
    <t>RBHZ</t>
  </si>
  <si>
    <t>Ley Top Primary School</t>
  </si>
  <si>
    <t>RBET</t>
  </si>
  <si>
    <t>Lidget Green Primary School</t>
  </si>
  <si>
    <t>RBJV</t>
  </si>
  <si>
    <t>Lilycroft Primary School</t>
  </si>
  <si>
    <t>RBJE</t>
  </si>
  <si>
    <t>Lister Primary School</t>
  </si>
  <si>
    <t>RBIZ</t>
  </si>
  <si>
    <t>Long Lee Primary School</t>
  </si>
  <si>
    <t>RBKE</t>
  </si>
  <si>
    <t>Low Ash Primary School</t>
  </si>
  <si>
    <t>RBKJ</t>
  </si>
  <si>
    <t>Low Moor CE Primary School</t>
  </si>
  <si>
    <t>RBEB</t>
  </si>
  <si>
    <t>Lower Fields Primary School</t>
  </si>
  <si>
    <t>RBCX</t>
  </si>
  <si>
    <t>Margaret McMillan Primary School</t>
  </si>
  <si>
    <t>RBHN</t>
  </si>
  <si>
    <t>Marshfield Primary School</t>
  </si>
  <si>
    <t>RBDX</t>
  </si>
  <si>
    <t>Menston Primary School</t>
  </si>
  <si>
    <t>RBGE</t>
  </si>
  <si>
    <t>Miriam Lord Community Primary School</t>
  </si>
  <si>
    <t>RBDK</t>
  </si>
  <si>
    <t>Myrtle Park Primary School</t>
  </si>
  <si>
    <t>RBJS</t>
  </si>
  <si>
    <t>Nessfield Primary School</t>
  </si>
  <si>
    <t>RBES</t>
  </si>
  <si>
    <t>Newby Primary School</t>
  </si>
  <si>
    <t>RBEC</t>
  </si>
  <si>
    <t>Newhall Park Primary School</t>
  </si>
  <si>
    <t>RBDC</t>
  </si>
  <si>
    <t>Oakworth Primary School</t>
  </si>
  <si>
    <t>RBJH</t>
  </si>
  <si>
    <t>Oldfield Primary School</t>
  </si>
  <si>
    <t>RBFR</t>
  </si>
  <si>
    <t>Our Lady &amp; St Brendan's Catholic Primary School</t>
  </si>
  <si>
    <t>RBEU</t>
  </si>
  <si>
    <t>Oxenhope CE Primary School</t>
  </si>
  <si>
    <t>RBIX</t>
  </si>
  <si>
    <t>Parkland Primary School</t>
  </si>
  <si>
    <t>RBHU</t>
  </si>
  <si>
    <t>Parkwood Primary School</t>
  </si>
  <si>
    <t>RBGW</t>
  </si>
  <si>
    <t>Peel Park Primary School</t>
  </si>
  <si>
    <t>RBFH</t>
  </si>
  <si>
    <t>Poplars Farm Primary School</t>
  </si>
  <si>
    <t>RBIO</t>
  </si>
  <si>
    <t>Priestthorpe Primary School</t>
  </si>
  <si>
    <t>RBFG</t>
  </si>
  <si>
    <t>Princeville Primary School and Children's Centre</t>
  </si>
  <si>
    <t>RBGD</t>
  </si>
  <si>
    <t>Reevy Hill Primary School</t>
  </si>
  <si>
    <t>RBCW</t>
  </si>
  <si>
    <t>Riddlesden St Mary's CE Primary</t>
  </si>
  <si>
    <t>RBEP</t>
  </si>
  <si>
    <t>Russell Hall Primary School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</si>
  <si>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</si>
  <si>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</si>
  <si>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</si>
  <si>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</si>
  <si>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</si>
  <si>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</si>
  <si>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RBFJ</t>
  </si>
  <si>
    <t>Shipley CE Primary School</t>
  </si>
  <si>
    <t>RBHD</t>
  </si>
  <si>
    <t>Springwood Community Primary School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</si>
  <si>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</si>
  <si>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</si>
  <si>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</si>
  <si>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</si>
  <si>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</si>
  <si>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</si>
  <si>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</si>
  <si>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</si>
  <si>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</si>
  <si>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</si>
  <si>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</si>
  <si>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</si>
  <si>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RBHV</t>
  </si>
  <si>
    <t>St James' Church Primary School</t>
  </si>
  <si>
    <t>RBIN</t>
  </si>
  <si>
    <t>St John The Evangelist Catholic Primary School</t>
  </si>
  <si>
    <t>RBHH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</si>
  <si>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</si>
  <si>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</si>
  <si>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</si>
  <si>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</si>
  <si>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</si>
  <si>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RBFA</t>
  </si>
  <si>
    <t>St Joseph's Catholic Primary School (Keighley)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</si>
  <si>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</si>
  <si>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</si>
  <si>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</si>
  <si>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</si>
  <si>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</si>
  <si>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</si>
  <si>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</si>
  <si>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</si>
  <si>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RBGP</t>
  </si>
  <si>
    <t>St Paul's CE Primary School</t>
  </si>
  <si>
    <t>RBHQ</t>
  </si>
  <si>
    <t>RBIS</t>
  </si>
  <si>
    <t>St Stephen's CE Primary School</t>
  </si>
  <si>
    <t>RBGY</t>
  </si>
  <si>
    <t>St Walburga's Catholic Primary School</t>
  </si>
  <si>
    <t>RBGH</t>
  </si>
  <si>
    <t>St William's Catholic Primary School</t>
  </si>
  <si>
    <t>RBFV</t>
  </si>
  <si>
    <t>St Winefride's Catholic Primary School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</si>
  <si>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</si>
  <si>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</si>
  <si>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</si>
  <si>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</si>
  <si>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</si>
  <si>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</si>
  <si>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</si>
  <si>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</si>
  <si>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</si>
  <si>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</si>
  <si>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RBDD</t>
  </si>
  <si>
    <t>Thornbury Primary School</t>
  </si>
  <si>
    <t>RBHA</t>
  </si>
  <si>
    <t>Thornton Primary School</t>
  </si>
  <si>
    <t>RBEV</t>
  </si>
  <si>
    <t>Thorpe Primary School</t>
  </si>
  <si>
    <t>RBHC</t>
  </si>
  <si>
    <t>Trinity All Saints CE Primary School</t>
  </si>
  <si>
    <t>RBKP</t>
  </si>
  <si>
    <t>Victoria Primary School</t>
  </si>
  <si>
    <t>RBII</t>
  </si>
  <si>
    <t>Wellington Primary School</t>
  </si>
  <si>
    <t>RBJP</t>
  </si>
  <si>
    <t>Westbourne Primary School</t>
  </si>
  <si>
    <t>RBFM</t>
  </si>
  <si>
    <t>Westminster CE Primary School</t>
  </si>
  <si>
    <t>RBGJ</t>
  </si>
  <si>
    <t>Wibsey Primary School</t>
  </si>
  <si>
    <t>RBFQ</t>
  </si>
  <si>
    <t>Wilsden Primary School</t>
  </si>
  <si>
    <t>RBJC</t>
  </si>
  <si>
    <t>Woodlands CE Primary School</t>
  </si>
  <si>
    <t>RBEZ</t>
  </si>
  <si>
    <t>Worth Valley Primary School</t>
  </si>
  <si>
    <t>RBJJ</t>
  </si>
  <si>
    <t>Worthinghead Primary School</t>
  </si>
  <si>
    <t>RBGM</t>
  </si>
  <si>
    <t>Wycliffe CE Primary School</t>
  </si>
  <si>
    <t>RBDR</t>
  </si>
  <si>
    <t>Belle Vue Boys' School</t>
  </si>
  <si>
    <t>RBEG</t>
  </si>
  <si>
    <t>Bingley Grammar School</t>
  </si>
  <si>
    <t>RBEF</t>
  </si>
  <si>
    <t>Buttershaw Business &amp; Enterprise College</t>
  </si>
  <si>
    <t>RBEW</t>
  </si>
  <si>
    <t>Carlton Bolling College</t>
  </si>
  <si>
    <t>Grange Technology College</t>
  </si>
  <si>
    <t>RBJZ</t>
  </si>
  <si>
    <t>Hanson School</t>
  </si>
  <si>
    <t>RBIH</t>
  </si>
  <si>
    <t>Immanuel College</t>
  </si>
  <si>
    <t>RBIB</t>
  </si>
  <si>
    <t>Laisterdyke Business and Enterprise College</t>
  </si>
  <si>
    <t>RBDH</t>
  </si>
  <si>
    <t>Oakbank School</t>
  </si>
  <si>
    <t>RBCQ</t>
  </si>
  <si>
    <t>Parkside School</t>
  </si>
  <si>
    <t>RBGZ</t>
  </si>
  <si>
    <t>Queensbury School</t>
  </si>
  <si>
    <t>RBFC</t>
  </si>
  <si>
    <t>RBDG</t>
  </si>
  <si>
    <t>The Holy Family Catholic School</t>
  </si>
  <si>
    <t>RBEJ</t>
  </si>
  <si>
    <t>Thornton Grammar School</t>
  </si>
  <si>
    <t>RBKB</t>
  </si>
  <si>
    <t>Titus Salt School</t>
  </si>
  <si>
    <t>RBIT</t>
  </si>
  <si>
    <t>Tong High School</t>
  </si>
  <si>
    <t>Dixons Allerton Academy</t>
  </si>
  <si>
    <t>Appleton Academy</t>
  </si>
  <si>
    <t>Feversham College</t>
  </si>
  <si>
    <t>Adjustments</t>
  </si>
  <si>
    <t>Pupil Number Difference</t>
  </si>
  <si>
    <t>£app Variance</t>
  </si>
  <si>
    <t>APP FF Var</t>
  </si>
  <si>
    <t>Total Cash Variance</t>
  </si>
  <si>
    <t>APP Variance</t>
  </si>
  <si>
    <t>min</t>
  </si>
  <si>
    <t>max</t>
  </si>
  <si>
    <t>average</t>
  </si>
  <si>
    <t>MFG
(included in figures to the left)</t>
  </si>
  <si>
    <t>Ceiling
(included in figures to the left)</t>
  </si>
  <si>
    <t>2014/15 £app</t>
  </si>
  <si>
    <t>APP FF 14/15</t>
  </si>
  <si>
    <t>Formula Funding (including MFG &amp; Ceiling)</t>
  </si>
  <si>
    <t>6907 (P)</t>
  </si>
  <si>
    <t>6908 (P)</t>
  </si>
  <si>
    <t>Feversham Primary Academy</t>
  </si>
  <si>
    <t>Ryecroft Primary Academy</t>
  </si>
  <si>
    <t>Woodside Academy</t>
  </si>
  <si>
    <t>PRIMARY TOTALS</t>
  </si>
  <si>
    <t>Schools Block Formula Funding</t>
  </si>
  <si>
    <t>SECONDARY TOTALS</t>
  </si>
  <si>
    <t>Ilkley Grammar School</t>
  </si>
  <si>
    <t>Samuel Lister Academy</t>
  </si>
  <si>
    <t>University Academy Keighley</t>
  </si>
  <si>
    <t>Notes</t>
  </si>
  <si>
    <t>Contingency Items</t>
  </si>
  <si>
    <t>Does not include changes to EYSFF and to High Needs Block funding (Statements and SEN funding floor)</t>
  </si>
  <si>
    <t>Formula Funding &amp; Cont (Inc. MFG &amp; Ceiling)</t>
  </si>
  <si>
    <t>Appendix 1 - Indicative Variances Analysis 2015/16 - Individual Primary School / Academy Modelling</t>
  </si>
  <si>
    <t>Total 2014/15 Actual</t>
  </si>
  <si>
    <t>2014/15 Actuals</t>
  </si>
  <si>
    <t>Pupil Premium (Updated)</t>
  </si>
  <si>
    <t>2015/16 Estimated - see notes below</t>
  </si>
  <si>
    <t>Total 2015/16 Estimated</t>
  </si>
  <si>
    <t>2015/16 £app</t>
  </si>
  <si>
    <t>2014/15 No.s (October 2013 + Reception Uplift)</t>
  </si>
  <si>
    <t>2015/16 No.s (Estimate of October 2014 + Reception Uplift)</t>
  </si>
  <si>
    <t>APP FF 15/16</t>
  </si>
  <si>
    <t>Appendix 1 - Indicative Variances Analysis 2015/16 - Individual Secondary School / Academy Modelling</t>
  </si>
  <si>
    <t>2014/15 Actual</t>
  </si>
  <si>
    <t>Pupil Number Difference from 14/15 to 15/16</t>
  </si>
  <si>
    <t>2014/15 No.s (October 2013)</t>
  </si>
  <si>
    <t>2015/16 No.s (Estimate of October 2014)</t>
  </si>
  <si>
    <t>PRIMARY</t>
  </si>
  <si>
    <t>RECOUPMENT ACADEMY</t>
  </si>
  <si>
    <t>6906 (P)</t>
  </si>
  <si>
    <t>Bradford Academy</t>
  </si>
  <si>
    <t>RECOUPMENT FREE SCH</t>
  </si>
  <si>
    <t>6102 (P)</t>
  </si>
  <si>
    <t>Bradford Girls Grammar (Free School)</t>
  </si>
  <si>
    <t>Christ Church Primary Academy</t>
  </si>
  <si>
    <t>Dixons Marchbank Academy</t>
  </si>
  <si>
    <t>Dixons Music Primary</t>
  </si>
  <si>
    <t>Harden Primary Academy</t>
  </si>
  <si>
    <t>Iqra Primary Academy</t>
  </si>
  <si>
    <t>Khalsa Engineering Academy</t>
  </si>
  <si>
    <t>Merlin Top Primary Academy</t>
  </si>
  <si>
    <t>Our Lady of Victories Catholic Primary Academy</t>
  </si>
  <si>
    <t>Rainbow Primary Free School</t>
  </si>
  <si>
    <t>Shibden Head Primary Academy</t>
  </si>
  <si>
    <t>Shirley Manor Primary Academy</t>
  </si>
  <si>
    <t>Southmere Primary Academy</t>
  </si>
  <si>
    <t>St Anne's Catholic Primary Academy</t>
  </si>
  <si>
    <t>St Oswald's CE Primary Academy</t>
  </si>
  <si>
    <t>St Philip's CE Primary Academy</t>
  </si>
  <si>
    <t>The Sacred Heart Catholic Primary Academy</t>
  </si>
  <si>
    <t>Whetley Primary Academy</t>
  </si>
  <si>
    <t>Beckfoot Academy</t>
  </si>
  <si>
    <t>SECONDARY</t>
  </si>
  <si>
    <t>Belle Vue Girls' Academy</t>
  </si>
  <si>
    <t>Dixons City Academy</t>
  </si>
  <si>
    <t>Dixons McMillan Academy</t>
  </si>
  <si>
    <t>Dixons Trinity Academy</t>
  </si>
  <si>
    <t>Bradford Forster Academy (Fenby Road)</t>
  </si>
  <si>
    <t>International Food &amp; Travel Studio</t>
  </si>
  <si>
    <t>Kings Science Academy</t>
  </si>
  <si>
    <t>Oasis Academy Lister Park</t>
  </si>
  <si>
    <t>One In A Million (Free School)</t>
  </si>
  <si>
    <t>St Bede's &amp; St Joseph's Catholic College</t>
  </si>
  <si>
    <t>Does not include changes to Post 16 EFA Funding  and High Needs Block funding (Statements and SEN funding floor)</t>
  </si>
  <si>
    <t>MFG and Ceiling figures are not provided for former non-recoupment academies and free schools</t>
  </si>
  <si>
    <r>
      <t xml:space="preserve">2015/16 Estimated figures are based on the October 2013 Dataset (used to fund in 2014/15), and updated for our </t>
    </r>
    <r>
      <rPr>
        <u/>
        <sz val="8"/>
        <rFont val="Arial"/>
        <family val="2"/>
      </rPr>
      <t>estimate of pupil numbers at October 2014</t>
    </r>
    <r>
      <rPr>
        <sz val="8"/>
        <rFont val="Arial"/>
        <family val="2"/>
      </rPr>
      <t>.</t>
    </r>
  </si>
  <si>
    <t>2014/15 Actuals are based on figures included in the Section 251 Budget Statements, except for the Pupil Premium which uses the final figures updated in July by the DfE</t>
  </si>
  <si>
    <t>Pupil Premium allocations are based on £1,300 per eligible Ever 6 FSM pupil, £300 per eligible service child, and £1,900 per eligible Adopted from Care pupil in both 2014/15 and 2015/16</t>
  </si>
  <si>
    <t>Pupil Premium allocations do not include any funding allocated throughout the year for children who are Looked After</t>
  </si>
  <si>
    <t>Pupil Premium allocations are based on £935 per eligible Ever 6 FSM pupil, £300 per eligible service child, and £1,900 per eligible Adopted from Care pupil in both 2014/15 and 2015/16</t>
  </si>
  <si>
    <r>
      <t>£app Variance</t>
    </r>
    <r>
      <rPr>
        <sz val="8"/>
        <rFont val="Arial"/>
        <family val="2"/>
      </rPr>
      <t xml:space="preserve"> (removed one-off funding of £67.11 per pupil)</t>
    </r>
  </si>
  <si>
    <r>
      <t>One-Off Funding</t>
    </r>
    <r>
      <rPr>
        <sz val="8"/>
        <rFont val="Arial"/>
        <family val="2"/>
      </rPr>
      <t xml:space="preserve"> (allocated in 2014/15 only)</t>
    </r>
  </si>
  <si>
    <t>Formula Funding (including MFG &amp; Ceiling, after removal of one-off funding)</t>
  </si>
  <si>
    <t>One off funding allocated in 2014/15 only (£67.11 per funded pupil) has been removed from the Formula Funding Variances column, and is shown separately in the Variances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</si>
</sst>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0" xfId="0" applyNumberFormat="1" applyFont="1" applyFill="1" applyAlignment="1">
      <alignment horizontal="right" wrapText="1"/>
    </xf>
    <xf numFmtId="3" fontId="3" fillId="3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 wrapText="1"/>
    </xf>
    <xf numFmtId="3" fontId="3" fillId="4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5" fillId="0" borderId="0" xfId="0" applyFont="1"/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3" fillId="5" borderId="0" xfId="0" applyNumberFormat="1" applyFont="1" applyFill="1" applyAlignment="1">
      <alignment horizontal="right" wrapText="1"/>
    </xf>
    <xf numFmtId="3" fontId="2" fillId="5" borderId="0" xfId="0" applyNumberFormat="1" applyFont="1" applyFill="1" applyAlignment="1">
      <alignment horizontal="right"/>
    </xf>
    <xf numFmtId="4" fontId="3" fillId="6" borderId="0" xfId="0" applyNumberFormat="1" applyFont="1" applyFill="1" applyAlignment="1">
      <alignment horizontal="right" wrapText="1"/>
    </xf>
    <xf numFmtId="4" fontId="2" fillId="6" borderId="0" xfId="0" applyNumberFormat="1" applyFont="1" applyFill="1" applyAlignment="1">
      <alignment horizontal="right"/>
    </xf>
    <xf numFmtId="3" fontId="2" fillId="6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4" fontId="3" fillId="7" borderId="0" xfId="0" applyNumberFormat="1" applyFont="1" applyFill="1" applyAlignment="1">
      <alignment horizontal="right" wrapText="1"/>
    </xf>
    <xf numFmtId="4" fontId="2" fillId="7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4" fontId="3" fillId="0" borderId="0" xfId="0" applyNumberFormat="1" applyFont="1" applyFill="1" applyAlignment="1">
      <alignment horizontal="right" wrapText="1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/>
    <xf numFmtId="9" fontId="2" fillId="0" borderId="0" xfId="1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3" fontId="2" fillId="9" borderId="0" xfId="0" applyNumberFormat="1" applyFont="1" applyFill="1" applyAlignment="1">
      <alignment horizontal="right"/>
    </xf>
    <xf numFmtId="3" fontId="3" fillId="9" borderId="0" xfId="0" applyNumberFormat="1" applyFont="1" applyFill="1" applyAlignment="1">
      <alignment horizontal="right"/>
    </xf>
    <xf numFmtId="4" fontId="2" fillId="9" borderId="0" xfId="0" applyNumberFormat="1" applyFont="1" applyFill="1" applyAlignment="1">
      <alignment horizontal="right"/>
    </xf>
    <xf numFmtId="0" fontId="2" fillId="9" borderId="0" xfId="0" applyFont="1" applyFill="1" applyAlignment="1">
      <alignment horizontal="right"/>
    </xf>
    <xf numFmtId="10" fontId="2" fillId="9" borderId="0" xfId="1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8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P185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1.25" x14ac:dyDescent="0.2"/>
  <cols>
    <col min="1" max="1" width="18.5703125" style="1" customWidth="1"/>
    <col min="2" max="2" width="5.5703125" style="4" hidden="1" customWidth="1"/>
    <col min="3" max="3" width="6.85546875" style="4" hidden="1" customWidth="1"/>
    <col min="4" max="4" width="35.140625" style="1" customWidth="1"/>
    <col min="5" max="5" width="9.5703125" style="9" bestFit="1" customWidth="1"/>
    <col min="6" max="6" width="10.85546875" style="9" bestFit="1" customWidth="1"/>
    <col min="7" max="7" width="8.7109375" style="9" bestFit="1" customWidth="1"/>
    <col min="8" max="8" width="9.5703125" style="9" bestFit="1" customWidth="1"/>
    <col min="9" max="9" width="0.85546875" style="9" customWidth="1"/>
    <col min="10" max="10" width="9.5703125" style="9" bestFit="1" customWidth="1"/>
    <col min="11" max="11" width="10.85546875" style="9" customWidth="1"/>
    <col min="12" max="12" width="8.7109375" style="9" bestFit="1" customWidth="1"/>
    <col min="13" max="13" width="9.5703125" style="9" bestFit="1" customWidth="1"/>
    <col min="14" max="14" width="0.85546875" style="9" customWidth="1"/>
    <col min="15" max="15" width="10.5703125" style="9" bestFit="1" customWidth="1"/>
    <col min="16" max="16" width="8.42578125" style="9" bestFit="1" customWidth="1"/>
    <col min="17" max="17" width="10.5703125" style="9" customWidth="1"/>
    <col min="18" max="18" width="9.28515625" style="9" bestFit="1" customWidth="1"/>
    <col min="19" max="19" width="9.5703125" style="9" bestFit="1" customWidth="1"/>
    <col min="20" max="20" width="0.85546875" style="9" customWidth="1"/>
    <col min="21" max="22" width="9.140625" style="9" bestFit="1"/>
    <col min="23" max="23" width="0.85546875" style="9" customWidth="1"/>
    <col min="24" max="25" width="8.42578125" style="42" customWidth="1"/>
    <col min="26" max="26" width="10.5703125" style="42" customWidth="1"/>
    <col min="27" max="27" width="9.140625" style="40"/>
    <col min="28" max="28" width="10.42578125" style="9" hidden="1" customWidth="1"/>
    <col min="29" max="29" width="11.140625" style="9" hidden="1" customWidth="1"/>
    <col min="30" max="30" width="0.85546875" style="1" hidden="1" customWidth="1"/>
    <col min="31" max="32" width="6.28515625" style="9" hidden="1" customWidth="1"/>
    <col min="33" max="33" width="6.28515625" style="22" hidden="1" customWidth="1"/>
    <col min="34" max="34" width="7.28515625" style="8" hidden="1" customWidth="1"/>
    <col min="35" max="36" width="7.85546875" style="36" hidden="1" customWidth="1"/>
    <col min="37" max="37" width="6.28515625" style="22" hidden="1" customWidth="1"/>
    <col min="38" max="38" width="9.140625" style="1" hidden="1" customWidth="1"/>
    <col min="39" max="40" width="9.140625" style="1" customWidth="1"/>
    <col min="41" max="41" width="9.140625" style="1" hidden="1" customWidth="1"/>
    <col min="42" max="16384" width="9.140625" style="1"/>
  </cols>
  <sheetData>
    <row r="1" spans="1:42" x14ac:dyDescent="0.2">
      <c r="A1" s="3" t="s">
        <v>347</v>
      </c>
      <c r="G1" s="52"/>
      <c r="L1" s="52"/>
      <c r="R1" s="52"/>
    </row>
    <row r="2" spans="1:42" x14ac:dyDescent="0.2">
      <c r="F2" s="52"/>
      <c r="AO2" s="1">
        <v>67.107065259563896</v>
      </c>
    </row>
    <row r="3" spans="1:42" x14ac:dyDescent="0.2">
      <c r="A3" s="20"/>
      <c r="E3" s="58" t="s">
        <v>349</v>
      </c>
      <c r="F3" s="58"/>
      <c r="G3" s="58"/>
      <c r="H3" s="58"/>
      <c r="J3" s="59" t="s">
        <v>351</v>
      </c>
      <c r="K3" s="59"/>
      <c r="L3" s="59"/>
      <c r="M3" s="59"/>
      <c r="O3" s="60" t="s">
        <v>5</v>
      </c>
      <c r="P3" s="60"/>
      <c r="Q3" s="60"/>
      <c r="R3" s="60"/>
      <c r="S3" s="60"/>
      <c r="U3" s="61" t="s">
        <v>318</v>
      </c>
      <c r="V3" s="61"/>
      <c r="X3" s="57" t="s">
        <v>346</v>
      </c>
      <c r="Y3" s="57"/>
      <c r="Z3" s="57"/>
      <c r="AA3" s="57"/>
      <c r="AB3" s="57"/>
      <c r="AC3" s="57"/>
    </row>
    <row r="4" spans="1:42" s="6" customFormat="1" ht="101.25" x14ac:dyDescent="0.2">
      <c r="A4" s="6" t="s">
        <v>0</v>
      </c>
      <c r="B4" s="7" t="s">
        <v>2</v>
      </c>
      <c r="C4" s="7" t="s">
        <v>1</v>
      </c>
      <c r="D4" s="6" t="s">
        <v>3</v>
      </c>
      <c r="E4" s="10" t="s">
        <v>338</v>
      </c>
      <c r="F4" s="53" t="s">
        <v>6</v>
      </c>
      <c r="G4" s="10" t="s">
        <v>350</v>
      </c>
      <c r="H4" s="15" t="s">
        <v>348</v>
      </c>
      <c r="I4" s="10"/>
      <c r="J4" s="10" t="s">
        <v>331</v>
      </c>
      <c r="K4" s="10" t="s">
        <v>6</v>
      </c>
      <c r="L4" s="10" t="s">
        <v>4</v>
      </c>
      <c r="M4" s="17" t="s">
        <v>352</v>
      </c>
      <c r="N4" s="10"/>
      <c r="O4" s="10" t="s">
        <v>407</v>
      </c>
      <c r="P4" s="10" t="s">
        <v>406</v>
      </c>
      <c r="Q4" s="10" t="s">
        <v>344</v>
      </c>
      <c r="R4" s="10" t="s">
        <v>4</v>
      </c>
      <c r="S4" s="19" t="s">
        <v>7</v>
      </c>
      <c r="T4" s="10"/>
      <c r="U4" s="10" t="s">
        <v>327</v>
      </c>
      <c r="V4" s="10" t="s">
        <v>328</v>
      </c>
      <c r="W4" s="10"/>
      <c r="X4" s="38" t="s">
        <v>329</v>
      </c>
      <c r="Y4" s="38" t="s">
        <v>353</v>
      </c>
      <c r="Z4" s="38" t="s">
        <v>405</v>
      </c>
      <c r="AA4" s="38" t="s">
        <v>319</v>
      </c>
      <c r="AB4" s="23" t="s">
        <v>354</v>
      </c>
      <c r="AC4" s="25" t="s">
        <v>355</v>
      </c>
      <c r="AE4" s="10" t="s">
        <v>330</v>
      </c>
      <c r="AF4" s="10" t="s">
        <v>356</v>
      </c>
      <c r="AG4" s="32" t="s">
        <v>321</v>
      </c>
      <c r="AH4" s="28"/>
      <c r="AI4" s="37" t="s">
        <v>322</v>
      </c>
      <c r="AJ4" s="37" t="s">
        <v>323</v>
      </c>
      <c r="AK4" s="35"/>
    </row>
    <row r="5" spans="1:42" x14ac:dyDescent="0.2">
      <c r="A5" s="1" t="s">
        <v>362</v>
      </c>
      <c r="B5" s="4" t="s">
        <v>8</v>
      </c>
      <c r="C5" s="4">
        <v>2173</v>
      </c>
      <c r="D5" s="1" t="s">
        <v>9</v>
      </c>
      <c r="E5" s="9">
        <v>829098.07463025406</v>
      </c>
      <c r="F5" s="9">
        <v>631.22681350612379</v>
      </c>
      <c r="G5" s="9">
        <v>23900</v>
      </c>
      <c r="H5" s="16">
        <f t="shared" ref="H5:H66" si="0">SUM(E5:G5)</f>
        <v>853629.30144376017</v>
      </c>
      <c r="J5" s="9">
        <v>819087.82833682653</v>
      </c>
      <c r="K5" s="9">
        <v>631.22681350612379</v>
      </c>
      <c r="L5" s="9">
        <v>23814.150943396227</v>
      </c>
      <c r="M5" s="18">
        <f t="shared" ref="M5:M66" si="1">SUM(J5:L5)</f>
        <v>843533.20609372889</v>
      </c>
      <c r="O5" s="9">
        <f>J5-E5-P5</f>
        <v>3948.0232805617507</v>
      </c>
      <c r="P5" s="9">
        <v>-13958.26957398929</v>
      </c>
      <c r="Q5" s="9">
        <f t="shared" ref="Q5:Q36" si="2">K5-F5</f>
        <v>0</v>
      </c>
      <c r="R5" s="9">
        <f t="shared" ref="R5:R36" si="3">L5-G5</f>
        <v>-85.849056603772624</v>
      </c>
      <c r="S5" s="13">
        <f>SUM(O5:R5)</f>
        <v>-10096.095350031312</v>
      </c>
      <c r="U5" s="9">
        <v>13500.309225121513</v>
      </c>
      <c r="V5" s="9">
        <v>0</v>
      </c>
      <c r="X5" s="21">
        <f t="shared" ref="X5:X36" si="4">(E5+F5)/AB5</f>
        <v>3989.0831800180777</v>
      </c>
      <c r="Y5" s="21">
        <f t="shared" ref="Y5:Y36" si="5">(J5+K5)/AC5</f>
        <v>3884.9244319920977</v>
      </c>
      <c r="Z5" s="9">
        <f>Y5-X5+$AO$2</f>
        <v>-37.051682766416107</v>
      </c>
      <c r="AA5" s="9">
        <f>AC5-AB5</f>
        <v>3</v>
      </c>
      <c r="AB5" s="24">
        <v>208</v>
      </c>
      <c r="AC5" s="27">
        <v>211</v>
      </c>
      <c r="AE5" s="9">
        <f t="shared" ref="AE5:AE36" si="6">E5/AB5</f>
        <v>3986.0484357223754</v>
      </c>
      <c r="AF5" s="9">
        <f t="shared" ref="AF5:AF36" si="7">J5/AC5</f>
        <v>3881.9328357195568</v>
      </c>
      <c r="AG5" s="33">
        <f>AF5-AE5</f>
        <v>-104.11560000281861</v>
      </c>
      <c r="AI5" s="30">
        <f t="shared" ref="AI5:AI36" si="8">SUM(J5,-U5,-V5)/E5-1</f>
        <v>-2.8356784604805507E-2</v>
      </c>
      <c r="AJ5" s="30">
        <f t="shared" ref="AJ5:AJ36" si="9">(SUM(J5,-U5,-V5)/AC5)/(E5/AB5)-1</f>
        <v>-4.2171617051182775E-2</v>
      </c>
      <c r="AK5" s="22">
        <f t="shared" ref="AK5:AK36" si="10">(SUM(J5,-U5,-V5)/AC5)-(E5/AB5)</f>
        <v>-168.09810817874995</v>
      </c>
    </row>
    <row r="6" spans="1:42" x14ac:dyDescent="0.2">
      <c r="A6" s="1" t="s">
        <v>362</v>
      </c>
      <c r="B6" s="4" t="s">
        <v>10</v>
      </c>
      <c r="C6" s="4">
        <v>2146</v>
      </c>
      <c r="D6" s="1" t="s">
        <v>11</v>
      </c>
      <c r="E6" s="9">
        <v>910245.89429729793</v>
      </c>
      <c r="F6" s="9">
        <v>0</v>
      </c>
      <c r="G6" s="9">
        <v>36900</v>
      </c>
      <c r="H6" s="16">
        <f t="shared" si="0"/>
        <v>947145.89429729793</v>
      </c>
      <c r="J6" s="9">
        <v>956351.44830114127</v>
      </c>
      <c r="K6" s="9">
        <v>10730.076867466514</v>
      </c>
      <c r="L6" s="9">
        <v>40048.623853211015</v>
      </c>
      <c r="M6" s="18">
        <f t="shared" si="1"/>
        <v>1007130.1490218189</v>
      </c>
      <c r="O6" s="9">
        <f t="shared" ref="O6:O69" si="11">J6-E6-P6</f>
        <v>60869.108360947401</v>
      </c>
      <c r="P6" s="9">
        <v>-14763.554357104058</v>
      </c>
      <c r="Q6" s="9">
        <f t="shared" si="2"/>
        <v>10730.076867466514</v>
      </c>
      <c r="R6" s="9">
        <f t="shared" si="3"/>
        <v>3148.6238532110146</v>
      </c>
      <c r="S6" s="13">
        <f t="shared" ref="S6:S67" si="12">SUM(O6:R6)</f>
        <v>59984.25472452087</v>
      </c>
      <c r="U6" s="9">
        <v>31278.825717299478</v>
      </c>
      <c r="V6" s="9">
        <v>0</v>
      </c>
      <c r="X6" s="21">
        <f t="shared" si="4"/>
        <v>4137.4813377149903</v>
      </c>
      <c r="Y6" s="21">
        <f t="shared" si="5"/>
        <v>4012.7864114879994</v>
      </c>
      <c r="Z6" s="9">
        <f t="shared" ref="Z6:Z69" si="13">Y6-X6+$AO$2</f>
        <v>-57.587860967427005</v>
      </c>
      <c r="AA6" s="9">
        <f t="shared" ref="AA6:AA67" si="14">AC6-AB6</f>
        <v>21</v>
      </c>
      <c r="AB6" s="24">
        <v>220</v>
      </c>
      <c r="AC6" s="27">
        <v>241</v>
      </c>
      <c r="AE6" s="9">
        <f t="shared" si="6"/>
        <v>4137.4813377149903</v>
      </c>
      <c r="AF6" s="9">
        <f t="shared" si="7"/>
        <v>3968.2632709590926</v>
      </c>
      <c r="AG6" s="33">
        <f t="shared" ref="AG6:AG67" si="15">AF6-AE6</f>
        <v>-169.21806675589778</v>
      </c>
      <c r="AI6" s="30">
        <f t="shared" si="8"/>
        <v>1.6288706578555967E-2</v>
      </c>
      <c r="AJ6" s="30">
        <f t="shared" si="9"/>
        <v>-7.2267570758164701E-2</v>
      </c>
      <c r="AK6" s="22">
        <f t="shared" si="10"/>
        <v>-299.00572533390414</v>
      </c>
    </row>
    <row r="7" spans="1:42" x14ac:dyDescent="0.2">
      <c r="A7" s="1" t="s">
        <v>362</v>
      </c>
      <c r="B7" s="4" t="s">
        <v>12</v>
      </c>
      <c r="C7" s="4">
        <v>3000</v>
      </c>
      <c r="D7" s="1" t="s">
        <v>13</v>
      </c>
      <c r="E7" s="9">
        <v>2451260.7434871113</v>
      </c>
      <c r="F7" s="9">
        <v>40291.061162419363</v>
      </c>
      <c r="G7" s="9">
        <v>284700</v>
      </c>
      <c r="H7" s="16">
        <f t="shared" si="0"/>
        <v>2776251.8046495304</v>
      </c>
      <c r="J7" s="9">
        <v>2507657.9865184808</v>
      </c>
      <c r="K7" s="9">
        <v>37555.269036132733</v>
      </c>
      <c r="L7" s="9">
        <v>299989.44444444444</v>
      </c>
      <c r="M7" s="18">
        <f t="shared" si="1"/>
        <v>2845202.6999990582</v>
      </c>
      <c r="O7" s="9">
        <f t="shared" si="11"/>
        <v>92567.951206274462</v>
      </c>
      <c r="P7" s="9">
        <v>-36170.708174904939</v>
      </c>
      <c r="Q7" s="9">
        <f t="shared" si="2"/>
        <v>-2735.7921262866294</v>
      </c>
      <c r="R7" s="9">
        <f t="shared" si="3"/>
        <v>15289.444444444438</v>
      </c>
      <c r="S7" s="13">
        <f t="shared" si="12"/>
        <v>68950.895349527331</v>
      </c>
      <c r="U7" s="9">
        <v>1590.0053705326281</v>
      </c>
      <c r="V7" s="9">
        <v>0</v>
      </c>
      <c r="X7" s="21">
        <f t="shared" si="4"/>
        <v>4622.5450921141564</v>
      </c>
      <c r="Y7" s="21">
        <f t="shared" si="5"/>
        <v>4473.1340167919398</v>
      </c>
      <c r="Z7" s="9">
        <f t="shared" si="13"/>
        <v>-82.304010062652779</v>
      </c>
      <c r="AA7" s="9">
        <f t="shared" si="14"/>
        <v>30</v>
      </c>
      <c r="AB7" s="24">
        <v>539</v>
      </c>
      <c r="AC7" s="27">
        <v>569</v>
      </c>
      <c r="AE7" s="9">
        <f t="shared" si="6"/>
        <v>4547.7935871746031</v>
      </c>
      <c r="AF7" s="9">
        <f t="shared" si="7"/>
        <v>4407.1317864999664</v>
      </c>
      <c r="AG7" s="33">
        <f t="shared" si="15"/>
        <v>-140.66180067463665</v>
      </c>
      <c r="AI7" s="30">
        <f t="shared" si="8"/>
        <v>2.2358795491853378E-2</v>
      </c>
      <c r="AJ7" s="30">
        <f t="shared" si="9"/>
        <v>-3.1544128699281027E-2</v>
      </c>
      <c r="AK7" s="22">
        <f t="shared" si="10"/>
        <v>-143.45618621160065</v>
      </c>
    </row>
    <row r="8" spans="1:42" x14ac:dyDescent="0.2">
      <c r="A8" s="1" t="s">
        <v>362</v>
      </c>
      <c r="B8" s="4" t="s">
        <v>14</v>
      </c>
      <c r="C8" s="4">
        <v>3026</v>
      </c>
      <c r="D8" s="1" t="s">
        <v>15</v>
      </c>
      <c r="E8" s="9">
        <v>1177406.6929691962</v>
      </c>
      <c r="F8" s="9">
        <v>0</v>
      </c>
      <c r="G8" s="9">
        <v>45600</v>
      </c>
      <c r="H8" s="16">
        <f t="shared" si="0"/>
        <v>1223006.6929691962</v>
      </c>
      <c r="J8" s="9">
        <v>1157347.976862045</v>
      </c>
      <c r="K8" s="9">
        <v>0</v>
      </c>
      <c r="L8" s="9">
        <v>46379.179810725553</v>
      </c>
      <c r="M8" s="18">
        <f t="shared" si="1"/>
        <v>1203727.1566727706</v>
      </c>
      <c r="O8" s="9">
        <f t="shared" si="11"/>
        <v>1885.2942327261553</v>
      </c>
      <c r="P8" s="9">
        <v>-21944.010339877394</v>
      </c>
      <c r="Q8" s="9">
        <f t="shared" si="2"/>
        <v>0</v>
      </c>
      <c r="R8" s="9">
        <f t="shared" si="3"/>
        <v>779.17981072555267</v>
      </c>
      <c r="S8" s="13">
        <f t="shared" si="12"/>
        <v>-19279.536296425686</v>
      </c>
      <c r="U8" s="9">
        <v>0</v>
      </c>
      <c r="V8" s="9">
        <v>0</v>
      </c>
      <c r="X8" s="21">
        <f t="shared" si="4"/>
        <v>3600.6320885908144</v>
      </c>
      <c r="Y8" s="21">
        <f t="shared" si="5"/>
        <v>3539.2904491194035</v>
      </c>
      <c r="Z8" s="9">
        <f t="shared" si="13"/>
        <v>5.7654257881530242</v>
      </c>
      <c r="AA8" s="9">
        <f t="shared" si="14"/>
        <v>0</v>
      </c>
      <c r="AB8" s="24">
        <v>327</v>
      </c>
      <c r="AC8" s="27">
        <v>327</v>
      </c>
      <c r="AE8" s="9">
        <f t="shared" si="6"/>
        <v>3600.6320885908144</v>
      </c>
      <c r="AF8" s="9">
        <f t="shared" si="7"/>
        <v>3539.2904491194035</v>
      </c>
      <c r="AG8" s="33">
        <f t="shared" si="15"/>
        <v>-61.341639471410872</v>
      </c>
      <c r="AI8" s="30">
        <f t="shared" si="8"/>
        <v>-1.7036353051949282E-2</v>
      </c>
      <c r="AJ8" s="30">
        <f t="shared" si="9"/>
        <v>-1.7036353051949393E-2</v>
      </c>
      <c r="AK8" s="22">
        <f t="shared" si="10"/>
        <v>-61.341639471410872</v>
      </c>
    </row>
    <row r="9" spans="1:42" x14ac:dyDescent="0.2">
      <c r="A9" s="1" t="s">
        <v>362</v>
      </c>
      <c r="B9" s="4" t="s">
        <v>16</v>
      </c>
      <c r="C9" s="4">
        <v>2001</v>
      </c>
      <c r="D9" s="1" t="s">
        <v>17</v>
      </c>
      <c r="E9" s="9">
        <v>1765897.0280563573</v>
      </c>
      <c r="F9" s="9">
        <v>0</v>
      </c>
      <c r="G9" s="9">
        <v>217900</v>
      </c>
      <c r="H9" s="16">
        <f t="shared" si="0"/>
        <v>1983797.0280563573</v>
      </c>
      <c r="J9" s="9">
        <v>1755933.4104021499</v>
      </c>
      <c r="K9" s="9">
        <v>0</v>
      </c>
      <c r="L9" s="9">
        <v>218922.54196642686</v>
      </c>
      <c r="M9" s="18">
        <f t="shared" si="1"/>
        <v>1974855.9523685768</v>
      </c>
      <c r="O9" s="9">
        <f t="shared" si="11"/>
        <v>18221.349754809442</v>
      </c>
      <c r="P9" s="9">
        <v>-28184.967409016837</v>
      </c>
      <c r="Q9" s="9">
        <f t="shared" si="2"/>
        <v>0</v>
      </c>
      <c r="R9" s="9">
        <f t="shared" si="3"/>
        <v>1022.5419664268557</v>
      </c>
      <c r="S9" s="13">
        <f t="shared" si="12"/>
        <v>-8941.0756877805397</v>
      </c>
      <c r="U9" s="9">
        <v>0</v>
      </c>
      <c r="V9" s="9">
        <v>-34150.202097185655</v>
      </c>
      <c r="X9" s="21">
        <f t="shared" si="4"/>
        <v>4204.516733467517</v>
      </c>
      <c r="Y9" s="21">
        <f t="shared" si="5"/>
        <v>4190.7718625349644</v>
      </c>
      <c r="Z9" s="9">
        <f t="shared" si="13"/>
        <v>53.362194327011238</v>
      </c>
      <c r="AA9" s="9">
        <f t="shared" si="14"/>
        <v>-1</v>
      </c>
      <c r="AB9" s="24">
        <v>420</v>
      </c>
      <c r="AC9" s="27">
        <v>419</v>
      </c>
      <c r="AE9" s="9">
        <f t="shared" si="6"/>
        <v>4204.516733467517</v>
      </c>
      <c r="AF9" s="9">
        <f t="shared" si="7"/>
        <v>4190.7718625349644</v>
      </c>
      <c r="AG9" s="33">
        <f t="shared" si="15"/>
        <v>-13.744870932552658</v>
      </c>
      <c r="AI9" s="30">
        <f t="shared" si="8"/>
        <v>1.3696486294899834E-2</v>
      </c>
      <c r="AJ9" s="30">
        <f t="shared" si="9"/>
        <v>1.6115809651212398E-2</v>
      </c>
      <c r="AK9" s="22">
        <f t="shared" si="10"/>
        <v>67.759191351899972</v>
      </c>
    </row>
    <row r="10" spans="1:42" x14ac:dyDescent="0.2">
      <c r="A10" s="1" t="s">
        <v>363</v>
      </c>
      <c r="C10" s="4" t="s">
        <v>332</v>
      </c>
      <c r="D10" s="1" t="s">
        <v>316</v>
      </c>
      <c r="E10" s="9">
        <v>1227225.6915512956</v>
      </c>
      <c r="F10" s="9">
        <v>0</v>
      </c>
      <c r="G10" s="9">
        <v>210050</v>
      </c>
      <c r="H10" s="16">
        <f t="shared" si="0"/>
        <v>1437275.6915512956</v>
      </c>
      <c r="J10" s="9">
        <v>1311964.0727997329</v>
      </c>
      <c r="K10" s="9">
        <v>0</v>
      </c>
      <c r="L10" s="9">
        <v>227908</v>
      </c>
      <c r="M10" s="18">
        <f t="shared" si="1"/>
        <v>1539872.0727997329</v>
      </c>
      <c r="O10" s="9">
        <f t="shared" si="11"/>
        <v>84738.381248437334</v>
      </c>
      <c r="P10" s="9">
        <v>0</v>
      </c>
      <c r="Q10" s="9">
        <f t="shared" si="2"/>
        <v>0</v>
      </c>
      <c r="R10" s="9">
        <f t="shared" si="3"/>
        <v>17858</v>
      </c>
      <c r="S10" s="13">
        <f t="shared" si="12"/>
        <v>102596.38124843733</v>
      </c>
      <c r="U10" s="9">
        <v>0</v>
      </c>
      <c r="V10" s="9">
        <v>0</v>
      </c>
      <c r="X10" s="21">
        <f t="shared" si="4"/>
        <v>3895.9545763533192</v>
      </c>
      <c r="Y10" s="21">
        <f t="shared" si="5"/>
        <v>3824.9681422732738</v>
      </c>
      <c r="Z10" s="9">
        <f t="shared" si="13"/>
        <v>-3.8793688204815595</v>
      </c>
      <c r="AA10" s="9">
        <f t="shared" si="14"/>
        <v>28</v>
      </c>
      <c r="AB10" s="24">
        <v>315</v>
      </c>
      <c r="AC10" s="27">
        <v>343</v>
      </c>
      <c r="AE10" s="9">
        <f t="shared" si="6"/>
        <v>3895.9545763533192</v>
      </c>
      <c r="AF10" s="9">
        <f t="shared" si="7"/>
        <v>3824.9681422732738</v>
      </c>
      <c r="AG10" s="33">
        <f t="shared" si="15"/>
        <v>-70.986434080045456</v>
      </c>
      <c r="AI10" s="30">
        <f t="shared" si="8"/>
        <v>6.9048734745214002E-2</v>
      </c>
      <c r="AJ10" s="30">
        <f t="shared" si="9"/>
        <v>-1.8220549723782953E-2</v>
      </c>
      <c r="AK10" s="22">
        <f t="shared" si="10"/>
        <v>-70.986434080045456</v>
      </c>
    </row>
    <row r="11" spans="1:42" x14ac:dyDescent="0.2">
      <c r="A11" s="1" t="s">
        <v>362</v>
      </c>
      <c r="B11" s="4" t="s">
        <v>18</v>
      </c>
      <c r="C11" s="4">
        <v>2150</v>
      </c>
      <c r="D11" s="1" t="s">
        <v>19</v>
      </c>
      <c r="E11" s="9">
        <v>1423980.5191942996</v>
      </c>
      <c r="F11" s="9">
        <v>34626.334070485973</v>
      </c>
      <c r="G11" s="9">
        <v>49400</v>
      </c>
      <c r="H11" s="16">
        <f t="shared" si="0"/>
        <v>1508006.8532647856</v>
      </c>
      <c r="J11" s="9">
        <v>1437439.4772947563</v>
      </c>
      <c r="K11" s="9">
        <v>22531.912667170691</v>
      </c>
      <c r="L11" s="9">
        <v>50765.326633165831</v>
      </c>
      <c r="M11" s="18">
        <f t="shared" si="1"/>
        <v>1510736.7165950928</v>
      </c>
      <c r="O11" s="9">
        <f t="shared" si="11"/>
        <v>40033.355943244052</v>
      </c>
      <c r="P11" s="9">
        <v>-26574.397842787304</v>
      </c>
      <c r="Q11" s="9">
        <f t="shared" si="2"/>
        <v>-12094.421403315282</v>
      </c>
      <c r="R11" s="9">
        <f t="shared" si="3"/>
        <v>1365.3266331658306</v>
      </c>
      <c r="S11" s="13">
        <f t="shared" si="12"/>
        <v>2729.8633303072966</v>
      </c>
      <c r="U11" s="9">
        <v>0</v>
      </c>
      <c r="V11" s="9">
        <v>0</v>
      </c>
      <c r="X11" s="21">
        <f t="shared" si="4"/>
        <v>3683.3506395575396</v>
      </c>
      <c r="Y11" s="21">
        <f t="shared" si="5"/>
        <v>3543.6198785483666</v>
      </c>
      <c r="Z11" s="9">
        <f t="shared" si="13"/>
        <v>-72.62369574960907</v>
      </c>
      <c r="AA11" s="9">
        <f t="shared" si="14"/>
        <v>16</v>
      </c>
      <c r="AB11" s="24">
        <v>396</v>
      </c>
      <c r="AC11" s="27">
        <v>412</v>
      </c>
      <c r="AE11" s="9">
        <f t="shared" si="6"/>
        <v>3595.9104020058071</v>
      </c>
      <c r="AF11" s="9">
        <f t="shared" si="7"/>
        <v>3488.9307701329039</v>
      </c>
      <c r="AG11" s="33">
        <f t="shared" si="15"/>
        <v>-106.97963187290316</v>
      </c>
      <c r="AI11" s="30">
        <f t="shared" si="8"/>
        <v>9.4516448217085713E-3</v>
      </c>
      <c r="AJ11" s="30">
        <f t="shared" si="9"/>
        <v>-2.9750360802435316E-2</v>
      </c>
      <c r="AK11" s="22">
        <f t="shared" si="10"/>
        <v>-106.97963187290316</v>
      </c>
    </row>
    <row r="12" spans="1:42" x14ac:dyDescent="0.2">
      <c r="A12" s="1" t="s">
        <v>362</v>
      </c>
      <c r="B12" s="4" t="s">
        <v>20</v>
      </c>
      <c r="C12" s="4">
        <v>2184</v>
      </c>
      <c r="D12" s="1" t="s">
        <v>21</v>
      </c>
      <c r="E12" s="9">
        <v>1060245.8032287601</v>
      </c>
      <c r="F12" s="9">
        <v>0</v>
      </c>
      <c r="G12" s="9">
        <v>117000</v>
      </c>
      <c r="H12" s="16">
        <f t="shared" si="0"/>
        <v>1177245.8032287601</v>
      </c>
      <c r="J12" s="9">
        <v>1047830.4643171001</v>
      </c>
      <c r="K12" s="9">
        <v>0</v>
      </c>
      <c r="L12" s="9">
        <v>116450.70422535212</v>
      </c>
      <c r="M12" s="18">
        <f t="shared" si="1"/>
        <v>1164281.1685424522</v>
      </c>
      <c r="O12" s="9">
        <f t="shared" si="11"/>
        <v>1945.5730538866574</v>
      </c>
      <c r="P12" s="9">
        <v>-14360.911965546673</v>
      </c>
      <c r="Q12" s="9">
        <f t="shared" si="2"/>
        <v>0</v>
      </c>
      <c r="R12" s="9">
        <f t="shared" si="3"/>
        <v>-549.29577464787872</v>
      </c>
      <c r="S12" s="13">
        <f t="shared" si="12"/>
        <v>-12964.634686307894</v>
      </c>
      <c r="U12" s="9">
        <v>0</v>
      </c>
      <c r="V12" s="9">
        <v>0</v>
      </c>
      <c r="X12" s="21">
        <f t="shared" si="4"/>
        <v>4954.4196412558886</v>
      </c>
      <c r="Y12" s="21">
        <f t="shared" si="5"/>
        <v>4942.5965297976418</v>
      </c>
      <c r="Z12" s="9">
        <f t="shared" si="13"/>
        <v>55.283953801317111</v>
      </c>
      <c r="AA12" s="9">
        <f t="shared" si="14"/>
        <v>-2</v>
      </c>
      <c r="AB12" s="24">
        <v>214</v>
      </c>
      <c r="AC12" s="27">
        <v>212</v>
      </c>
      <c r="AE12" s="9">
        <f t="shared" si="6"/>
        <v>4954.4196412558886</v>
      </c>
      <c r="AF12" s="9">
        <f t="shared" si="7"/>
        <v>4942.5965297976418</v>
      </c>
      <c r="AG12" s="33">
        <f t="shared" si="15"/>
        <v>-11.823111458246785</v>
      </c>
      <c r="AI12" s="30">
        <f t="shared" si="8"/>
        <v>-1.1709868479414576E-2</v>
      </c>
      <c r="AJ12" s="30">
        <f t="shared" si="9"/>
        <v>-2.3863766726166524E-3</v>
      </c>
      <c r="AK12" s="22">
        <f t="shared" si="10"/>
        <v>-11.823111458246785</v>
      </c>
    </row>
    <row r="13" spans="1:42" x14ac:dyDescent="0.2">
      <c r="A13" s="1" t="s">
        <v>362</v>
      </c>
      <c r="B13" s="4" t="s">
        <v>22</v>
      </c>
      <c r="C13" s="4">
        <v>3360</v>
      </c>
      <c r="D13" s="1" t="s">
        <v>23</v>
      </c>
      <c r="E13" s="9">
        <v>1492494.6260111108</v>
      </c>
      <c r="F13" s="9">
        <v>2227.3604494820156</v>
      </c>
      <c r="G13" s="9">
        <v>50300</v>
      </c>
      <c r="H13" s="16">
        <f t="shared" si="0"/>
        <v>1545021.9864605928</v>
      </c>
      <c r="J13" s="9">
        <v>1473718.9841248672</v>
      </c>
      <c r="K13" s="9">
        <v>2227.3604494820156</v>
      </c>
      <c r="L13" s="9">
        <v>51002.189781021894</v>
      </c>
      <c r="M13" s="18">
        <f t="shared" si="1"/>
        <v>1526948.534355371</v>
      </c>
      <c r="O13" s="9">
        <f t="shared" si="11"/>
        <v>8738.2548701775995</v>
      </c>
      <c r="P13" s="9">
        <v>-27513.896756421196</v>
      </c>
      <c r="Q13" s="9">
        <f t="shared" si="2"/>
        <v>0</v>
      </c>
      <c r="R13" s="9">
        <f t="shared" si="3"/>
        <v>702.18978102189431</v>
      </c>
      <c r="S13" s="13">
        <f t="shared" si="12"/>
        <v>-18073.452105221702</v>
      </c>
      <c r="U13" s="9">
        <v>0</v>
      </c>
      <c r="V13" s="9">
        <v>0</v>
      </c>
      <c r="X13" s="21">
        <f t="shared" si="4"/>
        <v>3645.6633816112021</v>
      </c>
      <c r="Y13" s="21">
        <f t="shared" si="5"/>
        <v>3539.4396752382477</v>
      </c>
      <c r="Z13" s="9">
        <f t="shared" si="13"/>
        <v>-39.116641113390543</v>
      </c>
      <c r="AA13" s="9">
        <f t="shared" si="14"/>
        <v>7</v>
      </c>
      <c r="AB13" s="24">
        <v>410</v>
      </c>
      <c r="AC13" s="27">
        <v>417</v>
      </c>
      <c r="AE13" s="9">
        <f t="shared" si="6"/>
        <v>3640.2307951490507</v>
      </c>
      <c r="AF13" s="9">
        <f t="shared" si="7"/>
        <v>3534.0982832730629</v>
      </c>
      <c r="AG13" s="33">
        <f t="shared" si="15"/>
        <v>-106.1325118759878</v>
      </c>
      <c r="AI13" s="30">
        <f t="shared" si="8"/>
        <v>-1.2580039860126013E-2</v>
      </c>
      <c r="AJ13" s="30">
        <f t="shared" si="9"/>
        <v>-2.915543487446437E-2</v>
      </c>
      <c r="AK13" s="22">
        <f t="shared" si="10"/>
        <v>-106.1325118759878</v>
      </c>
    </row>
    <row r="14" spans="1:42" x14ac:dyDescent="0.2">
      <c r="A14" s="1" t="s">
        <v>362</v>
      </c>
      <c r="B14" s="4" t="s">
        <v>24</v>
      </c>
      <c r="C14" s="4">
        <v>2102</v>
      </c>
      <c r="D14" s="1" t="s">
        <v>25</v>
      </c>
      <c r="E14" s="9">
        <v>1197670.6405023972</v>
      </c>
      <c r="F14" s="9">
        <v>0</v>
      </c>
      <c r="G14" s="9">
        <v>120900</v>
      </c>
      <c r="H14" s="16">
        <f t="shared" si="0"/>
        <v>1318570.6405023972</v>
      </c>
      <c r="J14" s="9">
        <v>1190771.0821838137</v>
      </c>
      <c r="K14" s="9">
        <v>0</v>
      </c>
      <c r="L14" s="9">
        <v>119576.27737226276</v>
      </c>
      <c r="M14" s="18">
        <f t="shared" si="1"/>
        <v>1310347.3595560763</v>
      </c>
      <c r="O14" s="9">
        <f t="shared" si="11"/>
        <v>11353.563432017851</v>
      </c>
      <c r="P14" s="9">
        <v>-18253.121750601378</v>
      </c>
      <c r="Q14" s="9">
        <f t="shared" si="2"/>
        <v>0</v>
      </c>
      <c r="R14" s="9">
        <f t="shared" si="3"/>
        <v>-1323.7226277372392</v>
      </c>
      <c r="S14" s="13">
        <f t="shared" si="12"/>
        <v>-8223.2809463207668</v>
      </c>
      <c r="U14" s="9">
        <v>0</v>
      </c>
      <c r="V14" s="9">
        <v>-28665.023353685043</v>
      </c>
      <c r="X14" s="21">
        <f t="shared" si="4"/>
        <v>4403.2008841999896</v>
      </c>
      <c r="Y14" s="21">
        <f t="shared" si="5"/>
        <v>4345.8798619847212</v>
      </c>
      <c r="Z14" s="9">
        <f t="shared" si="13"/>
        <v>9.7860430442955106</v>
      </c>
      <c r="AA14" s="9">
        <f t="shared" si="14"/>
        <v>2</v>
      </c>
      <c r="AB14" s="24">
        <v>272</v>
      </c>
      <c r="AC14" s="27">
        <v>274</v>
      </c>
      <c r="AE14" s="9">
        <f t="shared" si="6"/>
        <v>4403.2008841999896</v>
      </c>
      <c r="AF14" s="9">
        <f t="shared" si="7"/>
        <v>4345.8798619847212</v>
      </c>
      <c r="AG14" s="33">
        <f t="shared" si="15"/>
        <v>-57.321022215268385</v>
      </c>
      <c r="AI14" s="30">
        <f t="shared" si="8"/>
        <v>1.8173164056164426E-2</v>
      </c>
      <c r="AJ14" s="30">
        <f t="shared" si="9"/>
        <v>1.0741243150645063E-2</v>
      </c>
      <c r="AK14" s="22">
        <f t="shared" si="10"/>
        <v>47.295851338327338</v>
      </c>
      <c r="AP14" s="43"/>
    </row>
    <row r="15" spans="1:42" x14ac:dyDescent="0.2">
      <c r="A15" s="1" t="s">
        <v>362</v>
      </c>
      <c r="B15" s="4" t="s">
        <v>26</v>
      </c>
      <c r="C15" s="4">
        <v>2020</v>
      </c>
      <c r="D15" s="1" t="s">
        <v>27</v>
      </c>
      <c r="E15" s="9">
        <v>1867027.1583034426</v>
      </c>
      <c r="F15" s="9">
        <v>0</v>
      </c>
      <c r="G15" s="9">
        <v>217749.99999999988</v>
      </c>
      <c r="H15" s="16">
        <f t="shared" si="0"/>
        <v>2084777.1583034424</v>
      </c>
      <c r="J15" s="9">
        <v>1840038.847745738</v>
      </c>
      <c r="K15" s="9">
        <v>0</v>
      </c>
      <c r="L15" s="9">
        <v>213542.27053140083</v>
      </c>
      <c r="M15" s="18">
        <f t="shared" si="1"/>
        <v>2053581.1182771388</v>
      </c>
      <c r="O15" s="9">
        <f t="shared" si="11"/>
        <v>257.15793767829018</v>
      </c>
      <c r="P15" s="9">
        <v>-27245.468495382942</v>
      </c>
      <c r="Q15" s="9">
        <f t="shared" si="2"/>
        <v>0</v>
      </c>
      <c r="R15" s="9">
        <f t="shared" si="3"/>
        <v>-4207.7294685990491</v>
      </c>
      <c r="S15" s="13">
        <f t="shared" si="12"/>
        <v>-31196.040026303701</v>
      </c>
      <c r="U15" s="9">
        <v>0</v>
      </c>
      <c r="V15" s="9">
        <v>0</v>
      </c>
      <c r="X15" s="21">
        <f t="shared" si="4"/>
        <v>4598.5890598606966</v>
      </c>
      <c r="Y15" s="21">
        <f t="shared" si="5"/>
        <v>4532.1153885363001</v>
      </c>
      <c r="Z15" s="9">
        <f t="shared" si="13"/>
        <v>0.63339393516740472</v>
      </c>
      <c r="AA15" s="9">
        <f t="shared" si="14"/>
        <v>0</v>
      </c>
      <c r="AB15" s="24">
        <v>406</v>
      </c>
      <c r="AC15" s="27">
        <v>406</v>
      </c>
      <c r="AE15" s="9">
        <f t="shared" si="6"/>
        <v>4598.5890598606966</v>
      </c>
      <c r="AF15" s="9">
        <f t="shared" si="7"/>
        <v>4532.1153885363001</v>
      </c>
      <c r="AG15" s="33">
        <f t="shared" si="15"/>
        <v>-66.473671324396491</v>
      </c>
      <c r="AI15" s="30">
        <f t="shared" si="8"/>
        <v>-1.4455231911156941E-2</v>
      </c>
      <c r="AJ15" s="30">
        <f t="shared" si="9"/>
        <v>-1.4455231911157163E-2</v>
      </c>
      <c r="AK15" s="22">
        <f t="shared" si="10"/>
        <v>-66.473671324396491</v>
      </c>
    </row>
    <row r="16" spans="1:42" x14ac:dyDescent="0.2">
      <c r="A16" s="1" t="s">
        <v>362</v>
      </c>
      <c r="B16" s="4" t="s">
        <v>28</v>
      </c>
      <c r="C16" s="4">
        <v>2166</v>
      </c>
      <c r="D16" s="1" t="s">
        <v>29</v>
      </c>
      <c r="E16" s="9">
        <v>847816.88550675591</v>
      </c>
      <c r="F16" s="9">
        <v>2047.5</v>
      </c>
      <c r="G16" s="9">
        <v>25900</v>
      </c>
      <c r="H16" s="16">
        <f t="shared" si="0"/>
        <v>875764.38550675591</v>
      </c>
      <c r="J16" s="9">
        <v>834179.59468234517</v>
      </c>
      <c r="K16" s="9">
        <v>2047.5</v>
      </c>
      <c r="L16" s="9">
        <v>25900</v>
      </c>
      <c r="M16" s="18">
        <f t="shared" si="1"/>
        <v>862127.09468234517</v>
      </c>
      <c r="O16" s="9">
        <f t="shared" si="11"/>
        <v>992.04940217419062</v>
      </c>
      <c r="P16" s="9">
        <v>-14629.340226584929</v>
      </c>
      <c r="Q16" s="9">
        <f t="shared" si="2"/>
        <v>0</v>
      </c>
      <c r="R16" s="9">
        <f t="shared" si="3"/>
        <v>0</v>
      </c>
      <c r="S16" s="13">
        <f t="shared" si="12"/>
        <v>-13637.290824410738</v>
      </c>
      <c r="U16" s="9">
        <v>0</v>
      </c>
      <c r="V16" s="9">
        <v>0</v>
      </c>
      <c r="X16" s="21">
        <f t="shared" si="4"/>
        <v>3898.4604839759445</v>
      </c>
      <c r="Y16" s="21">
        <f t="shared" si="5"/>
        <v>3835.9041040474549</v>
      </c>
      <c r="Z16" s="9">
        <f t="shared" si="13"/>
        <v>4.5506853310742912</v>
      </c>
      <c r="AA16" s="9">
        <f t="shared" si="14"/>
        <v>0</v>
      </c>
      <c r="AB16" s="24">
        <v>218</v>
      </c>
      <c r="AC16" s="27">
        <v>218</v>
      </c>
      <c r="AE16" s="9">
        <f t="shared" si="6"/>
        <v>3889.0682821410819</v>
      </c>
      <c r="AF16" s="9">
        <f t="shared" si="7"/>
        <v>3826.5119022125923</v>
      </c>
      <c r="AG16" s="33">
        <f t="shared" si="15"/>
        <v>-62.556379928489605</v>
      </c>
      <c r="AI16" s="30">
        <f t="shared" si="8"/>
        <v>-1.6085184262707219E-2</v>
      </c>
      <c r="AJ16" s="30">
        <f t="shared" si="9"/>
        <v>-1.6085184262707219E-2</v>
      </c>
      <c r="AK16" s="22">
        <f t="shared" si="10"/>
        <v>-62.556379928489605</v>
      </c>
    </row>
    <row r="17" spans="1:37" x14ac:dyDescent="0.2">
      <c r="A17" s="1" t="s">
        <v>362</v>
      </c>
      <c r="B17" s="4" t="s">
        <v>30</v>
      </c>
      <c r="C17" s="4">
        <v>2062</v>
      </c>
      <c r="D17" s="1" t="s">
        <v>31</v>
      </c>
      <c r="E17" s="9">
        <v>1541213.9157629178</v>
      </c>
      <c r="F17" s="9">
        <v>5500.0271364296459</v>
      </c>
      <c r="G17" s="9">
        <v>97400</v>
      </c>
      <c r="H17" s="16">
        <f t="shared" si="0"/>
        <v>1644113.9428993475</v>
      </c>
      <c r="J17" s="9">
        <v>1514472.1829344609</v>
      </c>
      <c r="K17" s="9">
        <v>5500.0271364296459</v>
      </c>
      <c r="L17" s="9">
        <v>97176.610978520286</v>
      </c>
      <c r="M17" s="18">
        <f t="shared" si="1"/>
        <v>1617148.8210494108</v>
      </c>
      <c r="O17" s="9">
        <f t="shared" si="11"/>
        <v>1309.0204500407999</v>
      </c>
      <c r="P17" s="9">
        <v>-28050.753278497708</v>
      </c>
      <c r="Q17" s="9">
        <f t="shared" si="2"/>
        <v>0</v>
      </c>
      <c r="R17" s="9">
        <f t="shared" si="3"/>
        <v>-223.38902147971385</v>
      </c>
      <c r="S17" s="13">
        <f t="shared" si="12"/>
        <v>-26965.121849936622</v>
      </c>
      <c r="U17" s="9">
        <v>0</v>
      </c>
      <c r="V17" s="9">
        <v>0</v>
      </c>
      <c r="X17" s="21">
        <f t="shared" si="4"/>
        <v>3700.2725906682954</v>
      </c>
      <c r="Y17" s="21">
        <f t="shared" si="5"/>
        <v>3636.2971532796428</v>
      </c>
      <c r="Z17" s="9">
        <f t="shared" si="13"/>
        <v>3.1316278709112879</v>
      </c>
      <c r="AA17" s="9">
        <f t="shared" si="14"/>
        <v>0</v>
      </c>
      <c r="AB17" s="24">
        <v>418</v>
      </c>
      <c r="AC17" s="27">
        <v>418</v>
      </c>
      <c r="AE17" s="9">
        <f t="shared" si="6"/>
        <v>3687.1146310117651</v>
      </c>
      <c r="AF17" s="9">
        <f t="shared" si="7"/>
        <v>3623.1391936231121</v>
      </c>
      <c r="AG17" s="33">
        <f t="shared" si="15"/>
        <v>-63.975437388653063</v>
      </c>
      <c r="AI17" s="30">
        <f t="shared" si="8"/>
        <v>-1.7351084463326671E-2</v>
      </c>
      <c r="AJ17" s="30">
        <f t="shared" si="9"/>
        <v>-1.7351084463326782E-2</v>
      </c>
      <c r="AK17" s="22">
        <f t="shared" si="10"/>
        <v>-63.975437388653063</v>
      </c>
    </row>
    <row r="18" spans="1:37" x14ac:dyDescent="0.2">
      <c r="A18" s="1" t="s">
        <v>362</v>
      </c>
      <c r="B18" s="4" t="s">
        <v>32</v>
      </c>
      <c r="C18" s="4">
        <v>2075</v>
      </c>
      <c r="D18" s="1" t="s">
        <v>33</v>
      </c>
      <c r="E18" s="9">
        <v>2932258.9987381273</v>
      </c>
      <c r="F18" s="9">
        <v>0</v>
      </c>
      <c r="G18" s="9">
        <v>430300</v>
      </c>
      <c r="H18" s="16">
        <f t="shared" si="0"/>
        <v>3362558.9987381273</v>
      </c>
      <c r="J18" s="9">
        <v>2863528.0204805136</v>
      </c>
      <c r="K18" s="9">
        <v>0</v>
      </c>
      <c r="L18" s="9">
        <v>433656.47425897029</v>
      </c>
      <c r="M18" s="18">
        <f t="shared" si="1"/>
        <v>3297184.494739484</v>
      </c>
      <c r="O18" s="9">
        <f t="shared" si="11"/>
        <v>-25312.707034675885</v>
      </c>
      <c r="P18" s="9">
        <v>-43418.271222937838</v>
      </c>
      <c r="Q18" s="9">
        <f t="shared" si="2"/>
        <v>0</v>
      </c>
      <c r="R18" s="9">
        <f t="shared" si="3"/>
        <v>3356.4742589702946</v>
      </c>
      <c r="S18" s="13">
        <f t="shared" si="12"/>
        <v>-65374.503998643428</v>
      </c>
      <c r="U18" s="9">
        <v>0</v>
      </c>
      <c r="V18" s="9">
        <v>0</v>
      </c>
      <c r="X18" s="21">
        <f t="shared" si="4"/>
        <v>4532.0850057776306</v>
      </c>
      <c r="Y18" s="21">
        <f t="shared" si="5"/>
        <v>4432.7059140565225</v>
      </c>
      <c r="Z18" s="9">
        <f t="shared" si="13"/>
        <v>-32.272026461544229</v>
      </c>
      <c r="AA18" s="9">
        <f t="shared" si="14"/>
        <v>-1</v>
      </c>
      <c r="AB18" s="24">
        <v>647</v>
      </c>
      <c r="AC18" s="27">
        <v>646</v>
      </c>
      <c r="AE18" s="9">
        <f t="shared" si="6"/>
        <v>4532.0850057776306</v>
      </c>
      <c r="AF18" s="9">
        <f t="shared" si="7"/>
        <v>4432.7059140565225</v>
      </c>
      <c r="AG18" s="33">
        <f t="shared" si="15"/>
        <v>-99.379091721108125</v>
      </c>
      <c r="AI18" s="30">
        <f t="shared" si="8"/>
        <v>-2.3439600078707712E-2</v>
      </c>
      <c r="AJ18" s="30">
        <f t="shared" si="9"/>
        <v>-2.1927896673256786E-2</v>
      </c>
      <c r="AK18" s="22">
        <f t="shared" si="10"/>
        <v>-99.379091721108125</v>
      </c>
    </row>
    <row r="19" spans="1:37" x14ac:dyDescent="0.2">
      <c r="A19" s="1" t="s">
        <v>362</v>
      </c>
      <c r="B19" s="4" t="s">
        <v>34</v>
      </c>
      <c r="C19" s="4">
        <v>2107</v>
      </c>
      <c r="D19" s="1" t="s">
        <v>35</v>
      </c>
      <c r="E19" s="9">
        <v>1612534.1620860624</v>
      </c>
      <c r="F19" s="9">
        <v>40291.061162419363</v>
      </c>
      <c r="G19" s="9">
        <v>191100</v>
      </c>
      <c r="H19" s="16">
        <f t="shared" si="0"/>
        <v>1843925.2232484818</v>
      </c>
      <c r="J19" s="9">
        <v>1705072.8021148976</v>
      </c>
      <c r="K19" s="9">
        <v>36214.00942769934</v>
      </c>
      <c r="L19" s="9">
        <v>209402.53521126762</v>
      </c>
      <c r="M19" s="18">
        <f t="shared" si="1"/>
        <v>1950689.3467538645</v>
      </c>
      <c r="O19" s="9">
        <f t="shared" si="11"/>
        <v>116630.07645701872</v>
      </c>
      <c r="P19" s="9">
        <v>-24091.436428183439</v>
      </c>
      <c r="Q19" s="9">
        <f t="shared" si="2"/>
        <v>-4077.0517347200221</v>
      </c>
      <c r="R19" s="9">
        <f t="shared" si="3"/>
        <v>18302.535211267619</v>
      </c>
      <c r="S19" s="13">
        <f t="shared" si="12"/>
        <v>106764.12350538287</v>
      </c>
      <c r="U19" s="9">
        <v>0</v>
      </c>
      <c r="V19" s="9">
        <v>0</v>
      </c>
      <c r="X19" s="21">
        <f t="shared" si="4"/>
        <v>4603.9699811935425</v>
      </c>
      <c r="Y19" s="21">
        <f t="shared" si="5"/>
        <v>4476.3157109064186</v>
      </c>
      <c r="Z19" s="9">
        <f t="shared" si="13"/>
        <v>-60.54720502755994</v>
      </c>
      <c r="AA19" s="9">
        <f t="shared" si="14"/>
        <v>30</v>
      </c>
      <c r="AB19" s="24">
        <v>359</v>
      </c>
      <c r="AC19" s="27">
        <v>389</v>
      </c>
      <c r="AE19" s="9">
        <f t="shared" si="6"/>
        <v>4491.7386130530986</v>
      </c>
      <c r="AF19" s="9">
        <f t="shared" si="7"/>
        <v>4383.2205709894542</v>
      </c>
      <c r="AG19" s="33">
        <f t="shared" si="15"/>
        <v>-108.51804206364432</v>
      </c>
      <c r="AI19" s="30">
        <f t="shared" si="8"/>
        <v>5.7387088103065143E-2</v>
      </c>
      <c r="AJ19" s="30">
        <f t="shared" si="9"/>
        <v>-2.4159473961438471E-2</v>
      </c>
      <c r="AK19" s="22">
        <f t="shared" si="10"/>
        <v>-108.51804206364432</v>
      </c>
    </row>
    <row r="20" spans="1:37" x14ac:dyDescent="0.2">
      <c r="A20" s="1" t="s">
        <v>363</v>
      </c>
      <c r="C20" s="4" t="s">
        <v>364</v>
      </c>
      <c r="D20" s="1" t="s">
        <v>365</v>
      </c>
      <c r="E20" s="9">
        <v>970432.04143934022</v>
      </c>
      <c r="F20" s="9">
        <v>0</v>
      </c>
      <c r="G20" s="9">
        <v>117250</v>
      </c>
      <c r="H20" s="16">
        <f t="shared" si="0"/>
        <v>1087682.0414393402</v>
      </c>
      <c r="J20" s="9">
        <v>1332897.5944883178</v>
      </c>
      <c r="K20" s="9">
        <v>0</v>
      </c>
      <c r="L20" s="9">
        <v>165757.74058577404</v>
      </c>
      <c r="M20" s="18">
        <f t="shared" si="1"/>
        <v>1498655.3350740918</v>
      </c>
      <c r="O20" s="9">
        <f t="shared" si="11"/>
        <v>362465.55304897763</v>
      </c>
      <c r="P20" s="9">
        <v>0</v>
      </c>
      <c r="Q20" s="9">
        <f t="shared" si="2"/>
        <v>0</v>
      </c>
      <c r="R20" s="9">
        <f t="shared" si="3"/>
        <v>48507.740585774038</v>
      </c>
      <c r="S20" s="13">
        <f t="shared" si="12"/>
        <v>410973.2936347517</v>
      </c>
      <c r="U20" s="9">
        <v>0</v>
      </c>
      <c r="V20" s="9">
        <v>0</v>
      </c>
      <c r="X20" s="21">
        <f t="shared" si="4"/>
        <v>3993.547495635145</v>
      </c>
      <c r="Y20" s="21">
        <f t="shared" si="5"/>
        <v>3955.1857403214181</v>
      </c>
      <c r="Z20" s="9">
        <f t="shared" si="13"/>
        <v>28.745309945836979</v>
      </c>
      <c r="AA20" s="9">
        <f t="shared" si="14"/>
        <v>94</v>
      </c>
      <c r="AB20" s="24">
        <v>243</v>
      </c>
      <c r="AC20" s="27">
        <v>337</v>
      </c>
      <c r="AE20" s="9">
        <f t="shared" si="6"/>
        <v>3993.547495635145</v>
      </c>
      <c r="AF20" s="9">
        <f t="shared" si="7"/>
        <v>3955.1857403214181</v>
      </c>
      <c r="AG20" s="33">
        <f t="shared" si="15"/>
        <v>-38.361755313726917</v>
      </c>
      <c r="AI20" s="30">
        <f t="shared" si="8"/>
        <v>0.37350946544527774</v>
      </c>
      <c r="AJ20" s="30">
        <f t="shared" si="9"/>
        <v>-9.6059344118619716E-3</v>
      </c>
      <c r="AK20" s="22">
        <f t="shared" si="10"/>
        <v>-38.361755313726917</v>
      </c>
    </row>
    <row r="21" spans="1:37" x14ac:dyDescent="0.2">
      <c r="A21" s="1" t="s">
        <v>366</v>
      </c>
      <c r="C21" s="4" t="s">
        <v>367</v>
      </c>
      <c r="D21" s="1" t="s">
        <v>368</v>
      </c>
      <c r="E21" s="9">
        <v>1115467.952718222</v>
      </c>
      <c r="F21" s="9">
        <v>0</v>
      </c>
      <c r="G21" s="9">
        <v>59800</v>
      </c>
      <c r="H21" s="16">
        <f t="shared" si="0"/>
        <v>1175267.952718222</v>
      </c>
      <c r="J21" s="9">
        <v>1105488.4635111538</v>
      </c>
      <c r="K21" s="9">
        <v>0</v>
      </c>
      <c r="L21" s="9">
        <v>55958.100558659222</v>
      </c>
      <c r="M21" s="18">
        <f t="shared" si="1"/>
        <v>1161446.5640698131</v>
      </c>
      <c r="O21" s="9">
        <f t="shared" si="11"/>
        <v>-9979.4892070682254</v>
      </c>
      <c r="P21" s="9">
        <v>0</v>
      </c>
      <c r="Q21" s="9">
        <f t="shared" si="2"/>
        <v>0</v>
      </c>
      <c r="R21" s="9">
        <f t="shared" si="3"/>
        <v>-3841.8994413407781</v>
      </c>
      <c r="S21" s="13">
        <f t="shared" si="12"/>
        <v>-13821.388648409004</v>
      </c>
      <c r="U21" s="9">
        <v>0</v>
      </c>
      <c r="V21" s="9">
        <v>0</v>
      </c>
      <c r="X21" s="21">
        <f t="shared" si="4"/>
        <v>3319.8450973756608</v>
      </c>
      <c r="Y21" s="21">
        <f t="shared" si="5"/>
        <v>3280.3811973624743</v>
      </c>
      <c r="Z21" s="9">
        <f t="shared" si="13"/>
        <v>27.643165246377393</v>
      </c>
      <c r="AA21" s="9">
        <f t="shared" si="14"/>
        <v>1</v>
      </c>
      <c r="AB21" s="24">
        <v>336</v>
      </c>
      <c r="AC21" s="27">
        <v>337</v>
      </c>
      <c r="AE21" s="9">
        <f t="shared" si="6"/>
        <v>3319.8450973756608</v>
      </c>
      <c r="AF21" s="9">
        <f t="shared" si="7"/>
        <v>3280.3811973624743</v>
      </c>
      <c r="AG21" s="33">
        <f t="shared" si="15"/>
        <v>-39.463900013186503</v>
      </c>
      <c r="AI21" s="30">
        <f t="shared" si="8"/>
        <v>-8.9464598088629943E-3</v>
      </c>
      <c r="AJ21" s="30">
        <f t="shared" si="9"/>
        <v>-1.1887271500824803E-2</v>
      </c>
      <c r="AK21" s="22">
        <f t="shared" si="10"/>
        <v>-39.463900013186503</v>
      </c>
    </row>
    <row r="22" spans="1:37" x14ac:dyDescent="0.2">
      <c r="A22" s="1" t="s">
        <v>362</v>
      </c>
      <c r="B22" s="4" t="s">
        <v>36</v>
      </c>
      <c r="C22" s="4">
        <v>3031</v>
      </c>
      <c r="D22" s="1" t="s">
        <v>37</v>
      </c>
      <c r="E22" s="9">
        <v>824161.30019795324</v>
      </c>
      <c r="F22" s="9">
        <v>0</v>
      </c>
      <c r="G22" s="9">
        <v>22600</v>
      </c>
      <c r="H22" s="16">
        <f t="shared" si="0"/>
        <v>846761.30019795324</v>
      </c>
      <c r="J22" s="9">
        <v>792571.45664449397</v>
      </c>
      <c r="K22" s="9">
        <v>0</v>
      </c>
      <c r="L22" s="9">
        <v>21892.558139534885</v>
      </c>
      <c r="M22" s="18">
        <f t="shared" si="1"/>
        <v>814464.01478402887</v>
      </c>
      <c r="O22" s="9">
        <f t="shared" si="11"/>
        <v>-17228.931587912601</v>
      </c>
      <c r="P22" s="9">
        <v>-14360.911965546673</v>
      </c>
      <c r="Q22" s="9">
        <f t="shared" si="2"/>
        <v>0</v>
      </c>
      <c r="R22" s="9">
        <f t="shared" si="3"/>
        <v>-707.44186046511459</v>
      </c>
      <c r="S22" s="13">
        <f t="shared" si="12"/>
        <v>-32297.285413924386</v>
      </c>
      <c r="U22" s="9">
        <v>0</v>
      </c>
      <c r="V22" s="9">
        <v>0</v>
      </c>
      <c r="X22" s="21">
        <f t="shared" si="4"/>
        <v>3851.2210289623981</v>
      </c>
      <c r="Y22" s="21">
        <f t="shared" si="5"/>
        <v>3810.4396954062208</v>
      </c>
      <c r="Z22" s="9">
        <f t="shared" si="13"/>
        <v>26.325731703386609</v>
      </c>
      <c r="AA22" s="9">
        <f t="shared" si="14"/>
        <v>-6</v>
      </c>
      <c r="AB22" s="24">
        <v>214</v>
      </c>
      <c r="AC22" s="27">
        <v>208</v>
      </c>
      <c r="AE22" s="9">
        <f t="shared" si="6"/>
        <v>3851.2210289623981</v>
      </c>
      <c r="AF22" s="9">
        <f t="shared" si="7"/>
        <v>3810.4396954062208</v>
      </c>
      <c r="AG22" s="33">
        <f t="shared" si="15"/>
        <v>-40.781333556177287</v>
      </c>
      <c r="AI22" s="30">
        <f t="shared" si="8"/>
        <v>-3.8329685640264621E-2</v>
      </c>
      <c r="AJ22" s="30">
        <f t="shared" si="9"/>
        <v>-1.0589195802964468E-2</v>
      </c>
      <c r="AK22" s="22">
        <f t="shared" si="10"/>
        <v>-40.781333556177287</v>
      </c>
    </row>
    <row r="23" spans="1:37" x14ac:dyDescent="0.2">
      <c r="A23" s="1" t="s">
        <v>362</v>
      </c>
      <c r="B23" s="4" t="s">
        <v>38</v>
      </c>
      <c r="C23" s="4">
        <v>2203</v>
      </c>
      <c r="D23" s="1" t="s">
        <v>39</v>
      </c>
      <c r="E23" s="9">
        <v>1438222.9670942309</v>
      </c>
      <c r="F23" s="9">
        <v>25225.212232483871</v>
      </c>
      <c r="G23" s="9">
        <v>46700</v>
      </c>
      <c r="H23" s="16">
        <f t="shared" si="0"/>
        <v>1510148.1793267147</v>
      </c>
      <c r="J23" s="9">
        <v>1411856.5862826048</v>
      </c>
      <c r="K23" s="9">
        <v>35944.634518066232</v>
      </c>
      <c r="L23" s="9">
        <v>47443.316831683172</v>
      </c>
      <c r="M23" s="18">
        <f t="shared" si="1"/>
        <v>1495244.5376323543</v>
      </c>
      <c r="O23" s="9">
        <f t="shared" si="11"/>
        <v>811.98061849728765</v>
      </c>
      <c r="P23" s="9">
        <v>-27178.361430123379</v>
      </c>
      <c r="Q23" s="9">
        <f t="shared" si="2"/>
        <v>10719.422285582361</v>
      </c>
      <c r="R23" s="9">
        <f t="shared" si="3"/>
        <v>743.3168316831725</v>
      </c>
      <c r="S23" s="13">
        <f t="shared" si="12"/>
        <v>-14903.641694360558</v>
      </c>
      <c r="U23" s="9">
        <v>15322.308462581364</v>
      </c>
      <c r="V23" s="9">
        <v>0</v>
      </c>
      <c r="X23" s="21">
        <f t="shared" si="4"/>
        <v>3613.4522946338634</v>
      </c>
      <c r="Y23" s="21">
        <f t="shared" si="5"/>
        <v>3522.6307075442119</v>
      </c>
      <c r="Z23" s="9">
        <f t="shared" si="13"/>
        <v>-23.714521830087634</v>
      </c>
      <c r="AA23" s="9">
        <f t="shared" si="14"/>
        <v>6</v>
      </c>
      <c r="AB23" s="24">
        <v>405</v>
      </c>
      <c r="AC23" s="27">
        <v>411</v>
      </c>
      <c r="AE23" s="9">
        <f t="shared" si="6"/>
        <v>3551.1678199857552</v>
      </c>
      <c r="AF23" s="9">
        <f t="shared" si="7"/>
        <v>3435.1741758700846</v>
      </c>
      <c r="AG23" s="33">
        <f t="shared" si="15"/>
        <v>-115.99364411567058</v>
      </c>
      <c r="AI23" s="30">
        <f t="shared" si="8"/>
        <v>-2.8986249161654487E-2</v>
      </c>
      <c r="AJ23" s="30">
        <f t="shared" si="9"/>
        <v>-4.3161632385571913E-2</v>
      </c>
      <c r="AK23" s="22">
        <f t="shared" si="10"/>
        <v>-153.27419998569803</v>
      </c>
    </row>
    <row r="24" spans="1:37" x14ac:dyDescent="0.2">
      <c r="A24" s="1" t="s">
        <v>362</v>
      </c>
      <c r="B24" s="4" t="s">
        <v>40</v>
      </c>
      <c r="C24" s="4">
        <v>2036</v>
      </c>
      <c r="D24" s="1" t="s">
        <v>41</v>
      </c>
      <c r="E24" s="9">
        <v>2754787.558173086</v>
      </c>
      <c r="F24" s="9">
        <v>1400.2</v>
      </c>
      <c r="G24" s="9">
        <v>271700</v>
      </c>
      <c r="H24" s="16">
        <f t="shared" si="0"/>
        <v>3027887.7581730862</v>
      </c>
      <c r="J24" s="9">
        <v>2728248.5543514225</v>
      </c>
      <c r="K24" s="9">
        <v>1400.2</v>
      </c>
      <c r="L24" s="9">
        <v>273452.90322580643</v>
      </c>
      <c r="M24" s="18">
        <f t="shared" si="1"/>
        <v>3003101.6575772292</v>
      </c>
      <c r="O24" s="9">
        <f t="shared" si="11"/>
        <v>15268.697835044746</v>
      </c>
      <c r="P24" s="9">
        <v>-41807.701656708305</v>
      </c>
      <c r="Q24" s="9">
        <f t="shared" si="2"/>
        <v>0</v>
      </c>
      <c r="R24" s="9">
        <f t="shared" si="3"/>
        <v>1752.9032258064253</v>
      </c>
      <c r="S24" s="13">
        <f t="shared" si="12"/>
        <v>-24786.100595857133</v>
      </c>
      <c r="U24" s="9">
        <v>0</v>
      </c>
      <c r="V24" s="9">
        <v>0</v>
      </c>
      <c r="X24" s="21">
        <f t="shared" si="4"/>
        <v>4424.057396746527</v>
      </c>
      <c r="Y24" s="21">
        <f t="shared" si="5"/>
        <v>4360.4612689319847</v>
      </c>
      <c r="Z24" s="9">
        <f t="shared" si="13"/>
        <v>3.510937445021554</v>
      </c>
      <c r="AA24" s="9">
        <f t="shared" si="14"/>
        <v>3</v>
      </c>
      <c r="AB24" s="24">
        <v>623</v>
      </c>
      <c r="AC24" s="27">
        <v>626</v>
      </c>
      <c r="AE24" s="9">
        <f t="shared" si="6"/>
        <v>4421.8098847080037</v>
      </c>
      <c r="AF24" s="9">
        <f t="shared" si="7"/>
        <v>4358.2245277179272</v>
      </c>
      <c r="AG24" s="33">
        <f t="shared" si="15"/>
        <v>-63.585356990076434</v>
      </c>
      <c r="AI24" s="30">
        <f t="shared" si="8"/>
        <v>-9.6337751137745009E-3</v>
      </c>
      <c r="AJ24" s="30">
        <f t="shared" si="9"/>
        <v>-1.4379939130801267E-2</v>
      </c>
      <c r="AK24" s="22">
        <f t="shared" si="10"/>
        <v>-63.585356990076434</v>
      </c>
    </row>
    <row r="25" spans="1:37" x14ac:dyDescent="0.2">
      <c r="A25" s="1" t="s">
        <v>362</v>
      </c>
      <c r="B25" s="4" t="s">
        <v>42</v>
      </c>
      <c r="C25" s="4">
        <v>2087</v>
      </c>
      <c r="D25" s="1" t="s">
        <v>43</v>
      </c>
      <c r="E25" s="9">
        <v>1598051.6673124514</v>
      </c>
      <c r="F25" s="9">
        <v>32937.313557854883</v>
      </c>
      <c r="G25" s="9">
        <v>274600</v>
      </c>
      <c r="H25" s="16">
        <f t="shared" si="0"/>
        <v>1905588.9808703063</v>
      </c>
      <c r="J25" s="9">
        <v>1655738.5302984666</v>
      </c>
      <c r="K25" s="9">
        <v>39602.769036132733</v>
      </c>
      <c r="L25" s="9">
        <v>294060.47297297296</v>
      </c>
      <c r="M25" s="18">
        <f t="shared" si="1"/>
        <v>1989401.7723075724</v>
      </c>
      <c r="O25" s="9">
        <f t="shared" si="11"/>
        <v>77953.19669440345</v>
      </c>
      <c r="P25" s="9">
        <v>-20266.333708388298</v>
      </c>
      <c r="Q25" s="9">
        <f t="shared" si="2"/>
        <v>6665.4554782778505</v>
      </c>
      <c r="R25" s="9">
        <f t="shared" si="3"/>
        <v>19460.472972972959</v>
      </c>
      <c r="S25" s="13">
        <f t="shared" si="12"/>
        <v>83812.791437265958</v>
      </c>
      <c r="U25" s="9">
        <v>0</v>
      </c>
      <c r="V25" s="9">
        <v>0</v>
      </c>
      <c r="X25" s="21">
        <f t="shared" si="4"/>
        <v>5400.6257644712132</v>
      </c>
      <c r="Y25" s="21">
        <f t="shared" si="5"/>
        <v>5331.2619475930796</v>
      </c>
      <c r="Z25" s="9">
        <f t="shared" si="13"/>
        <v>-2.2567516185696519</v>
      </c>
      <c r="AA25" s="9">
        <f t="shared" si="14"/>
        <v>16</v>
      </c>
      <c r="AB25" s="24">
        <v>302</v>
      </c>
      <c r="AC25" s="27">
        <v>318</v>
      </c>
      <c r="AE25" s="9">
        <f t="shared" si="6"/>
        <v>5291.5618122928854</v>
      </c>
      <c r="AF25" s="9">
        <f t="shared" si="7"/>
        <v>5206.7249380454923</v>
      </c>
      <c r="AG25" s="33">
        <f t="shared" si="15"/>
        <v>-84.836874247393098</v>
      </c>
      <c r="AI25" s="30">
        <f t="shared" si="8"/>
        <v>3.6098246487255903E-2</v>
      </c>
      <c r="AJ25" s="30">
        <f t="shared" si="9"/>
        <v>-1.6032482895750655E-2</v>
      </c>
      <c r="AK25" s="22">
        <f t="shared" si="10"/>
        <v>-84.836874247393098</v>
      </c>
    </row>
    <row r="26" spans="1:37" x14ac:dyDescent="0.2">
      <c r="A26" s="1" t="s">
        <v>362</v>
      </c>
      <c r="B26" s="4" t="s">
        <v>44</v>
      </c>
      <c r="C26" s="4">
        <v>2094</v>
      </c>
      <c r="D26" s="1" t="s">
        <v>45</v>
      </c>
      <c r="E26" s="9">
        <v>1693220.0987750667</v>
      </c>
      <c r="F26" s="9">
        <v>44407.11709112642</v>
      </c>
      <c r="G26" s="9">
        <v>266500</v>
      </c>
      <c r="H26" s="16">
        <f t="shared" si="0"/>
        <v>2004127.2158661932</v>
      </c>
      <c r="J26" s="9">
        <v>1739246.2574059474</v>
      </c>
      <c r="K26" s="9">
        <v>39015.442202683182</v>
      </c>
      <c r="L26" s="9">
        <v>274415.84158415842</v>
      </c>
      <c r="M26" s="18">
        <f t="shared" si="1"/>
        <v>2052677.5411927889</v>
      </c>
      <c r="O26" s="9">
        <f t="shared" si="11"/>
        <v>72936.091799965885</v>
      </c>
      <c r="P26" s="9">
        <v>-26909.933169085121</v>
      </c>
      <c r="Q26" s="9">
        <f t="shared" si="2"/>
        <v>-5391.6748884432382</v>
      </c>
      <c r="R26" s="9">
        <f t="shared" si="3"/>
        <v>7915.841584158421</v>
      </c>
      <c r="S26" s="13">
        <f t="shared" si="12"/>
        <v>48550.325326595943</v>
      </c>
      <c r="U26" s="9">
        <v>0</v>
      </c>
      <c r="V26" s="9">
        <v>-22317.824199734954</v>
      </c>
      <c r="X26" s="21">
        <f t="shared" si="4"/>
        <v>4333.2349522847708</v>
      </c>
      <c r="Y26" s="21">
        <f t="shared" si="5"/>
        <v>4274.6675471361314</v>
      </c>
      <c r="Z26" s="9">
        <f t="shared" si="13"/>
        <v>8.539660110924487</v>
      </c>
      <c r="AA26" s="9">
        <f t="shared" si="14"/>
        <v>15</v>
      </c>
      <c r="AB26" s="24">
        <v>401</v>
      </c>
      <c r="AC26" s="27">
        <v>416</v>
      </c>
      <c r="AE26" s="9">
        <f t="shared" si="6"/>
        <v>4222.4940119078965</v>
      </c>
      <c r="AF26" s="9">
        <f t="shared" si="7"/>
        <v>4180.8804264566043</v>
      </c>
      <c r="AG26" s="33">
        <f t="shared" si="15"/>
        <v>-41.613585451292238</v>
      </c>
      <c r="AI26" s="30">
        <f t="shared" si="8"/>
        <v>4.0363318909371504E-2</v>
      </c>
      <c r="AJ26" s="30">
        <f t="shared" si="9"/>
        <v>2.8502184679279896E-3</v>
      </c>
      <c r="AK26" s="22">
        <f t="shared" si="10"/>
        <v>12.035030413455388</v>
      </c>
    </row>
    <row r="27" spans="1:37" x14ac:dyDescent="0.2">
      <c r="A27" s="1" t="s">
        <v>363</v>
      </c>
      <c r="C27" s="4">
        <v>2013</v>
      </c>
      <c r="D27" s="1" t="s">
        <v>369</v>
      </c>
      <c r="E27" s="9">
        <v>807147.62697594916</v>
      </c>
      <c r="F27" s="9">
        <v>0</v>
      </c>
      <c r="G27" s="9">
        <v>121200</v>
      </c>
      <c r="H27" s="16">
        <f t="shared" si="0"/>
        <v>928347.62697594916</v>
      </c>
      <c r="J27" s="9">
        <v>837135.13905332342</v>
      </c>
      <c r="K27" s="9">
        <v>0</v>
      </c>
      <c r="L27" s="9">
        <v>126489.37500000001</v>
      </c>
      <c r="M27" s="18">
        <f t="shared" si="1"/>
        <v>963624.51405332342</v>
      </c>
      <c r="O27" s="9">
        <f t="shared" si="11"/>
        <v>40523.321323125798</v>
      </c>
      <c r="P27" s="9">
        <v>-10535.809245751532</v>
      </c>
      <c r="Q27" s="9">
        <f t="shared" si="2"/>
        <v>0</v>
      </c>
      <c r="R27" s="9">
        <f t="shared" si="3"/>
        <v>5289.3750000000146</v>
      </c>
      <c r="S27" s="13">
        <f t="shared" si="12"/>
        <v>35276.887077374282</v>
      </c>
      <c r="U27" s="9">
        <v>0</v>
      </c>
      <c r="V27" s="9">
        <v>0</v>
      </c>
      <c r="X27" s="21">
        <f t="shared" si="4"/>
        <v>5141.0676877448986</v>
      </c>
      <c r="Y27" s="21">
        <f t="shared" si="5"/>
        <v>4982.947256269782</v>
      </c>
      <c r="Z27" s="9">
        <f t="shared" si="13"/>
        <v>-91.013366215552779</v>
      </c>
      <c r="AA27" s="9">
        <f t="shared" si="14"/>
        <v>11</v>
      </c>
      <c r="AB27" s="24">
        <v>157</v>
      </c>
      <c r="AC27" s="27">
        <v>168</v>
      </c>
      <c r="AE27" s="9">
        <f t="shared" si="6"/>
        <v>5141.0676877448986</v>
      </c>
      <c r="AF27" s="9">
        <f t="shared" si="7"/>
        <v>4982.947256269782</v>
      </c>
      <c r="AG27" s="33">
        <f t="shared" si="15"/>
        <v>-158.12043147511667</v>
      </c>
      <c r="AI27" s="30">
        <f t="shared" si="8"/>
        <v>3.7152450276940252E-2</v>
      </c>
      <c r="AJ27" s="30">
        <f t="shared" si="9"/>
        <v>-3.0756341110240393E-2</v>
      </c>
      <c r="AK27" s="22">
        <f t="shared" si="10"/>
        <v>-158.12043147511667</v>
      </c>
    </row>
    <row r="28" spans="1:37" x14ac:dyDescent="0.2">
      <c r="A28" s="1" t="s">
        <v>362</v>
      </c>
      <c r="B28" s="4" t="s">
        <v>46</v>
      </c>
      <c r="C28" s="4">
        <v>3024</v>
      </c>
      <c r="D28" s="1" t="s">
        <v>47</v>
      </c>
      <c r="E28" s="9">
        <v>1563126.9776127234</v>
      </c>
      <c r="F28" s="9">
        <v>2047.5</v>
      </c>
      <c r="G28" s="9">
        <v>123500</v>
      </c>
      <c r="H28" s="16">
        <f t="shared" si="0"/>
        <v>1688674.4776127234</v>
      </c>
      <c r="J28" s="9">
        <v>1534982.6681723159</v>
      </c>
      <c r="K28" s="9">
        <v>2047.5</v>
      </c>
      <c r="L28" s="9">
        <v>124098.06295399516</v>
      </c>
      <c r="M28" s="18">
        <f t="shared" si="1"/>
        <v>1661128.231126311</v>
      </c>
      <c r="O28" s="9">
        <f t="shared" si="11"/>
        <v>-261.32382505863643</v>
      </c>
      <c r="P28" s="9">
        <v>-27882.9856153488</v>
      </c>
      <c r="Q28" s="9">
        <f t="shared" si="2"/>
        <v>0</v>
      </c>
      <c r="R28" s="9">
        <f t="shared" si="3"/>
        <v>598.06295399516239</v>
      </c>
      <c r="S28" s="13">
        <f t="shared" si="12"/>
        <v>-27546.246486412274</v>
      </c>
      <c r="U28" s="9">
        <v>0</v>
      </c>
      <c r="V28" s="9">
        <v>0</v>
      </c>
      <c r="X28" s="21">
        <f t="shared" si="4"/>
        <v>3766.9662517755073</v>
      </c>
      <c r="Y28" s="21">
        <f t="shared" si="5"/>
        <v>3703.6871522224478</v>
      </c>
      <c r="Z28" s="9">
        <f t="shared" si="13"/>
        <v>3.8279657065044006</v>
      </c>
      <c r="AA28" s="9">
        <f t="shared" si="14"/>
        <v>-0.5</v>
      </c>
      <c r="AB28" s="24">
        <v>415.5</v>
      </c>
      <c r="AC28" s="27">
        <v>415</v>
      </c>
      <c r="AE28" s="9">
        <f t="shared" si="6"/>
        <v>3762.0384539415727</v>
      </c>
      <c r="AF28" s="9">
        <f t="shared" si="7"/>
        <v>3698.753417282689</v>
      </c>
      <c r="AG28" s="33">
        <f t="shared" si="15"/>
        <v>-63.285036658883655</v>
      </c>
      <c r="AI28" s="30">
        <f t="shared" si="8"/>
        <v>-1.8005133199985202E-2</v>
      </c>
      <c r="AJ28" s="30">
        <f t="shared" si="9"/>
        <v>-1.6822006854443128E-2</v>
      </c>
      <c r="AK28" s="22">
        <f t="shared" si="10"/>
        <v>-63.285036658883655</v>
      </c>
    </row>
    <row r="29" spans="1:37" x14ac:dyDescent="0.2">
      <c r="A29" s="1" t="s">
        <v>362</v>
      </c>
      <c r="B29" s="4" t="s">
        <v>48</v>
      </c>
      <c r="C29" s="4">
        <v>2015</v>
      </c>
      <c r="D29" s="1" t="s">
        <v>49</v>
      </c>
      <c r="E29" s="9">
        <v>948114.84818868409</v>
      </c>
      <c r="F29" s="9">
        <f>2743.6845-2515.04</f>
        <v>228.64449999999988</v>
      </c>
      <c r="G29" s="9">
        <v>117600</v>
      </c>
      <c r="H29" s="16">
        <f t="shared" si="0"/>
        <v>1065943.4926886843</v>
      </c>
      <c r="J29" s="9">
        <v>903613.15724456566</v>
      </c>
      <c r="K29" s="9">
        <v>0</v>
      </c>
      <c r="L29" s="9">
        <v>112010.62801932367</v>
      </c>
      <c r="M29" s="18">
        <f t="shared" si="1"/>
        <v>1015623.7852638894</v>
      </c>
      <c r="O29" s="9">
        <f t="shared" si="11"/>
        <v>-30342.100174350446</v>
      </c>
      <c r="P29" s="9">
        <v>-14159.590769767981</v>
      </c>
      <c r="Q29" s="9">
        <f t="shared" si="2"/>
        <v>-228.64449999999988</v>
      </c>
      <c r="R29" s="9">
        <f t="shared" si="3"/>
        <v>-5589.3719806763256</v>
      </c>
      <c r="S29" s="13">
        <f t="shared" si="12"/>
        <v>-50319.707424794753</v>
      </c>
      <c r="U29" s="9">
        <v>0</v>
      </c>
      <c r="V29" s="9">
        <v>-414.51299002137966</v>
      </c>
      <c r="X29" s="21">
        <f t="shared" si="4"/>
        <v>4494.5189226951852</v>
      </c>
      <c r="Y29" s="21">
        <f t="shared" si="5"/>
        <v>4563.7028143664929</v>
      </c>
      <c r="Z29" s="9">
        <f t="shared" si="13"/>
        <v>136.29095693087163</v>
      </c>
      <c r="AA29" s="9">
        <f t="shared" si="14"/>
        <v>-13</v>
      </c>
      <c r="AB29" s="24">
        <v>211</v>
      </c>
      <c r="AC29" s="27">
        <v>198</v>
      </c>
      <c r="AE29" s="9">
        <f t="shared" si="6"/>
        <v>4493.4352994724368</v>
      </c>
      <c r="AF29" s="9">
        <f t="shared" si="7"/>
        <v>4563.7028143664929</v>
      </c>
      <c r="AG29" s="33">
        <f t="shared" si="15"/>
        <v>70.267514894056148</v>
      </c>
      <c r="AI29" s="30">
        <f t="shared" si="8"/>
        <v>-4.6499828621314077E-2</v>
      </c>
      <c r="AJ29" s="30">
        <f t="shared" si="9"/>
        <v>1.6103717984357058E-2</v>
      </c>
      <c r="AK29" s="22">
        <f t="shared" si="10"/>
        <v>72.361014843659177</v>
      </c>
    </row>
    <row r="30" spans="1:37" x14ac:dyDescent="0.2">
      <c r="A30" s="1" t="s">
        <v>362</v>
      </c>
      <c r="B30" s="4" t="s">
        <v>50</v>
      </c>
      <c r="C30" s="4">
        <v>2186</v>
      </c>
      <c r="D30" s="1" t="s">
        <v>51</v>
      </c>
      <c r="E30" s="9">
        <v>1834244.6056707117</v>
      </c>
      <c r="F30" s="9">
        <v>0</v>
      </c>
      <c r="G30" s="9">
        <v>154700</v>
      </c>
      <c r="H30" s="16">
        <f t="shared" si="0"/>
        <v>1988944.6056707117</v>
      </c>
      <c r="J30" s="9">
        <v>1807405.0276873317</v>
      </c>
      <c r="K30" s="9">
        <v>0</v>
      </c>
      <c r="L30" s="9">
        <v>152905.33642691415</v>
      </c>
      <c r="M30" s="18">
        <f t="shared" si="1"/>
        <v>1960310.3641142459</v>
      </c>
      <c r="O30" s="9">
        <f t="shared" si="11"/>
        <v>1882.2459477132834</v>
      </c>
      <c r="P30" s="9">
        <v>-28721.823931093346</v>
      </c>
      <c r="Q30" s="9">
        <f t="shared" si="2"/>
        <v>0</v>
      </c>
      <c r="R30" s="9">
        <f t="shared" si="3"/>
        <v>-1794.6635730858543</v>
      </c>
      <c r="S30" s="13">
        <f t="shared" si="12"/>
        <v>-28634.241556465917</v>
      </c>
      <c r="U30" s="9">
        <v>0</v>
      </c>
      <c r="V30" s="9">
        <v>0</v>
      </c>
      <c r="X30" s="21">
        <f t="shared" si="4"/>
        <v>4285.6182375483922</v>
      </c>
      <c r="Y30" s="21">
        <f t="shared" si="5"/>
        <v>4222.9089431947004</v>
      </c>
      <c r="Z30" s="9">
        <f t="shared" si="13"/>
        <v>4.3977709058720933</v>
      </c>
      <c r="AA30" s="9">
        <f t="shared" si="14"/>
        <v>0</v>
      </c>
      <c r="AB30" s="24">
        <v>428</v>
      </c>
      <c r="AC30" s="27">
        <v>428</v>
      </c>
      <c r="AE30" s="9">
        <f t="shared" si="6"/>
        <v>4285.6182375483922</v>
      </c>
      <c r="AF30" s="9">
        <f t="shared" si="7"/>
        <v>4222.9089431947004</v>
      </c>
      <c r="AG30" s="33">
        <f t="shared" si="15"/>
        <v>-62.709294353691803</v>
      </c>
      <c r="AI30" s="30">
        <f t="shared" si="8"/>
        <v>-1.4632496614902624E-2</v>
      </c>
      <c r="AJ30" s="30">
        <f t="shared" si="9"/>
        <v>-1.4632496614902624E-2</v>
      </c>
      <c r="AK30" s="22">
        <f t="shared" si="10"/>
        <v>-62.709294353691803</v>
      </c>
    </row>
    <row r="31" spans="1:37" x14ac:dyDescent="0.2">
      <c r="A31" s="1" t="s">
        <v>362</v>
      </c>
      <c r="B31" s="4" t="s">
        <v>52</v>
      </c>
      <c r="C31" s="4">
        <v>2110</v>
      </c>
      <c r="D31" s="1" t="s">
        <v>53</v>
      </c>
      <c r="E31" s="9">
        <v>1552617.1331526954</v>
      </c>
      <c r="F31" s="9">
        <v>0</v>
      </c>
      <c r="G31" s="9">
        <v>131700</v>
      </c>
      <c r="H31" s="16">
        <f t="shared" si="0"/>
        <v>1684317.1331526954</v>
      </c>
      <c r="J31" s="9">
        <v>1544880.2628302381</v>
      </c>
      <c r="K31" s="9">
        <v>0</v>
      </c>
      <c r="L31" s="9">
        <v>132291.76755447942</v>
      </c>
      <c r="M31" s="18">
        <f t="shared" si="1"/>
        <v>1677172.0303847175</v>
      </c>
      <c r="O31" s="9">
        <f t="shared" si="11"/>
        <v>19709.919368704352</v>
      </c>
      <c r="P31" s="9">
        <v>-27446.789691161634</v>
      </c>
      <c r="Q31" s="9">
        <f t="shared" si="2"/>
        <v>0</v>
      </c>
      <c r="R31" s="9">
        <f t="shared" si="3"/>
        <v>591.76755447941832</v>
      </c>
      <c r="S31" s="13">
        <f t="shared" si="12"/>
        <v>-7145.1027679778636</v>
      </c>
      <c r="U31" s="9">
        <v>0</v>
      </c>
      <c r="V31" s="9">
        <v>0</v>
      </c>
      <c r="X31" s="21">
        <f t="shared" si="4"/>
        <v>3796.1299099087905</v>
      </c>
      <c r="Y31" s="21">
        <f t="shared" si="5"/>
        <v>3722.6030429644293</v>
      </c>
      <c r="Z31" s="9">
        <f t="shared" si="13"/>
        <v>-6.4198016847973491</v>
      </c>
      <c r="AA31" s="9">
        <f t="shared" si="14"/>
        <v>6</v>
      </c>
      <c r="AB31" s="24">
        <v>409</v>
      </c>
      <c r="AC31" s="27">
        <v>415</v>
      </c>
      <c r="AE31" s="9">
        <f t="shared" si="6"/>
        <v>3796.1299099087905</v>
      </c>
      <c r="AF31" s="9">
        <f t="shared" si="7"/>
        <v>3722.6030429644293</v>
      </c>
      <c r="AG31" s="33">
        <f t="shared" si="15"/>
        <v>-73.526866944361245</v>
      </c>
      <c r="AI31" s="30">
        <f t="shared" si="8"/>
        <v>-4.9831153845036891E-3</v>
      </c>
      <c r="AJ31" s="30">
        <f t="shared" si="9"/>
        <v>-1.9368901668101235E-2</v>
      </c>
      <c r="AK31" s="22">
        <f t="shared" si="10"/>
        <v>-73.526866944361245</v>
      </c>
    </row>
    <row r="32" spans="1:37" x14ac:dyDescent="0.2">
      <c r="A32" s="1" t="s">
        <v>362</v>
      </c>
      <c r="B32" s="4" t="s">
        <v>54</v>
      </c>
      <c r="C32" s="4">
        <v>2111</v>
      </c>
      <c r="D32" s="1" t="s">
        <v>55</v>
      </c>
      <c r="E32" s="9">
        <v>1457461.2071331341</v>
      </c>
      <c r="F32" s="9">
        <v>52862.601325370881</v>
      </c>
      <c r="G32" s="9">
        <v>71100</v>
      </c>
      <c r="H32" s="16">
        <f t="shared" si="0"/>
        <v>1581423.808458505</v>
      </c>
      <c r="J32" s="9">
        <v>1446880.308064667</v>
      </c>
      <c r="K32" s="9">
        <v>30349.557567266522</v>
      </c>
      <c r="L32" s="9">
        <v>72467.741935483864</v>
      </c>
      <c r="M32" s="18">
        <f t="shared" si="1"/>
        <v>1549697.6075674174</v>
      </c>
      <c r="O32" s="9">
        <f t="shared" si="11"/>
        <v>16261.927035358472</v>
      </c>
      <c r="P32" s="9">
        <v>-26842.826103825559</v>
      </c>
      <c r="Q32" s="9">
        <f t="shared" si="2"/>
        <v>-22513.043758104359</v>
      </c>
      <c r="R32" s="9">
        <f t="shared" si="3"/>
        <v>1367.7419354838639</v>
      </c>
      <c r="S32" s="13">
        <f t="shared" si="12"/>
        <v>-31726.200891087581</v>
      </c>
      <c r="U32" s="9">
        <v>5782.8781094087753</v>
      </c>
      <c r="V32" s="9">
        <v>0</v>
      </c>
      <c r="X32" s="21">
        <f t="shared" si="4"/>
        <v>3775.8095211462623</v>
      </c>
      <c r="Y32" s="21">
        <f t="shared" si="5"/>
        <v>3585.5093826017805</v>
      </c>
      <c r="Z32" s="9">
        <f t="shared" si="13"/>
        <v>-123.1930732849179</v>
      </c>
      <c r="AA32" s="9">
        <f t="shared" si="14"/>
        <v>12</v>
      </c>
      <c r="AB32" s="24">
        <v>400</v>
      </c>
      <c r="AC32" s="27">
        <v>412</v>
      </c>
      <c r="AE32" s="9">
        <f t="shared" si="6"/>
        <v>3643.6530178328353</v>
      </c>
      <c r="AF32" s="9">
        <f t="shared" si="7"/>
        <v>3511.8454079239491</v>
      </c>
      <c r="AG32" s="33">
        <f t="shared" si="15"/>
        <v>-131.80760990888621</v>
      </c>
      <c r="AI32" s="30">
        <f t="shared" si="8"/>
        <v>-1.1227590208087834E-2</v>
      </c>
      <c r="AJ32" s="30">
        <f t="shared" si="9"/>
        <v>-4.0026786609793974E-2</v>
      </c>
      <c r="AK32" s="22">
        <f t="shared" si="10"/>
        <v>-145.84372182492689</v>
      </c>
    </row>
    <row r="33" spans="1:37" x14ac:dyDescent="0.2">
      <c r="A33" s="1" t="s">
        <v>362</v>
      </c>
      <c r="B33" s="4" t="s">
        <v>56</v>
      </c>
      <c r="C33" s="4">
        <v>2024</v>
      </c>
      <c r="D33" s="1" t="s">
        <v>57</v>
      </c>
      <c r="E33" s="9">
        <v>2324634.8322437964</v>
      </c>
      <c r="F33" s="9">
        <v>38948.02579033863</v>
      </c>
      <c r="G33" s="9">
        <v>256100</v>
      </c>
      <c r="H33" s="16">
        <f t="shared" si="0"/>
        <v>2619682.8580341348</v>
      </c>
      <c r="J33" s="9">
        <v>2395777.827122747</v>
      </c>
      <c r="K33" s="9">
        <v>37555.269036132471</v>
      </c>
      <c r="L33" s="9">
        <v>275401.6544117647</v>
      </c>
      <c r="M33" s="18">
        <f t="shared" si="1"/>
        <v>2708734.7505706442</v>
      </c>
      <c r="O33" s="9">
        <f t="shared" si="11"/>
        <v>108454.52316326805</v>
      </c>
      <c r="P33" s="9">
        <v>-37311.528284317523</v>
      </c>
      <c r="Q33" s="9">
        <f t="shared" si="2"/>
        <v>-1392.7567542061588</v>
      </c>
      <c r="R33" s="9">
        <f t="shared" si="3"/>
        <v>19301.654411764699</v>
      </c>
      <c r="S33" s="13">
        <f t="shared" si="12"/>
        <v>89051.892536509069</v>
      </c>
      <c r="U33" s="9">
        <v>0</v>
      </c>
      <c r="V33" s="9">
        <v>0</v>
      </c>
      <c r="X33" s="21">
        <f t="shared" si="4"/>
        <v>4251.0483058167893</v>
      </c>
      <c r="Y33" s="21">
        <f t="shared" si="5"/>
        <v>4159.5437541177425</v>
      </c>
      <c r="Z33" s="9">
        <f t="shared" si="13"/>
        <v>-24.397486439482819</v>
      </c>
      <c r="AA33" s="9">
        <f t="shared" si="14"/>
        <v>29</v>
      </c>
      <c r="AB33" s="24">
        <v>556</v>
      </c>
      <c r="AC33" s="27">
        <v>585</v>
      </c>
      <c r="AE33" s="9">
        <f t="shared" si="6"/>
        <v>4180.9978997190583</v>
      </c>
      <c r="AF33" s="9">
        <f t="shared" si="7"/>
        <v>4095.3467130303366</v>
      </c>
      <c r="AG33" s="33">
        <f t="shared" si="15"/>
        <v>-85.651186688721737</v>
      </c>
      <c r="AI33" s="30">
        <f t="shared" si="8"/>
        <v>3.0603944280694462E-2</v>
      </c>
      <c r="AJ33" s="30">
        <f t="shared" si="9"/>
        <v>-2.0485823897322897E-2</v>
      </c>
      <c r="AK33" s="22">
        <f t="shared" si="10"/>
        <v>-85.651186688721737</v>
      </c>
    </row>
    <row r="34" spans="1:37" x14ac:dyDescent="0.2">
      <c r="A34" s="1" t="s">
        <v>362</v>
      </c>
      <c r="B34" s="4" t="s">
        <v>58</v>
      </c>
      <c r="C34" s="4">
        <v>2112</v>
      </c>
      <c r="D34" s="40" t="s">
        <v>59</v>
      </c>
      <c r="E34" s="9">
        <v>881539.07915359712</v>
      </c>
      <c r="F34" s="9">
        <v>0</v>
      </c>
      <c r="G34" s="9">
        <v>66800</v>
      </c>
      <c r="H34" s="16">
        <f t="shared" si="0"/>
        <v>948339.07915359712</v>
      </c>
      <c r="J34" s="9">
        <v>918642.49299714831</v>
      </c>
      <c r="K34" s="9">
        <v>18777.634518066367</v>
      </c>
      <c r="L34" s="9">
        <v>71389.671361502347</v>
      </c>
      <c r="M34" s="18">
        <f t="shared" si="1"/>
        <v>1008809.7988767171</v>
      </c>
      <c r="O34" s="9">
        <f t="shared" si="11"/>
        <v>51397.218743838297</v>
      </c>
      <c r="P34" s="9">
        <v>-14293.80490028711</v>
      </c>
      <c r="Q34" s="9">
        <f t="shared" si="2"/>
        <v>18777.634518066367</v>
      </c>
      <c r="R34" s="9">
        <f t="shared" si="3"/>
        <v>4589.6713615023473</v>
      </c>
      <c r="S34" s="13">
        <f t="shared" si="12"/>
        <v>60470.719723119895</v>
      </c>
      <c r="U34" s="9">
        <v>0</v>
      </c>
      <c r="V34" s="9">
        <v>0</v>
      </c>
      <c r="X34" s="21">
        <f t="shared" si="4"/>
        <v>4138.6811227868411</v>
      </c>
      <c r="Y34" s="21">
        <f t="shared" si="5"/>
        <v>4093.5376747389291</v>
      </c>
      <c r="Z34" s="9">
        <f t="shared" si="13"/>
        <v>21.963617211651908</v>
      </c>
      <c r="AA34" s="9">
        <f t="shared" si="14"/>
        <v>16</v>
      </c>
      <c r="AB34" s="24">
        <v>213</v>
      </c>
      <c r="AC34" s="27">
        <v>229</v>
      </c>
      <c r="AE34" s="9">
        <f t="shared" si="6"/>
        <v>4138.6811227868411</v>
      </c>
      <c r="AF34" s="9">
        <f t="shared" si="7"/>
        <v>4011.5392707299052</v>
      </c>
      <c r="AG34" s="33">
        <f t="shared" si="15"/>
        <v>-127.14185205693593</v>
      </c>
      <c r="AI34" s="30">
        <f t="shared" si="8"/>
        <v>4.2089357943354777E-2</v>
      </c>
      <c r="AJ34" s="30">
        <f t="shared" si="9"/>
        <v>-3.0720378856180952E-2</v>
      </c>
      <c r="AK34" s="22">
        <f t="shared" si="10"/>
        <v>-127.14185205693593</v>
      </c>
    </row>
    <row r="35" spans="1:37" x14ac:dyDescent="0.2">
      <c r="A35" s="1" t="s">
        <v>362</v>
      </c>
      <c r="B35" s="4" t="s">
        <v>60</v>
      </c>
      <c r="C35" s="4">
        <v>2167</v>
      </c>
      <c r="D35" s="1" t="s">
        <v>61</v>
      </c>
      <c r="E35" s="9">
        <v>768926.49799334165</v>
      </c>
      <c r="F35" s="9">
        <v>0</v>
      </c>
      <c r="G35" s="9">
        <v>87700</v>
      </c>
      <c r="H35" s="16">
        <f t="shared" si="0"/>
        <v>856626.49799334165</v>
      </c>
      <c r="J35" s="9">
        <v>794568.32601006445</v>
      </c>
      <c r="K35" s="9">
        <v>0</v>
      </c>
      <c r="L35" s="9">
        <v>84932.258064516136</v>
      </c>
      <c r="M35" s="18">
        <f t="shared" si="1"/>
        <v>879500.58407458058</v>
      </c>
      <c r="O35" s="9">
        <f t="shared" si="11"/>
        <v>37117.136176108237</v>
      </c>
      <c r="P35" s="9">
        <v>-11475.308159385426</v>
      </c>
      <c r="Q35" s="9">
        <f t="shared" si="2"/>
        <v>0</v>
      </c>
      <c r="R35" s="9">
        <f t="shared" si="3"/>
        <v>-2767.7419354838639</v>
      </c>
      <c r="S35" s="13">
        <f t="shared" si="12"/>
        <v>22874.086081238947</v>
      </c>
      <c r="U35" s="9">
        <v>0</v>
      </c>
      <c r="V35" s="9">
        <v>0</v>
      </c>
      <c r="X35" s="21">
        <f t="shared" si="4"/>
        <v>4496.6461870955654</v>
      </c>
      <c r="Y35" s="21">
        <f t="shared" si="5"/>
        <v>4365.7600330223322</v>
      </c>
      <c r="Z35" s="9">
        <f t="shared" si="13"/>
        <v>-63.779088813669333</v>
      </c>
      <c r="AA35" s="9">
        <f t="shared" si="14"/>
        <v>11</v>
      </c>
      <c r="AB35" s="24">
        <v>171</v>
      </c>
      <c r="AC35" s="27">
        <v>182</v>
      </c>
      <c r="AE35" s="9">
        <f t="shared" si="6"/>
        <v>4496.6461870955654</v>
      </c>
      <c r="AF35" s="9">
        <f t="shared" si="7"/>
        <v>4365.7600330223322</v>
      </c>
      <c r="AG35" s="33">
        <f t="shared" si="15"/>
        <v>-130.88615407323323</v>
      </c>
      <c r="AI35" s="30">
        <f t="shared" si="8"/>
        <v>3.3347567138913847E-2</v>
      </c>
      <c r="AJ35" s="30">
        <f t="shared" si="9"/>
        <v>-2.9107505600251438E-2</v>
      </c>
      <c r="AK35" s="22">
        <f t="shared" si="10"/>
        <v>-130.88615407323323</v>
      </c>
    </row>
    <row r="36" spans="1:37" x14ac:dyDescent="0.2">
      <c r="A36" s="1" t="s">
        <v>363</v>
      </c>
      <c r="C36" s="4" t="s">
        <v>333</v>
      </c>
      <c r="D36" s="1" t="s">
        <v>315</v>
      </c>
      <c r="E36" s="9">
        <v>231867.19829679027</v>
      </c>
      <c r="F36" s="9">
        <v>135414.5</v>
      </c>
      <c r="G36" s="9">
        <v>9400</v>
      </c>
      <c r="H36" s="16">
        <f t="shared" si="0"/>
        <v>376681.69829679024</v>
      </c>
      <c r="J36" s="9">
        <v>585955.02604433813</v>
      </c>
      <c r="K36" s="9">
        <v>110415</v>
      </c>
      <c r="L36" s="9">
        <v>23956.666666666668</v>
      </c>
      <c r="M36" s="18">
        <f t="shared" si="1"/>
        <v>720326.69271100475</v>
      </c>
      <c r="O36" s="9">
        <f t="shared" si="11"/>
        <v>358047.14459786215</v>
      </c>
      <c r="P36" s="9">
        <v>-3959.3168503142697</v>
      </c>
      <c r="Q36" s="9">
        <f t="shared" si="2"/>
        <v>-24999.5</v>
      </c>
      <c r="R36" s="9">
        <f t="shared" si="3"/>
        <v>14556.666666666668</v>
      </c>
      <c r="S36" s="13">
        <f t="shared" si="12"/>
        <v>343644.99441421457</v>
      </c>
      <c r="U36" s="9">
        <v>1079.1074917626102</v>
      </c>
      <c r="V36" s="9">
        <v>0</v>
      </c>
      <c r="X36" s="21">
        <f t="shared" si="4"/>
        <v>6225.1135304540721</v>
      </c>
      <c r="Y36" s="21">
        <f t="shared" si="5"/>
        <v>4492.7098454473426</v>
      </c>
      <c r="Z36" s="9">
        <f t="shared" si="13"/>
        <v>-1665.2966197471658</v>
      </c>
      <c r="AA36" s="9">
        <f t="shared" si="14"/>
        <v>96</v>
      </c>
      <c r="AB36" s="24">
        <v>59</v>
      </c>
      <c r="AC36" s="27">
        <v>155</v>
      </c>
      <c r="AE36" s="9">
        <f t="shared" si="6"/>
        <v>3929.9525135049198</v>
      </c>
      <c r="AF36" s="9">
        <f t="shared" si="7"/>
        <v>3780.3550067376655</v>
      </c>
      <c r="AG36" s="33">
        <f t="shared" si="15"/>
        <v>-149.59750676725434</v>
      </c>
      <c r="AI36" s="30">
        <f t="shared" si="8"/>
        <v>1.5224608001858617</v>
      </c>
      <c r="AJ36" s="30">
        <f t="shared" si="9"/>
        <v>-3.9837501864736335E-2</v>
      </c>
      <c r="AK36" s="22">
        <f t="shared" si="10"/>
        <v>-156.55949058507758</v>
      </c>
    </row>
    <row r="37" spans="1:37" x14ac:dyDescent="0.2">
      <c r="A37" s="1" t="s">
        <v>363</v>
      </c>
      <c r="C37" s="4">
        <v>2018</v>
      </c>
      <c r="D37" s="1" t="s">
        <v>370</v>
      </c>
      <c r="E37" s="9">
        <v>1893475.3559677005</v>
      </c>
      <c r="F37" s="9">
        <v>0</v>
      </c>
      <c r="G37" s="9">
        <v>314600</v>
      </c>
      <c r="H37" s="16">
        <f t="shared" si="0"/>
        <v>2208075.3559677005</v>
      </c>
      <c r="J37" s="9">
        <v>1887985.4742448407</v>
      </c>
      <c r="K37" s="9">
        <v>0</v>
      </c>
      <c r="L37" s="9">
        <v>316127.18446601939</v>
      </c>
      <c r="M37" s="18">
        <f t="shared" si="1"/>
        <v>2204112.6587108602</v>
      </c>
      <c r="O37" s="9">
        <f t="shared" si="11"/>
        <v>22292.443294599649</v>
      </c>
      <c r="P37" s="9">
        <v>-27782.325017459454</v>
      </c>
      <c r="Q37" s="9">
        <f t="shared" ref="Q37:Q68" si="16">K37-F37</f>
        <v>0</v>
      </c>
      <c r="R37" s="9">
        <f t="shared" ref="R37:R68" si="17">L37-G37</f>
        <v>1527.1844660193892</v>
      </c>
      <c r="S37" s="13">
        <f t="shared" si="12"/>
        <v>-3962.6972568404162</v>
      </c>
      <c r="U37" s="9">
        <v>0</v>
      </c>
      <c r="V37" s="9">
        <v>-24687.585646176245</v>
      </c>
      <c r="X37" s="21">
        <f t="shared" ref="X37:X68" si="18">(E37+F37)/AB37</f>
        <v>4573.6119709364748</v>
      </c>
      <c r="Y37" s="21">
        <f t="shared" ref="Y37:Y68" si="19">(J37+K37)/AC37</f>
        <v>4560.3513870648321</v>
      </c>
      <c r="Z37" s="9">
        <f t="shared" si="13"/>
        <v>53.84648138792123</v>
      </c>
      <c r="AA37" s="9">
        <f t="shared" si="14"/>
        <v>0</v>
      </c>
      <c r="AB37" s="24">
        <v>414</v>
      </c>
      <c r="AC37" s="27">
        <v>414</v>
      </c>
      <c r="AE37" s="9">
        <f t="shared" ref="AE37:AE68" si="20">E37/AB37</f>
        <v>4573.6119709364748</v>
      </c>
      <c r="AF37" s="9">
        <f t="shared" ref="AF37:AF68" si="21">J37/AC37</f>
        <v>4560.3513870648321</v>
      </c>
      <c r="AG37" s="33">
        <f t="shared" si="15"/>
        <v>-13.260583871642666</v>
      </c>
      <c r="AI37" s="30">
        <f t="shared" ref="AI37:AI68" si="22">SUM(J37,-U37,-V37)/E37-1</f>
        <v>1.0138871817270134E-2</v>
      </c>
      <c r="AJ37" s="30">
        <f t="shared" ref="AJ37:AJ68" si="23">(SUM(J37,-U37,-V37)/AC37)/(E37/AB37)-1</f>
        <v>1.0138871817270134E-2</v>
      </c>
      <c r="AK37" s="22">
        <f t="shared" ref="AK37:AK68" si="24">(SUM(J37,-U37,-V37)/AC37)-(E37/AB37)</f>
        <v>46.371265515256709</v>
      </c>
    </row>
    <row r="38" spans="1:37" x14ac:dyDescent="0.2">
      <c r="A38" s="1" t="s">
        <v>366</v>
      </c>
      <c r="C38" s="4">
        <v>2008</v>
      </c>
      <c r="D38" s="1" t="s">
        <v>371</v>
      </c>
      <c r="E38" s="9">
        <v>472872.1989281667</v>
      </c>
      <c r="F38" s="9">
        <v>0</v>
      </c>
      <c r="G38" s="9">
        <v>19500</v>
      </c>
      <c r="H38" s="16">
        <f t="shared" si="0"/>
        <v>492372.1989281667</v>
      </c>
      <c r="J38" s="9">
        <v>858914.48684799438</v>
      </c>
      <c r="K38" s="9">
        <v>0</v>
      </c>
      <c r="L38" s="9">
        <v>39433.333333333328</v>
      </c>
      <c r="M38" s="18">
        <f t="shared" si="1"/>
        <v>898347.82018132776</v>
      </c>
      <c r="O38" s="9">
        <f t="shared" si="11"/>
        <v>386042.28791982768</v>
      </c>
      <c r="P38" s="9">
        <v>0</v>
      </c>
      <c r="Q38" s="9">
        <f t="shared" si="16"/>
        <v>0</v>
      </c>
      <c r="R38" s="9">
        <f t="shared" si="17"/>
        <v>19933.333333333328</v>
      </c>
      <c r="S38" s="13">
        <f t="shared" si="12"/>
        <v>405975.62125316099</v>
      </c>
      <c r="U38" s="9">
        <v>0</v>
      </c>
      <c r="V38" s="9">
        <v>0</v>
      </c>
      <c r="X38" s="21">
        <f t="shared" si="18"/>
        <v>5313.1707744737832</v>
      </c>
      <c r="Y38" s="21">
        <f t="shared" si="19"/>
        <v>4642.7810099891585</v>
      </c>
      <c r="Z38" s="9">
        <f t="shared" si="13"/>
        <v>-603.28269922506081</v>
      </c>
      <c r="AA38" s="9">
        <f t="shared" si="14"/>
        <v>96</v>
      </c>
      <c r="AB38" s="24">
        <v>89</v>
      </c>
      <c r="AC38" s="27">
        <v>185</v>
      </c>
      <c r="AE38" s="9">
        <f t="shared" si="20"/>
        <v>5313.1707744737832</v>
      </c>
      <c r="AF38" s="9">
        <f t="shared" si="21"/>
        <v>4642.7810099891585</v>
      </c>
      <c r="AG38" s="33">
        <f t="shared" si="15"/>
        <v>-670.38976448462472</v>
      </c>
      <c r="AI38" s="30">
        <f t="shared" si="22"/>
        <v>0.81637763606075464</v>
      </c>
      <c r="AJ38" s="30">
        <f t="shared" si="23"/>
        <v>-0.12617508319239379</v>
      </c>
      <c r="AK38" s="22">
        <f t="shared" si="24"/>
        <v>-670.38976448462472</v>
      </c>
    </row>
    <row r="39" spans="1:37" x14ac:dyDescent="0.2">
      <c r="A39" s="1" t="s">
        <v>362</v>
      </c>
      <c r="B39" s="4" t="s">
        <v>62</v>
      </c>
      <c r="C39" s="4">
        <v>3028</v>
      </c>
      <c r="D39" s="1" t="s">
        <v>63</v>
      </c>
      <c r="E39" s="9">
        <v>829553.78947468905</v>
      </c>
      <c r="F39" s="9">
        <v>0</v>
      </c>
      <c r="G39" s="9">
        <v>29100</v>
      </c>
      <c r="H39" s="16">
        <f t="shared" si="0"/>
        <v>858653.78947468905</v>
      </c>
      <c r="J39" s="9">
        <v>815320.01528885029</v>
      </c>
      <c r="K39" s="9">
        <v>0</v>
      </c>
      <c r="L39" s="9">
        <v>29100</v>
      </c>
      <c r="M39" s="18">
        <f t="shared" si="1"/>
        <v>844420.01528885029</v>
      </c>
      <c r="O39" s="9">
        <f t="shared" si="11"/>
        <v>60.030714448350409</v>
      </c>
      <c r="P39" s="9">
        <v>-14293.80490028711</v>
      </c>
      <c r="Q39" s="9">
        <f t="shared" si="16"/>
        <v>0</v>
      </c>
      <c r="R39" s="9">
        <f t="shared" si="17"/>
        <v>0</v>
      </c>
      <c r="S39" s="13">
        <f t="shared" si="12"/>
        <v>-14233.77418583876</v>
      </c>
      <c r="U39" s="9">
        <v>0</v>
      </c>
      <c r="V39" s="9">
        <v>0</v>
      </c>
      <c r="X39" s="21">
        <f t="shared" si="18"/>
        <v>3894.6187299281178</v>
      </c>
      <c r="Y39" s="21">
        <f t="shared" si="19"/>
        <v>3827.7934990086869</v>
      </c>
      <c r="Z39" s="9">
        <f t="shared" si="13"/>
        <v>0.2818343401330452</v>
      </c>
      <c r="AA39" s="9">
        <f t="shared" si="14"/>
        <v>0</v>
      </c>
      <c r="AB39" s="24">
        <v>213</v>
      </c>
      <c r="AC39" s="27">
        <v>213</v>
      </c>
      <c r="AE39" s="9">
        <f t="shared" si="20"/>
        <v>3894.6187299281178</v>
      </c>
      <c r="AF39" s="9">
        <f t="shared" si="21"/>
        <v>3827.7934990086869</v>
      </c>
      <c r="AG39" s="33">
        <f t="shared" si="15"/>
        <v>-66.825230919430851</v>
      </c>
      <c r="AI39" s="30">
        <f t="shared" si="22"/>
        <v>-1.7158349906221559E-2</v>
      </c>
      <c r="AJ39" s="30">
        <f t="shared" si="23"/>
        <v>-1.7158349906221559E-2</v>
      </c>
      <c r="AK39" s="22">
        <f t="shared" si="24"/>
        <v>-66.825230919430851</v>
      </c>
    </row>
    <row r="40" spans="1:37" x14ac:dyDescent="0.2">
      <c r="A40" s="1" t="s">
        <v>362</v>
      </c>
      <c r="B40" s="4" t="s">
        <v>64</v>
      </c>
      <c r="C40" s="4">
        <v>2147</v>
      </c>
      <c r="D40" s="1" t="s">
        <v>65</v>
      </c>
      <c r="E40" s="9">
        <v>794689.35692955169</v>
      </c>
      <c r="F40" s="9">
        <v>0</v>
      </c>
      <c r="G40" s="9">
        <v>22400</v>
      </c>
      <c r="H40" s="16">
        <f t="shared" si="0"/>
        <v>817089.35692955169</v>
      </c>
      <c r="J40" s="9">
        <v>785042.72777207266</v>
      </c>
      <c r="K40" s="9">
        <v>0</v>
      </c>
      <c r="L40" s="9">
        <v>23320.833333333336</v>
      </c>
      <c r="M40" s="18">
        <f t="shared" si="1"/>
        <v>808363.56110540603</v>
      </c>
      <c r="O40" s="9">
        <f t="shared" si="11"/>
        <v>3707.6768291741773</v>
      </c>
      <c r="P40" s="9">
        <v>-13354.305986653215</v>
      </c>
      <c r="Q40" s="9">
        <f t="shared" si="16"/>
        <v>0</v>
      </c>
      <c r="R40" s="9">
        <f t="shared" si="17"/>
        <v>920.83333333333576</v>
      </c>
      <c r="S40" s="13">
        <f t="shared" si="12"/>
        <v>-8725.7958241457018</v>
      </c>
      <c r="U40" s="9">
        <v>0</v>
      </c>
      <c r="V40" s="9">
        <v>0</v>
      </c>
      <c r="X40" s="21">
        <f t="shared" si="18"/>
        <v>3993.413853917345</v>
      </c>
      <c r="Y40" s="21">
        <f t="shared" si="19"/>
        <v>3925.2136388603631</v>
      </c>
      <c r="Z40" s="9">
        <f t="shared" si="13"/>
        <v>-1.0931497974180644</v>
      </c>
      <c r="AA40" s="9">
        <f t="shared" si="14"/>
        <v>1</v>
      </c>
      <c r="AB40" s="24">
        <v>199</v>
      </c>
      <c r="AC40" s="27">
        <v>200</v>
      </c>
      <c r="AE40" s="9">
        <f t="shared" si="20"/>
        <v>3993.413853917345</v>
      </c>
      <c r="AF40" s="9">
        <f t="shared" si="21"/>
        <v>3925.2136388603631</v>
      </c>
      <c r="AG40" s="33">
        <f t="shared" si="15"/>
        <v>-68.200215056981961</v>
      </c>
      <c r="AI40" s="30">
        <f t="shared" si="22"/>
        <v>-1.2138867940487796E-2</v>
      </c>
      <c r="AJ40" s="30">
        <f t="shared" si="23"/>
        <v>-1.7078173600785451E-2</v>
      </c>
      <c r="AK40" s="22">
        <f t="shared" si="24"/>
        <v>-68.200215056981961</v>
      </c>
    </row>
    <row r="41" spans="1:37" x14ac:dyDescent="0.2">
      <c r="A41" s="1" t="s">
        <v>362</v>
      </c>
      <c r="B41" s="4" t="s">
        <v>66</v>
      </c>
      <c r="C41" s="4">
        <v>2120</v>
      </c>
      <c r="D41" s="1" t="s">
        <v>67</v>
      </c>
      <c r="E41" s="9">
        <v>1804025.9793921416</v>
      </c>
      <c r="F41" s="9">
        <v>0</v>
      </c>
      <c r="G41" s="9">
        <v>210600</v>
      </c>
      <c r="H41" s="16">
        <f t="shared" si="0"/>
        <v>2014625.9793921416</v>
      </c>
      <c r="J41" s="9">
        <v>1729063.7509338302</v>
      </c>
      <c r="K41" s="9">
        <v>0</v>
      </c>
      <c r="L41" s="9">
        <v>201285.99508599509</v>
      </c>
      <c r="M41" s="18">
        <f t="shared" si="1"/>
        <v>1930349.7460198253</v>
      </c>
      <c r="O41" s="9">
        <f t="shared" si="11"/>
        <v>-48387.830615524101</v>
      </c>
      <c r="P41" s="9">
        <v>-26574.397842787304</v>
      </c>
      <c r="Q41" s="9">
        <f t="shared" si="16"/>
        <v>0</v>
      </c>
      <c r="R41" s="9">
        <f t="shared" si="17"/>
        <v>-9314.0049140049086</v>
      </c>
      <c r="S41" s="13">
        <f t="shared" si="12"/>
        <v>-84276.233372316317</v>
      </c>
      <c r="U41" s="9">
        <v>2638.3356784561183</v>
      </c>
      <c r="V41" s="9">
        <v>0</v>
      </c>
      <c r="X41" s="21">
        <f t="shared" si="18"/>
        <v>4555.6211600811657</v>
      </c>
      <c r="Y41" s="21">
        <f t="shared" si="19"/>
        <v>4399.6533102641988</v>
      </c>
      <c r="Z41" s="9">
        <f t="shared" si="13"/>
        <v>-88.860784557403022</v>
      </c>
      <c r="AA41" s="9">
        <f t="shared" si="14"/>
        <v>-3</v>
      </c>
      <c r="AB41" s="24">
        <v>396</v>
      </c>
      <c r="AC41" s="27">
        <v>393</v>
      </c>
      <c r="AE41" s="9">
        <f t="shared" si="20"/>
        <v>4555.6211600811657</v>
      </c>
      <c r="AF41" s="9">
        <f t="shared" si="21"/>
        <v>4399.6533102641988</v>
      </c>
      <c r="AG41" s="33">
        <f t="shared" si="15"/>
        <v>-155.96784981696692</v>
      </c>
      <c r="AI41" s="30">
        <f t="shared" si="22"/>
        <v>-4.3015214316877382E-2</v>
      </c>
      <c r="AJ41" s="30">
        <f t="shared" si="23"/>
        <v>-3.5709986945250516E-2</v>
      </c>
      <c r="AK41" s="22">
        <f t="shared" si="24"/>
        <v>-162.68117215400525</v>
      </c>
    </row>
    <row r="42" spans="1:37" x14ac:dyDescent="0.2">
      <c r="A42" s="1" t="s">
        <v>362</v>
      </c>
      <c r="B42" s="4" t="s">
        <v>68</v>
      </c>
      <c r="C42" s="4">
        <v>2113</v>
      </c>
      <c r="D42" s="1" t="s">
        <v>69</v>
      </c>
      <c r="E42" s="9">
        <v>1471781.1691739166</v>
      </c>
      <c r="F42" s="9">
        <v>8111.3110287311474</v>
      </c>
      <c r="G42" s="9">
        <v>26000</v>
      </c>
      <c r="H42" s="16">
        <f t="shared" si="0"/>
        <v>1505892.4802026476</v>
      </c>
      <c r="J42" s="9">
        <v>1488716.7994780445</v>
      </c>
      <c r="K42" s="9">
        <v>28230.205155230778</v>
      </c>
      <c r="L42" s="9">
        <v>26868.735083532221</v>
      </c>
      <c r="M42" s="18">
        <f t="shared" si="1"/>
        <v>1543815.7397168076</v>
      </c>
      <c r="O42" s="9">
        <f t="shared" si="11"/>
        <v>44986.38358262564</v>
      </c>
      <c r="P42" s="9">
        <v>-28050.753278497708</v>
      </c>
      <c r="Q42" s="9">
        <f t="shared" si="16"/>
        <v>20118.894126499632</v>
      </c>
      <c r="R42" s="9">
        <f t="shared" si="17"/>
        <v>868.73508353222132</v>
      </c>
      <c r="S42" s="13">
        <f t="shared" si="12"/>
        <v>37923.259514159785</v>
      </c>
      <c r="U42" s="9">
        <v>0</v>
      </c>
      <c r="V42" s="9">
        <v>0</v>
      </c>
      <c r="X42" s="21">
        <f t="shared" si="18"/>
        <v>3540.4126320637502</v>
      </c>
      <c r="Y42" s="21">
        <f t="shared" si="19"/>
        <v>3503.3418120860861</v>
      </c>
      <c r="Z42" s="9">
        <f t="shared" si="13"/>
        <v>30.036245281899809</v>
      </c>
      <c r="AA42" s="9">
        <f t="shared" si="14"/>
        <v>15</v>
      </c>
      <c r="AB42" s="24">
        <v>418</v>
      </c>
      <c r="AC42" s="27">
        <v>433</v>
      </c>
      <c r="AE42" s="9">
        <f t="shared" si="20"/>
        <v>3521.0075817557813</v>
      </c>
      <c r="AF42" s="9">
        <f t="shared" si="21"/>
        <v>3438.1450334365923</v>
      </c>
      <c r="AG42" s="33">
        <f t="shared" si="15"/>
        <v>-82.862548319189045</v>
      </c>
      <c r="AI42" s="30">
        <f t="shared" si="22"/>
        <v>1.1506894271268386E-2</v>
      </c>
      <c r="AJ42" s="30">
        <f t="shared" si="23"/>
        <v>-2.3533760264687897E-2</v>
      </c>
      <c r="AK42" s="22">
        <f t="shared" si="24"/>
        <v>-82.862548319189045</v>
      </c>
    </row>
    <row r="43" spans="1:37" x14ac:dyDescent="0.2">
      <c r="A43" s="1" t="s">
        <v>362</v>
      </c>
      <c r="B43" s="4" t="s">
        <v>70</v>
      </c>
      <c r="C43" s="4">
        <v>2103</v>
      </c>
      <c r="D43" s="1" t="s">
        <v>71</v>
      </c>
      <c r="E43" s="9">
        <v>1047862.4530338615</v>
      </c>
      <c r="F43" s="9">
        <v>22078</v>
      </c>
      <c r="G43" s="9">
        <v>152700</v>
      </c>
      <c r="H43" s="16">
        <f t="shared" si="0"/>
        <v>1222640.4530338615</v>
      </c>
      <c r="J43" s="9">
        <v>1044174.5971335125</v>
      </c>
      <c r="K43" s="9">
        <v>26101.778825299927</v>
      </c>
      <c r="L43" s="9">
        <v>153431.25</v>
      </c>
      <c r="M43" s="18">
        <f t="shared" si="1"/>
        <v>1223707.6259588124</v>
      </c>
      <c r="O43" s="9">
        <f t="shared" si="11"/>
        <v>10337.520738899875</v>
      </c>
      <c r="P43" s="9">
        <v>-14025.376639248854</v>
      </c>
      <c r="Q43" s="9">
        <f t="shared" si="16"/>
        <v>4023.7788252999271</v>
      </c>
      <c r="R43" s="9">
        <f t="shared" si="17"/>
        <v>731.25</v>
      </c>
      <c r="S43" s="13">
        <f t="shared" si="12"/>
        <v>1067.1729249509481</v>
      </c>
      <c r="U43" s="9">
        <v>0</v>
      </c>
      <c r="V43" s="9">
        <v>-15174.526201042463</v>
      </c>
      <c r="X43" s="21">
        <f t="shared" si="18"/>
        <v>5119.3323111668014</v>
      </c>
      <c r="Y43" s="21">
        <f t="shared" si="19"/>
        <v>5096.5541712324402</v>
      </c>
      <c r="Z43" s="9">
        <f t="shared" si="13"/>
        <v>44.32892532520269</v>
      </c>
      <c r="AA43" s="9">
        <f t="shared" si="14"/>
        <v>1</v>
      </c>
      <c r="AB43" s="24">
        <v>209</v>
      </c>
      <c r="AC43" s="27">
        <v>210</v>
      </c>
      <c r="AE43" s="9">
        <f t="shared" si="20"/>
        <v>5013.6959475304375</v>
      </c>
      <c r="AF43" s="9">
        <f t="shared" si="21"/>
        <v>4972.2599863500591</v>
      </c>
      <c r="AG43" s="33">
        <f t="shared" si="15"/>
        <v>-41.435961180378399</v>
      </c>
      <c r="AI43" s="30">
        <f t="shared" si="22"/>
        <v>1.0962001995048487E-2</v>
      </c>
      <c r="AJ43" s="30">
        <f t="shared" si="23"/>
        <v>6.1478972236435059E-3</v>
      </c>
      <c r="AK43" s="22">
        <f t="shared" si="24"/>
        <v>30.823687396014975</v>
      </c>
    </row>
    <row r="44" spans="1:37" x14ac:dyDescent="0.2">
      <c r="A44" s="1" t="s">
        <v>362</v>
      </c>
      <c r="B44" s="4" t="s">
        <v>72</v>
      </c>
      <c r="C44" s="4">
        <v>2084</v>
      </c>
      <c r="D44" s="1" t="s">
        <v>73</v>
      </c>
      <c r="E44" s="9">
        <v>1818496.3722137522</v>
      </c>
      <c r="F44" s="9">
        <v>0</v>
      </c>
      <c r="G44" s="9">
        <v>338500</v>
      </c>
      <c r="H44" s="16">
        <f t="shared" si="0"/>
        <v>2156996.372213752</v>
      </c>
      <c r="J44" s="9">
        <v>1809957.7327771524</v>
      </c>
      <c r="K44" s="9">
        <v>0</v>
      </c>
      <c r="L44" s="9">
        <v>336028.71287128713</v>
      </c>
      <c r="M44" s="18">
        <f t="shared" si="1"/>
        <v>2145986.4456484397</v>
      </c>
      <c r="O44" s="9">
        <f t="shared" si="11"/>
        <v>18304.18666722576</v>
      </c>
      <c r="P44" s="9">
        <v>-26842.826103825559</v>
      </c>
      <c r="Q44" s="9">
        <f t="shared" si="16"/>
        <v>0</v>
      </c>
      <c r="R44" s="9">
        <f t="shared" si="17"/>
        <v>-2471.2871287128655</v>
      </c>
      <c r="S44" s="13">
        <f t="shared" si="12"/>
        <v>-11009.926565312664</v>
      </c>
      <c r="U44" s="9">
        <v>0</v>
      </c>
      <c r="V44" s="9">
        <v>0</v>
      </c>
      <c r="X44" s="21">
        <f t="shared" si="18"/>
        <v>4546.2409305343808</v>
      </c>
      <c r="Y44" s="21">
        <f t="shared" si="19"/>
        <v>4513.6103061774375</v>
      </c>
      <c r="Z44" s="9">
        <f t="shared" si="13"/>
        <v>34.476440902620524</v>
      </c>
      <c r="AA44" s="9">
        <f t="shared" si="14"/>
        <v>1</v>
      </c>
      <c r="AB44" s="24">
        <v>400</v>
      </c>
      <c r="AC44" s="27">
        <v>401</v>
      </c>
      <c r="AE44" s="9">
        <f t="shared" si="20"/>
        <v>4546.2409305343808</v>
      </c>
      <c r="AF44" s="9">
        <f t="shared" si="21"/>
        <v>4513.6103061774375</v>
      </c>
      <c r="AG44" s="33">
        <f t="shared" si="15"/>
        <v>-32.630624356943372</v>
      </c>
      <c r="AI44" s="30">
        <f t="shared" si="22"/>
        <v>-4.6954393569701436E-3</v>
      </c>
      <c r="AJ44" s="30">
        <f t="shared" si="23"/>
        <v>-7.1774956179253557E-3</v>
      </c>
      <c r="AK44" s="22">
        <f t="shared" si="24"/>
        <v>-32.630624356943372</v>
      </c>
    </row>
    <row r="45" spans="1:37" x14ac:dyDescent="0.2">
      <c r="A45" s="1" t="s">
        <v>362</v>
      </c>
      <c r="B45" s="4" t="s">
        <v>74</v>
      </c>
      <c r="C45" s="4">
        <v>2183</v>
      </c>
      <c r="D45" s="1" t="s">
        <v>75</v>
      </c>
      <c r="E45" s="9">
        <v>1892017.7362200408</v>
      </c>
      <c r="F45" s="9">
        <v>13532.663</v>
      </c>
      <c r="G45" s="9">
        <v>176800</v>
      </c>
      <c r="H45" s="16">
        <f t="shared" si="0"/>
        <v>2082350.3992200408</v>
      </c>
      <c r="J45" s="9">
        <v>1845675.8511275838</v>
      </c>
      <c r="K45" s="9">
        <v>13532.663</v>
      </c>
      <c r="L45" s="9">
        <v>177216</v>
      </c>
      <c r="M45" s="18">
        <f t="shared" si="1"/>
        <v>2036424.5141275837</v>
      </c>
      <c r="O45" s="9">
        <f t="shared" si="11"/>
        <v>-17754.275291882837</v>
      </c>
      <c r="P45" s="9">
        <v>-28587.609800574221</v>
      </c>
      <c r="Q45" s="9">
        <f t="shared" si="16"/>
        <v>0</v>
      </c>
      <c r="R45" s="9">
        <f t="shared" si="17"/>
        <v>416</v>
      </c>
      <c r="S45" s="13">
        <f t="shared" si="12"/>
        <v>-45925.885092457058</v>
      </c>
      <c r="U45" s="9">
        <v>4837.5063598374836</v>
      </c>
      <c r="V45" s="9">
        <v>0</v>
      </c>
      <c r="X45" s="21">
        <f t="shared" si="18"/>
        <v>4473.1230028639457</v>
      </c>
      <c r="Y45" s="21">
        <f t="shared" si="19"/>
        <v>4364.339235041276</v>
      </c>
      <c r="Z45" s="9">
        <f t="shared" si="13"/>
        <v>-41.676702563105792</v>
      </c>
      <c r="AA45" s="9">
        <f t="shared" si="14"/>
        <v>0</v>
      </c>
      <c r="AB45" s="24">
        <v>426</v>
      </c>
      <c r="AC45" s="27">
        <v>426</v>
      </c>
      <c r="AE45" s="9">
        <f t="shared" si="20"/>
        <v>4441.3561883099546</v>
      </c>
      <c r="AF45" s="9">
        <f t="shared" si="21"/>
        <v>4332.5724204872859</v>
      </c>
      <c r="AG45" s="33">
        <f t="shared" si="15"/>
        <v>-108.78376782266878</v>
      </c>
      <c r="AI45" s="30">
        <f t="shared" si="22"/>
        <v>-2.7050164738171567E-2</v>
      </c>
      <c r="AJ45" s="30">
        <f t="shared" si="23"/>
        <v>-2.7050164738171456E-2</v>
      </c>
      <c r="AK45" s="22">
        <f t="shared" si="24"/>
        <v>-120.1394165546817</v>
      </c>
    </row>
    <row r="46" spans="1:37" x14ac:dyDescent="0.2">
      <c r="A46" s="1" t="s">
        <v>362</v>
      </c>
      <c r="B46" s="4" t="s">
        <v>76</v>
      </c>
      <c r="C46" s="4">
        <v>2065</v>
      </c>
      <c r="D46" s="1" t="s">
        <v>77</v>
      </c>
      <c r="E46" s="9">
        <v>1745830.7844521282</v>
      </c>
      <c r="F46" s="9">
        <v>0</v>
      </c>
      <c r="G46" s="9">
        <v>294400</v>
      </c>
      <c r="H46" s="16">
        <f t="shared" si="0"/>
        <v>2040230.7844521282</v>
      </c>
      <c r="J46" s="9">
        <v>1723138.1176133903</v>
      </c>
      <c r="K46" s="9">
        <v>0</v>
      </c>
      <c r="L46" s="9">
        <v>301911.93181818182</v>
      </c>
      <c r="M46" s="18">
        <f t="shared" si="1"/>
        <v>2025050.0494315722</v>
      </c>
      <c r="O46" s="9">
        <f t="shared" si="11"/>
        <v>1532.9837199646645</v>
      </c>
      <c r="P46" s="9">
        <v>-24225.650558702568</v>
      </c>
      <c r="Q46" s="9">
        <f t="shared" si="16"/>
        <v>0</v>
      </c>
      <c r="R46" s="9">
        <f t="shared" si="17"/>
        <v>7511.9318181818235</v>
      </c>
      <c r="S46" s="13">
        <f t="shared" si="12"/>
        <v>-15180.73502055608</v>
      </c>
      <c r="U46" s="9">
        <v>0</v>
      </c>
      <c r="V46" s="9">
        <v>0</v>
      </c>
      <c r="X46" s="21">
        <f t="shared" si="18"/>
        <v>4836.0963558230696</v>
      </c>
      <c r="Y46" s="21">
        <f t="shared" si="19"/>
        <v>4773.2357828625773</v>
      </c>
      <c r="Z46" s="9">
        <f t="shared" si="13"/>
        <v>4.2464922990715053</v>
      </c>
      <c r="AA46" s="9">
        <f t="shared" si="14"/>
        <v>0</v>
      </c>
      <c r="AB46" s="24">
        <v>361</v>
      </c>
      <c r="AC46" s="27">
        <v>361</v>
      </c>
      <c r="AE46" s="9">
        <f t="shared" si="20"/>
        <v>4836.0963558230696</v>
      </c>
      <c r="AF46" s="9">
        <f t="shared" si="21"/>
        <v>4773.2357828625773</v>
      </c>
      <c r="AG46" s="33">
        <f t="shared" si="15"/>
        <v>-62.860572960492391</v>
      </c>
      <c r="AI46" s="30">
        <f t="shared" si="22"/>
        <v>-1.2998205233194615E-2</v>
      </c>
      <c r="AJ46" s="30">
        <f t="shared" si="23"/>
        <v>-1.2998205233194504E-2</v>
      </c>
      <c r="AK46" s="22">
        <f t="shared" si="24"/>
        <v>-62.860572960492391</v>
      </c>
    </row>
    <row r="47" spans="1:37" x14ac:dyDescent="0.2">
      <c r="A47" s="1" t="s">
        <v>363</v>
      </c>
      <c r="C47" s="4">
        <v>2007</v>
      </c>
      <c r="D47" s="1" t="s">
        <v>334</v>
      </c>
      <c r="E47" s="9">
        <v>1813370.6081000501</v>
      </c>
      <c r="F47" s="9">
        <v>0</v>
      </c>
      <c r="G47" s="9">
        <v>156000</v>
      </c>
      <c r="H47" s="16">
        <f t="shared" si="0"/>
        <v>1969370.6081000501</v>
      </c>
      <c r="J47" s="9">
        <v>1775463.621036472</v>
      </c>
      <c r="K47" s="9">
        <v>0</v>
      </c>
      <c r="L47" s="9">
        <v>151354.83870967739</v>
      </c>
      <c r="M47" s="18">
        <f t="shared" si="1"/>
        <v>1926818.4597461494</v>
      </c>
      <c r="O47" s="9">
        <f t="shared" si="11"/>
        <v>-11131.268025012101</v>
      </c>
      <c r="P47" s="9">
        <v>-26775.719038565996</v>
      </c>
      <c r="Q47" s="9">
        <f t="shared" si="16"/>
        <v>0</v>
      </c>
      <c r="R47" s="9">
        <f t="shared" si="17"/>
        <v>-4645.1612903226051</v>
      </c>
      <c r="S47" s="13">
        <f t="shared" si="12"/>
        <v>-42552.148353900702</v>
      </c>
      <c r="U47" s="9">
        <v>0</v>
      </c>
      <c r="V47" s="9">
        <v>-17644.759310590103</v>
      </c>
      <c r="X47" s="21">
        <f t="shared" si="18"/>
        <v>4544.7884914788219</v>
      </c>
      <c r="Y47" s="21">
        <f t="shared" si="19"/>
        <v>4506.2528452702336</v>
      </c>
      <c r="Z47" s="9">
        <f t="shared" si="13"/>
        <v>28.571419050975564</v>
      </c>
      <c r="AA47" s="9">
        <f t="shared" si="14"/>
        <v>-5</v>
      </c>
      <c r="AB47" s="24">
        <v>399</v>
      </c>
      <c r="AC47" s="27">
        <v>394</v>
      </c>
      <c r="AE47" s="9">
        <f t="shared" si="20"/>
        <v>4544.7884914788219</v>
      </c>
      <c r="AF47" s="9">
        <f t="shared" si="21"/>
        <v>4506.2528452702336</v>
      </c>
      <c r="AG47" s="33">
        <f t="shared" si="15"/>
        <v>-38.535646208588332</v>
      </c>
      <c r="AI47" s="30">
        <f t="shared" si="22"/>
        <v>-1.1173792970107566E-2</v>
      </c>
      <c r="AJ47" s="30">
        <f t="shared" si="23"/>
        <v>1.3747629566678299E-3</v>
      </c>
      <c r="AK47" s="22">
        <f t="shared" si="24"/>
        <v>6.2480068639752062</v>
      </c>
    </row>
    <row r="48" spans="1:37" x14ac:dyDescent="0.2">
      <c r="A48" s="1" t="s">
        <v>362</v>
      </c>
      <c r="B48" s="4" t="s">
        <v>78</v>
      </c>
      <c r="C48" s="4">
        <v>5201</v>
      </c>
      <c r="D48" s="1" t="s">
        <v>79</v>
      </c>
      <c r="E48" s="9">
        <v>832580.25674331246</v>
      </c>
      <c r="F48" s="9">
        <v>29087.085166666668</v>
      </c>
      <c r="G48" s="9">
        <v>36700</v>
      </c>
      <c r="H48" s="16">
        <f t="shared" si="0"/>
        <v>898367.34190997912</v>
      </c>
      <c r="J48" s="9">
        <v>828010.599898485</v>
      </c>
      <c r="K48" s="9">
        <v>29087.085166666668</v>
      </c>
      <c r="L48" s="9">
        <v>37942.926829268297</v>
      </c>
      <c r="M48" s="18">
        <f t="shared" si="1"/>
        <v>895040.61189442</v>
      </c>
      <c r="O48" s="9">
        <f t="shared" si="11"/>
        <v>9522.8268596809557</v>
      </c>
      <c r="P48" s="9">
        <v>-14092.483704508419</v>
      </c>
      <c r="Q48" s="9">
        <f t="shared" si="16"/>
        <v>0</v>
      </c>
      <c r="R48" s="9">
        <f t="shared" si="17"/>
        <v>1242.9268292682973</v>
      </c>
      <c r="S48" s="13">
        <f t="shared" si="12"/>
        <v>-3326.7300155591656</v>
      </c>
      <c r="U48" s="9">
        <v>0</v>
      </c>
      <c r="V48" s="9">
        <v>0</v>
      </c>
      <c r="X48" s="21">
        <f t="shared" si="18"/>
        <v>4103.1778186189485</v>
      </c>
      <c r="Y48" s="21">
        <f t="shared" si="19"/>
        <v>4042.913608797885</v>
      </c>
      <c r="Z48" s="9">
        <f t="shared" si="13"/>
        <v>6.8428554385003366</v>
      </c>
      <c r="AA48" s="9">
        <f t="shared" si="14"/>
        <v>2</v>
      </c>
      <c r="AB48" s="24">
        <v>210</v>
      </c>
      <c r="AC48" s="27">
        <v>212</v>
      </c>
      <c r="AE48" s="9">
        <f t="shared" si="20"/>
        <v>3964.6678892538689</v>
      </c>
      <c r="AF48" s="9">
        <f t="shared" si="21"/>
        <v>3905.7103768796464</v>
      </c>
      <c r="AG48" s="33">
        <f t="shared" si="15"/>
        <v>-58.95751237422246</v>
      </c>
      <c r="AI48" s="30">
        <f t="shared" si="22"/>
        <v>-5.4885481703612626E-3</v>
      </c>
      <c r="AJ48" s="30">
        <f t="shared" si="23"/>
        <v>-1.4870731678188087E-2</v>
      </c>
      <c r="AK48" s="22">
        <f t="shared" si="24"/>
        <v>-58.95751237422246</v>
      </c>
    </row>
    <row r="49" spans="1:37" x14ac:dyDescent="0.2">
      <c r="A49" s="1" t="s">
        <v>362</v>
      </c>
      <c r="B49" s="4" t="s">
        <v>80</v>
      </c>
      <c r="C49" s="4">
        <v>2027</v>
      </c>
      <c r="D49" s="1" t="s">
        <v>81</v>
      </c>
      <c r="E49" s="9">
        <v>1750379.6740642102</v>
      </c>
      <c r="F49" s="9">
        <v>0</v>
      </c>
      <c r="G49" s="9">
        <v>165100</v>
      </c>
      <c r="H49" s="16">
        <f t="shared" si="0"/>
        <v>1915479.6740642102</v>
      </c>
      <c r="J49" s="9">
        <v>1731066.7307500369</v>
      </c>
      <c r="K49" s="9">
        <v>0</v>
      </c>
      <c r="L49" s="9">
        <v>167576.5</v>
      </c>
      <c r="M49" s="18">
        <f t="shared" si="1"/>
        <v>1898643.2307500369</v>
      </c>
      <c r="O49" s="9">
        <f t="shared" si="11"/>
        <v>7798.3110506905541</v>
      </c>
      <c r="P49" s="9">
        <v>-27111.254364863813</v>
      </c>
      <c r="Q49" s="9">
        <f t="shared" si="16"/>
        <v>0</v>
      </c>
      <c r="R49" s="9">
        <f t="shared" si="17"/>
        <v>2476.5</v>
      </c>
      <c r="S49" s="13">
        <f t="shared" si="12"/>
        <v>-16836.443314173259</v>
      </c>
      <c r="U49" s="9">
        <v>0</v>
      </c>
      <c r="V49" s="9">
        <v>0</v>
      </c>
      <c r="X49" s="21">
        <f t="shared" si="18"/>
        <v>4332.6229556044809</v>
      </c>
      <c r="Y49" s="21">
        <f t="shared" si="19"/>
        <v>4263.7111594828493</v>
      </c>
      <c r="Z49" s="9">
        <f t="shared" si="13"/>
        <v>-1.8047308620677001</v>
      </c>
      <c r="AA49" s="9">
        <f t="shared" si="14"/>
        <v>2</v>
      </c>
      <c r="AB49" s="24">
        <v>404</v>
      </c>
      <c r="AC49" s="27">
        <v>406</v>
      </c>
      <c r="AE49" s="9">
        <f t="shared" si="20"/>
        <v>4332.6229556044809</v>
      </c>
      <c r="AF49" s="9">
        <f t="shared" si="21"/>
        <v>4263.7111594828493</v>
      </c>
      <c r="AG49" s="33">
        <f t="shared" si="15"/>
        <v>-68.911796121631596</v>
      </c>
      <c r="AI49" s="30">
        <f t="shared" si="22"/>
        <v>-1.1033573801351615E-2</v>
      </c>
      <c r="AJ49" s="30">
        <f t="shared" si="23"/>
        <v>-1.5905329595433781E-2</v>
      </c>
      <c r="AK49" s="22">
        <f t="shared" si="24"/>
        <v>-68.911796121631596</v>
      </c>
    </row>
    <row r="50" spans="1:37" x14ac:dyDescent="0.2">
      <c r="A50" s="1" t="s">
        <v>362</v>
      </c>
      <c r="B50" s="4" t="s">
        <v>82</v>
      </c>
      <c r="C50" s="4">
        <v>2182</v>
      </c>
      <c r="D50" s="1" t="s">
        <v>83</v>
      </c>
      <c r="E50" s="9">
        <v>1807863.8228868158</v>
      </c>
      <c r="F50" s="9">
        <v>0</v>
      </c>
      <c r="G50" s="9">
        <v>206700.00000000003</v>
      </c>
      <c r="H50" s="16">
        <f t="shared" si="0"/>
        <v>2014563.8228868158</v>
      </c>
      <c r="J50" s="9">
        <v>1790274.0899925907</v>
      </c>
      <c r="K50" s="9">
        <v>0</v>
      </c>
      <c r="L50" s="9">
        <v>195898.57482185279</v>
      </c>
      <c r="M50" s="18">
        <f t="shared" si="1"/>
        <v>1986172.6648144436</v>
      </c>
      <c r="O50" s="9">
        <f t="shared" si="11"/>
        <v>9185.98614434095</v>
      </c>
      <c r="P50" s="9">
        <v>-26775.719038565996</v>
      </c>
      <c r="Q50" s="9">
        <f t="shared" si="16"/>
        <v>0</v>
      </c>
      <c r="R50" s="9">
        <f t="shared" si="17"/>
        <v>-10801.425178147241</v>
      </c>
      <c r="S50" s="13">
        <f t="shared" si="12"/>
        <v>-28391.158072372287</v>
      </c>
      <c r="U50" s="9">
        <v>0</v>
      </c>
      <c r="V50" s="9">
        <v>0</v>
      </c>
      <c r="X50" s="21">
        <f t="shared" si="18"/>
        <v>4530.9870247789868</v>
      </c>
      <c r="Y50" s="21">
        <f t="shared" si="19"/>
        <v>4464.5239151934929</v>
      </c>
      <c r="Z50" s="9">
        <f t="shared" si="13"/>
        <v>0.64395567407005672</v>
      </c>
      <c r="AA50" s="9">
        <f t="shared" si="14"/>
        <v>2</v>
      </c>
      <c r="AB50" s="24">
        <v>399</v>
      </c>
      <c r="AC50" s="27">
        <v>401</v>
      </c>
      <c r="AE50" s="9">
        <f t="shared" si="20"/>
        <v>4530.9870247789868</v>
      </c>
      <c r="AF50" s="9">
        <f t="shared" si="21"/>
        <v>4464.5239151934929</v>
      </c>
      <c r="AG50" s="33">
        <f t="shared" si="15"/>
        <v>-66.463109585493839</v>
      </c>
      <c r="AI50" s="30">
        <f t="shared" si="22"/>
        <v>-9.729567388619742E-3</v>
      </c>
      <c r="AJ50" s="30">
        <f t="shared" si="23"/>
        <v>-1.4668572040048122E-2</v>
      </c>
      <c r="AK50" s="22">
        <f t="shared" si="24"/>
        <v>-66.463109585493839</v>
      </c>
    </row>
    <row r="51" spans="1:37" x14ac:dyDescent="0.2">
      <c r="A51" s="1" t="s">
        <v>362</v>
      </c>
      <c r="B51" s="4" t="s">
        <v>84</v>
      </c>
      <c r="C51" s="4">
        <v>2157</v>
      </c>
      <c r="D51" s="1" t="s">
        <v>85</v>
      </c>
      <c r="E51" s="9">
        <v>946980.49381888763</v>
      </c>
      <c r="F51" s="9">
        <v>0</v>
      </c>
      <c r="G51" s="9">
        <v>127200</v>
      </c>
      <c r="H51" s="16">
        <f t="shared" si="0"/>
        <v>1074180.4938188875</v>
      </c>
      <c r="J51" s="9">
        <v>945863.49000794068</v>
      </c>
      <c r="K51" s="9">
        <v>0</v>
      </c>
      <c r="L51" s="9">
        <v>127200</v>
      </c>
      <c r="M51" s="18">
        <f t="shared" si="1"/>
        <v>1073063.4900079407</v>
      </c>
      <c r="O51" s="9">
        <f t="shared" si="11"/>
        <v>12639.944567263652</v>
      </c>
      <c r="P51" s="9">
        <v>-13756.948378210598</v>
      </c>
      <c r="Q51" s="9">
        <f t="shared" si="16"/>
        <v>0</v>
      </c>
      <c r="R51" s="9">
        <f t="shared" si="17"/>
        <v>0</v>
      </c>
      <c r="S51" s="13">
        <f t="shared" si="12"/>
        <v>-1117.003810946946</v>
      </c>
      <c r="U51" s="9">
        <v>0</v>
      </c>
      <c r="V51" s="9">
        <v>-2771.7471129108453</v>
      </c>
      <c r="X51" s="21">
        <f t="shared" si="18"/>
        <v>4619.4170430189643</v>
      </c>
      <c r="Y51" s="21">
        <f t="shared" si="19"/>
        <v>4591.570339844372</v>
      </c>
      <c r="Z51" s="9">
        <f t="shared" si="13"/>
        <v>39.260362084971675</v>
      </c>
      <c r="AA51" s="9">
        <f t="shared" si="14"/>
        <v>1</v>
      </c>
      <c r="AB51" s="24">
        <v>205</v>
      </c>
      <c r="AC51" s="27">
        <v>206</v>
      </c>
      <c r="AE51" s="9">
        <f t="shared" si="20"/>
        <v>4619.4170430189643</v>
      </c>
      <c r="AF51" s="9">
        <f t="shared" si="21"/>
        <v>4591.570339844372</v>
      </c>
      <c r="AG51" s="33">
        <f t="shared" si="15"/>
        <v>-27.846703174592221</v>
      </c>
      <c r="AI51" s="30">
        <f t="shared" si="22"/>
        <v>1.7473890040657913E-3</v>
      </c>
      <c r="AJ51" s="30">
        <f t="shared" si="23"/>
        <v>-3.1154623988666197E-3</v>
      </c>
      <c r="AK51" s="22">
        <f t="shared" si="24"/>
        <v>-14.391620102209345</v>
      </c>
    </row>
    <row r="52" spans="1:37" x14ac:dyDescent="0.2">
      <c r="A52" s="1" t="s">
        <v>362</v>
      </c>
      <c r="B52" s="4" t="s">
        <v>86</v>
      </c>
      <c r="C52" s="4">
        <v>2034</v>
      </c>
      <c r="D52" s="1" t="s">
        <v>87</v>
      </c>
      <c r="E52" s="9">
        <v>2842659.4373218473</v>
      </c>
      <c r="F52" s="9">
        <v>18811.658295143792</v>
      </c>
      <c r="G52" s="9">
        <v>301600</v>
      </c>
      <c r="H52" s="16">
        <f t="shared" si="0"/>
        <v>3163071.0956169912</v>
      </c>
      <c r="J52" s="9">
        <v>2772670.65484537</v>
      </c>
      <c r="K52" s="9">
        <v>18811.658295143792</v>
      </c>
      <c r="L52" s="9">
        <v>301107.99347471452</v>
      </c>
      <c r="M52" s="18">
        <f t="shared" si="1"/>
        <v>3092590.3066152283</v>
      </c>
      <c r="O52" s="9">
        <f t="shared" si="11"/>
        <v>-29053.472668143346</v>
      </c>
      <c r="P52" s="9">
        <v>-40935.309808333979</v>
      </c>
      <c r="Q52" s="9">
        <f t="shared" si="16"/>
        <v>0</v>
      </c>
      <c r="R52" s="9">
        <f t="shared" si="17"/>
        <v>-492.0065252854838</v>
      </c>
      <c r="S52" s="13">
        <f t="shared" si="12"/>
        <v>-70480.789001762809</v>
      </c>
      <c r="U52" s="9">
        <v>123719.25012032222</v>
      </c>
      <c r="V52" s="9">
        <v>0</v>
      </c>
      <c r="X52" s="21">
        <f t="shared" si="18"/>
        <v>4690.9362223229364</v>
      </c>
      <c r="Y52" s="21">
        <f t="shared" si="19"/>
        <v>4546.3881321506742</v>
      </c>
      <c r="Z52" s="9">
        <f t="shared" si="13"/>
        <v>-77.441024912698268</v>
      </c>
      <c r="AA52" s="9">
        <f t="shared" si="14"/>
        <v>4</v>
      </c>
      <c r="AB52" s="24">
        <v>610</v>
      </c>
      <c r="AC52" s="27">
        <v>614</v>
      </c>
      <c r="AE52" s="9">
        <f t="shared" si="20"/>
        <v>4660.0974382325367</v>
      </c>
      <c r="AF52" s="9">
        <f t="shared" si="21"/>
        <v>4515.7502521911565</v>
      </c>
      <c r="AG52" s="33">
        <f t="shared" si="15"/>
        <v>-144.34718604138016</v>
      </c>
      <c r="AI52" s="30">
        <f t="shared" si="22"/>
        <v>-6.8143242927227843E-2</v>
      </c>
      <c r="AJ52" s="30">
        <f t="shared" si="23"/>
        <v>-7.4213970986333977E-2</v>
      </c>
      <c r="AK52" s="22">
        <f t="shared" si="24"/>
        <v>-345.84433607447863</v>
      </c>
    </row>
    <row r="53" spans="1:37" x14ac:dyDescent="0.2">
      <c r="A53" s="1" t="s">
        <v>362</v>
      </c>
      <c r="B53" s="4" t="s">
        <v>88</v>
      </c>
      <c r="C53" s="4">
        <v>2033</v>
      </c>
      <c r="D53" s="1" t="s">
        <v>89</v>
      </c>
      <c r="E53" s="9">
        <v>923787.72892522626</v>
      </c>
      <c r="F53" s="9">
        <v>0</v>
      </c>
      <c r="G53" s="9">
        <v>77200</v>
      </c>
      <c r="H53" s="16">
        <f t="shared" si="0"/>
        <v>1000987.7289252263</v>
      </c>
      <c r="J53" s="9">
        <v>926345.73108077014</v>
      </c>
      <c r="K53" s="9">
        <v>0</v>
      </c>
      <c r="L53" s="9">
        <v>80739.603960396038</v>
      </c>
      <c r="M53" s="18">
        <f t="shared" si="1"/>
        <v>1007085.3350411662</v>
      </c>
      <c r="O53" s="9">
        <f t="shared" si="11"/>
        <v>16650.485860052308</v>
      </c>
      <c r="P53" s="9">
        <v>-14092.483704508419</v>
      </c>
      <c r="Q53" s="9">
        <f t="shared" si="16"/>
        <v>0</v>
      </c>
      <c r="R53" s="9">
        <f t="shared" si="17"/>
        <v>3539.603960396038</v>
      </c>
      <c r="S53" s="13">
        <f t="shared" si="12"/>
        <v>6097.6061159399269</v>
      </c>
      <c r="U53" s="9">
        <v>0</v>
      </c>
      <c r="V53" s="9">
        <v>-7505.5127028843854</v>
      </c>
      <c r="X53" s="21">
        <f t="shared" si="18"/>
        <v>4398.9891853582203</v>
      </c>
      <c r="Y53" s="21">
        <f t="shared" si="19"/>
        <v>4369.5553352866518</v>
      </c>
      <c r="Z53" s="9">
        <f t="shared" si="13"/>
        <v>37.67321518799541</v>
      </c>
      <c r="AA53" s="9">
        <f t="shared" si="14"/>
        <v>2</v>
      </c>
      <c r="AB53" s="24">
        <v>210</v>
      </c>
      <c r="AC53" s="27">
        <v>212</v>
      </c>
      <c r="AE53" s="9">
        <f t="shared" si="20"/>
        <v>4398.9891853582203</v>
      </c>
      <c r="AF53" s="9">
        <f t="shared" si="21"/>
        <v>4369.5553352866518</v>
      </c>
      <c r="AG53" s="33">
        <f t="shared" si="15"/>
        <v>-29.433850071568486</v>
      </c>
      <c r="AI53" s="30">
        <f t="shared" si="22"/>
        <v>1.0893752475080509E-2</v>
      </c>
      <c r="AJ53" s="30">
        <f t="shared" si="23"/>
        <v>1.357018961164691E-3</v>
      </c>
      <c r="AK53" s="22">
        <f t="shared" si="24"/>
        <v>5.96951173448997</v>
      </c>
    </row>
    <row r="54" spans="1:37" x14ac:dyDescent="0.2">
      <c r="A54" s="1" t="s">
        <v>362</v>
      </c>
      <c r="B54" s="4" t="s">
        <v>90</v>
      </c>
      <c r="C54" s="4">
        <v>2093</v>
      </c>
      <c r="D54" s="1" t="s">
        <v>91</v>
      </c>
      <c r="E54" s="9">
        <v>1599771.6738550239</v>
      </c>
      <c r="F54" s="9">
        <v>0</v>
      </c>
      <c r="G54" s="9">
        <v>155200</v>
      </c>
      <c r="H54" s="16">
        <f t="shared" si="0"/>
        <v>1754971.6738550239</v>
      </c>
      <c r="J54" s="9">
        <v>1581360.4268050366</v>
      </c>
      <c r="K54" s="9">
        <v>0</v>
      </c>
      <c r="L54" s="9">
        <v>150908.13397129186</v>
      </c>
      <c r="M54" s="18">
        <f t="shared" si="1"/>
        <v>1732268.5607763284</v>
      </c>
      <c r="O54" s="9">
        <f t="shared" si="11"/>
        <v>8901.3285106551884</v>
      </c>
      <c r="P54" s="9">
        <v>-27312.575560642505</v>
      </c>
      <c r="Q54" s="9">
        <f t="shared" si="16"/>
        <v>0</v>
      </c>
      <c r="R54" s="9">
        <f t="shared" si="17"/>
        <v>-4291.8660287081439</v>
      </c>
      <c r="S54" s="13">
        <f t="shared" si="12"/>
        <v>-22703.11307869546</v>
      </c>
      <c r="U54" s="9">
        <v>0</v>
      </c>
      <c r="V54" s="9">
        <v>0</v>
      </c>
      <c r="X54" s="21">
        <f t="shared" si="18"/>
        <v>3930.6429333047272</v>
      </c>
      <c r="Y54" s="21">
        <f t="shared" si="19"/>
        <v>3894.9764207020608</v>
      </c>
      <c r="Z54" s="9">
        <f t="shared" si="13"/>
        <v>31.440552656897452</v>
      </c>
      <c r="AA54" s="9">
        <f t="shared" si="14"/>
        <v>-1</v>
      </c>
      <c r="AB54" s="24">
        <v>407</v>
      </c>
      <c r="AC54" s="27">
        <v>406</v>
      </c>
      <c r="AE54" s="9">
        <f t="shared" si="20"/>
        <v>3930.6429333047272</v>
      </c>
      <c r="AF54" s="9">
        <f t="shared" si="21"/>
        <v>3894.9764207020608</v>
      </c>
      <c r="AG54" s="33">
        <f t="shared" si="15"/>
        <v>-35.666512602666444</v>
      </c>
      <c r="AI54" s="30">
        <f t="shared" si="22"/>
        <v>-1.1508671737899379E-2</v>
      </c>
      <c r="AJ54" s="30">
        <f t="shared" si="23"/>
        <v>-9.0739640328203475E-3</v>
      </c>
      <c r="AK54" s="22">
        <f t="shared" si="24"/>
        <v>-35.666512602666444</v>
      </c>
    </row>
    <row r="55" spans="1:37" x14ac:dyDescent="0.2">
      <c r="A55" s="1" t="s">
        <v>363</v>
      </c>
      <c r="C55" s="4">
        <v>2114</v>
      </c>
      <c r="D55" s="1" t="s">
        <v>372</v>
      </c>
      <c r="E55" s="9">
        <v>833897.55381231674</v>
      </c>
      <c r="F55" s="9">
        <v>0</v>
      </c>
      <c r="G55" s="9">
        <v>36200</v>
      </c>
      <c r="H55" s="16">
        <f t="shared" si="0"/>
        <v>870097.55381231674</v>
      </c>
      <c r="J55" s="9">
        <v>825092.20876770979</v>
      </c>
      <c r="K55" s="9">
        <v>0</v>
      </c>
      <c r="L55" s="9">
        <v>36744.761904761908</v>
      </c>
      <c r="M55" s="18">
        <f t="shared" si="1"/>
        <v>861836.97067247168</v>
      </c>
      <c r="O55" s="9">
        <f t="shared" si="11"/>
        <v>5287.1386599014713</v>
      </c>
      <c r="P55" s="9">
        <v>-14092.483704508419</v>
      </c>
      <c r="Q55" s="9">
        <f t="shared" si="16"/>
        <v>0</v>
      </c>
      <c r="R55" s="9">
        <f t="shared" si="17"/>
        <v>544.76190476190823</v>
      </c>
      <c r="S55" s="13">
        <f t="shared" si="12"/>
        <v>-8260.5831398450391</v>
      </c>
      <c r="U55" s="9">
        <v>0</v>
      </c>
      <c r="V55" s="9">
        <v>0</v>
      </c>
      <c r="X55" s="21">
        <f t="shared" si="18"/>
        <v>3970.9407324396034</v>
      </c>
      <c r="Y55" s="21">
        <f t="shared" si="19"/>
        <v>3855.5710690079895</v>
      </c>
      <c r="Z55" s="9">
        <f t="shared" si="13"/>
        <v>-48.262598172049948</v>
      </c>
      <c r="AA55" s="9">
        <f t="shared" si="14"/>
        <v>4</v>
      </c>
      <c r="AB55" s="24">
        <v>210</v>
      </c>
      <c r="AC55" s="27">
        <v>214</v>
      </c>
      <c r="AE55" s="9">
        <f t="shared" si="20"/>
        <v>3970.9407324396034</v>
      </c>
      <c r="AF55" s="9">
        <f t="shared" si="21"/>
        <v>3855.5710690079895</v>
      </c>
      <c r="AG55" s="33">
        <f t="shared" si="15"/>
        <v>-115.36966343161384</v>
      </c>
      <c r="AI55" s="30">
        <f t="shared" si="22"/>
        <v>-1.0559264749430808E-2</v>
      </c>
      <c r="AJ55" s="30">
        <f t="shared" si="23"/>
        <v>-2.9053484099908711E-2</v>
      </c>
      <c r="AK55" s="22">
        <f t="shared" si="24"/>
        <v>-115.36966343161384</v>
      </c>
    </row>
    <row r="56" spans="1:37" x14ac:dyDescent="0.2">
      <c r="A56" s="1" t="s">
        <v>362</v>
      </c>
      <c r="B56" s="4" t="s">
        <v>92</v>
      </c>
      <c r="C56" s="4">
        <v>2121</v>
      </c>
      <c r="D56" s="1" t="s">
        <v>93</v>
      </c>
      <c r="E56" s="9">
        <v>830818.81393438973</v>
      </c>
      <c r="F56" s="9">
        <v>8383.8917490711647</v>
      </c>
      <c r="G56" s="9">
        <v>56500</v>
      </c>
      <c r="H56" s="16">
        <f t="shared" si="0"/>
        <v>895702.70568346092</v>
      </c>
      <c r="J56" s="9">
        <v>874435.00875591731</v>
      </c>
      <c r="K56" s="9">
        <v>35209.083917737385</v>
      </c>
      <c r="L56" s="9">
        <v>62146.46464646465</v>
      </c>
      <c r="M56" s="18">
        <f t="shared" si="1"/>
        <v>971790.55732011935</v>
      </c>
      <c r="O56" s="9">
        <f t="shared" si="11"/>
        <v>57037.607873440356</v>
      </c>
      <c r="P56" s="9">
        <v>-13421.413051912779</v>
      </c>
      <c r="Q56" s="9">
        <f t="shared" si="16"/>
        <v>26825.192168666221</v>
      </c>
      <c r="R56" s="9">
        <f t="shared" si="17"/>
        <v>5646.4646464646503</v>
      </c>
      <c r="S56" s="13">
        <f t="shared" si="12"/>
        <v>76087.851636658452</v>
      </c>
      <c r="U56" s="9">
        <v>0</v>
      </c>
      <c r="V56" s="9">
        <v>0</v>
      </c>
      <c r="X56" s="21">
        <f t="shared" si="18"/>
        <v>4196.0135284173048</v>
      </c>
      <c r="Y56" s="21">
        <f t="shared" si="19"/>
        <v>4172.6793241910764</v>
      </c>
      <c r="Z56" s="9">
        <f t="shared" si="13"/>
        <v>43.772861033335502</v>
      </c>
      <c r="AA56" s="9">
        <f t="shared" si="14"/>
        <v>18</v>
      </c>
      <c r="AB56" s="24">
        <v>200</v>
      </c>
      <c r="AC56" s="27">
        <v>218</v>
      </c>
      <c r="AE56" s="9">
        <f t="shared" si="20"/>
        <v>4154.094069671949</v>
      </c>
      <c r="AF56" s="9">
        <f t="shared" si="21"/>
        <v>4011.1697649354005</v>
      </c>
      <c r="AG56" s="33">
        <f t="shared" si="15"/>
        <v>-142.92430473654849</v>
      </c>
      <c r="AI56" s="30">
        <f t="shared" si="22"/>
        <v>5.2497841996356209E-2</v>
      </c>
      <c r="AJ56" s="30">
        <f t="shared" si="23"/>
        <v>-3.4405649544627548E-2</v>
      </c>
      <c r="AK56" s="22">
        <f t="shared" si="24"/>
        <v>-142.92430473654849</v>
      </c>
    </row>
    <row r="57" spans="1:37" x14ac:dyDescent="0.2">
      <c r="A57" s="1" t="s">
        <v>362</v>
      </c>
      <c r="B57" s="4" t="s">
        <v>94</v>
      </c>
      <c r="C57" s="4">
        <v>2038</v>
      </c>
      <c r="D57" s="1" t="s">
        <v>95</v>
      </c>
      <c r="E57" s="9">
        <v>2717513.3411689838</v>
      </c>
      <c r="F57" s="9">
        <v>0</v>
      </c>
      <c r="G57" s="9">
        <v>356200</v>
      </c>
      <c r="H57" s="16">
        <f t="shared" si="0"/>
        <v>3073713.3411689838</v>
      </c>
      <c r="J57" s="9">
        <v>2689346.4912926536</v>
      </c>
      <c r="K57" s="9">
        <v>0</v>
      </c>
      <c r="L57" s="9">
        <v>353970.26604068861</v>
      </c>
      <c r="M57" s="18">
        <f t="shared" si="1"/>
        <v>3043316.757333342</v>
      </c>
      <c r="O57" s="9">
        <f t="shared" si="11"/>
        <v>14379.029498233278</v>
      </c>
      <c r="P57" s="9">
        <v>-42545.879374563512</v>
      </c>
      <c r="Q57" s="9">
        <f t="shared" si="16"/>
        <v>0</v>
      </c>
      <c r="R57" s="9">
        <f t="shared" si="17"/>
        <v>-2229.7339593113866</v>
      </c>
      <c r="S57" s="13">
        <f t="shared" si="12"/>
        <v>-30396.583835641621</v>
      </c>
      <c r="U57" s="9">
        <v>0</v>
      </c>
      <c r="V57" s="9">
        <v>0</v>
      </c>
      <c r="X57" s="21">
        <f t="shared" si="18"/>
        <v>4286.2986453769463</v>
      </c>
      <c r="Y57" s="21">
        <f t="shared" si="19"/>
        <v>4235.1913248703204</v>
      </c>
      <c r="Z57" s="9">
        <f t="shared" si="13"/>
        <v>15.999744752937985</v>
      </c>
      <c r="AA57" s="9">
        <f t="shared" si="14"/>
        <v>1</v>
      </c>
      <c r="AB57" s="24">
        <v>634</v>
      </c>
      <c r="AC57" s="27">
        <v>635</v>
      </c>
      <c r="AE57" s="9">
        <f t="shared" si="20"/>
        <v>4286.2986453769463</v>
      </c>
      <c r="AF57" s="9">
        <f t="shared" si="21"/>
        <v>4235.1913248703204</v>
      </c>
      <c r="AG57" s="33">
        <f t="shared" si="15"/>
        <v>-51.107320506625911</v>
      </c>
      <c r="AI57" s="30">
        <f t="shared" si="22"/>
        <v>-1.0364935269908893E-2</v>
      </c>
      <c r="AJ57" s="30">
        <f t="shared" si="23"/>
        <v>-1.1923415686806771E-2</v>
      </c>
      <c r="AK57" s="22">
        <f t="shared" si="24"/>
        <v>-51.107320506625911</v>
      </c>
    </row>
    <row r="58" spans="1:37" x14ac:dyDescent="0.2">
      <c r="A58" s="1" t="s">
        <v>362</v>
      </c>
      <c r="B58" s="4" t="s">
        <v>96</v>
      </c>
      <c r="C58" s="4">
        <v>3308</v>
      </c>
      <c r="D58" s="1" t="s">
        <v>97</v>
      </c>
      <c r="E58" s="9">
        <v>1613979.4892286214</v>
      </c>
      <c r="F58" s="9">
        <v>0</v>
      </c>
      <c r="G58" s="9">
        <v>165100</v>
      </c>
      <c r="H58" s="16">
        <f t="shared" si="0"/>
        <v>1779079.4892286214</v>
      </c>
      <c r="J58" s="9">
        <v>1587946.9638776872</v>
      </c>
      <c r="K58" s="9">
        <v>0</v>
      </c>
      <c r="L58" s="9">
        <v>160032.9923273657</v>
      </c>
      <c r="M58" s="18">
        <f t="shared" si="1"/>
        <v>1747979.956205053</v>
      </c>
      <c r="O58" s="9">
        <f t="shared" si="11"/>
        <v>-397.62642178071837</v>
      </c>
      <c r="P58" s="9">
        <v>-25634.898929153409</v>
      </c>
      <c r="Q58" s="9">
        <f t="shared" si="16"/>
        <v>0</v>
      </c>
      <c r="R58" s="9">
        <f t="shared" si="17"/>
        <v>-5067.0076726342959</v>
      </c>
      <c r="S58" s="13">
        <f t="shared" si="12"/>
        <v>-31099.533023568423</v>
      </c>
      <c r="U58" s="9">
        <v>0</v>
      </c>
      <c r="V58" s="9">
        <v>0</v>
      </c>
      <c r="X58" s="21">
        <f t="shared" si="18"/>
        <v>4225.0771969335638</v>
      </c>
      <c r="Y58" s="21">
        <f t="shared" si="19"/>
        <v>4156.9292248106995</v>
      </c>
      <c r="Z58" s="9">
        <f t="shared" si="13"/>
        <v>-1.0409068633004068</v>
      </c>
      <c r="AA58" s="9">
        <f t="shared" si="14"/>
        <v>0</v>
      </c>
      <c r="AB58" s="24">
        <v>382</v>
      </c>
      <c r="AC58" s="27">
        <v>382</v>
      </c>
      <c r="AE58" s="9">
        <f t="shared" si="20"/>
        <v>4225.0771969335638</v>
      </c>
      <c r="AF58" s="9">
        <f t="shared" si="21"/>
        <v>4156.9292248106995</v>
      </c>
      <c r="AG58" s="33">
        <f t="shared" si="15"/>
        <v>-68.147972122864303</v>
      </c>
      <c r="AI58" s="30">
        <f t="shared" si="22"/>
        <v>-1.6129402836076889E-2</v>
      </c>
      <c r="AJ58" s="30">
        <f t="shared" si="23"/>
        <v>-1.6129402836077E-2</v>
      </c>
      <c r="AK58" s="22">
        <f t="shared" si="24"/>
        <v>-68.147972122864303</v>
      </c>
    </row>
    <row r="59" spans="1:37" x14ac:dyDescent="0.2">
      <c r="A59" s="1" t="s">
        <v>362</v>
      </c>
      <c r="B59" s="4" t="s">
        <v>98</v>
      </c>
      <c r="C59" s="4">
        <v>2142</v>
      </c>
      <c r="D59" s="1" t="s">
        <v>99</v>
      </c>
      <c r="E59" s="9">
        <v>1706058.2678060625</v>
      </c>
      <c r="F59" s="9">
        <v>59229.543257430028</v>
      </c>
      <c r="G59" s="9">
        <v>267200</v>
      </c>
      <c r="H59" s="16">
        <f t="shared" si="0"/>
        <v>2032487.8110634924</v>
      </c>
      <c r="J59" s="9">
        <v>1762383.9609592527</v>
      </c>
      <c r="K59" s="9">
        <v>40405.738884533042</v>
      </c>
      <c r="L59" s="9">
        <v>275120</v>
      </c>
      <c r="M59" s="18">
        <f t="shared" si="1"/>
        <v>2077909.6998437857</v>
      </c>
      <c r="O59" s="9">
        <f t="shared" si="11"/>
        <v>81960.592082343603</v>
      </c>
      <c r="P59" s="9">
        <v>-25634.898929153409</v>
      </c>
      <c r="Q59" s="9">
        <f t="shared" si="16"/>
        <v>-18823.804372896986</v>
      </c>
      <c r="R59" s="9">
        <f t="shared" si="17"/>
        <v>7920</v>
      </c>
      <c r="S59" s="13">
        <f t="shared" si="12"/>
        <v>45421.888780293208</v>
      </c>
      <c r="U59" s="9">
        <v>0</v>
      </c>
      <c r="V59" s="9">
        <v>0</v>
      </c>
      <c r="X59" s="21">
        <f t="shared" si="18"/>
        <v>4621.1722802709228</v>
      </c>
      <c r="Y59" s="21">
        <f t="shared" si="19"/>
        <v>4473.4235728133644</v>
      </c>
      <c r="Z59" s="9">
        <f t="shared" si="13"/>
        <v>-80.641642197994443</v>
      </c>
      <c r="AA59" s="9">
        <f t="shared" si="14"/>
        <v>21</v>
      </c>
      <c r="AB59" s="24">
        <v>382</v>
      </c>
      <c r="AC59" s="27">
        <v>403</v>
      </c>
      <c r="AE59" s="9">
        <f t="shared" si="20"/>
        <v>4466.1211199111585</v>
      </c>
      <c r="AF59" s="9">
        <f t="shared" si="21"/>
        <v>4373.1611934472767</v>
      </c>
      <c r="AG59" s="33">
        <f t="shared" si="15"/>
        <v>-92.959926463881857</v>
      </c>
      <c r="AI59" s="30">
        <f t="shared" si="22"/>
        <v>3.3015105179041271E-2</v>
      </c>
      <c r="AJ59" s="30">
        <f t="shared" si="23"/>
        <v>-2.0814466058576397E-2</v>
      </c>
      <c r="AK59" s="22">
        <f t="shared" si="24"/>
        <v>-92.959926463881857</v>
      </c>
    </row>
    <row r="60" spans="1:37" x14ac:dyDescent="0.2">
      <c r="A60" s="1" t="s">
        <v>362</v>
      </c>
      <c r="B60" s="4" t="s">
        <v>100</v>
      </c>
      <c r="C60" s="4">
        <v>5203</v>
      </c>
      <c r="D60" s="1" t="s">
        <v>101</v>
      </c>
      <c r="E60" s="9">
        <v>867317.01489182678</v>
      </c>
      <c r="F60" s="9">
        <v>0</v>
      </c>
      <c r="G60" s="9">
        <v>62300</v>
      </c>
      <c r="H60" s="16">
        <f t="shared" si="0"/>
        <v>929617.01489182678</v>
      </c>
      <c r="J60" s="9">
        <v>859194.14797508472</v>
      </c>
      <c r="K60" s="9">
        <v>0</v>
      </c>
      <c r="L60" s="9">
        <v>63726.829268292691</v>
      </c>
      <c r="M60" s="18">
        <f t="shared" si="1"/>
        <v>922920.97724337736</v>
      </c>
      <c r="O60" s="9">
        <f t="shared" si="11"/>
        <v>5835.4026572472303</v>
      </c>
      <c r="P60" s="9">
        <v>-13958.26957398929</v>
      </c>
      <c r="Q60" s="9">
        <f t="shared" si="16"/>
        <v>0</v>
      </c>
      <c r="R60" s="9">
        <f t="shared" si="17"/>
        <v>1426.8292682926913</v>
      </c>
      <c r="S60" s="13">
        <f t="shared" si="12"/>
        <v>-6696.0376484493681</v>
      </c>
      <c r="U60" s="9">
        <v>0</v>
      </c>
      <c r="V60" s="9">
        <v>0</v>
      </c>
      <c r="X60" s="21">
        <f t="shared" si="18"/>
        <v>4169.7933408260906</v>
      </c>
      <c r="Y60" s="21">
        <f t="shared" si="19"/>
        <v>4091.4007046432607</v>
      </c>
      <c r="Z60" s="9">
        <f t="shared" si="13"/>
        <v>-11.285570923265951</v>
      </c>
      <c r="AA60" s="9">
        <f t="shared" si="14"/>
        <v>2</v>
      </c>
      <c r="AB60" s="24">
        <v>208</v>
      </c>
      <c r="AC60" s="27">
        <v>210</v>
      </c>
      <c r="AE60" s="9">
        <f t="shared" si="20"/>
        <v>4169.7933408260906</v>
      </c>
      <c r="AF60" s="9">
        <f t="shared" si="21"/>
        <v>4091.4007046432607</v>
      </c>
      <c r="AG60" s="33">
        <f t="shared" si="15"/>
        <v>-78.392636182829847</v>
      </c>
      <c r="AI60" s="30">
        <f t="shared" si="22"/>
        <v>-9.3655108539005827E-3</v>
      </c>
      <c r="AJ60" s="30">
        <f t="shared" si="23"/>
        <v>-1.8800125036244397E-2</v>
      </c>
      <c r="AK60" s="22">
        <f t="shared" si="24"/>
        <v>-78.392636182829847</v>
      </c>
    </row>
    <row r="61" spans="1:37" x14ac:dyDescent="0.2">
      <c r="A61" s="1" t="s">
        <v>362</v>
      </c>
      <c r="B61" s="4" t="s">
        <v>102</v>
      </c>
      <c r="C61" s="4">
        <v>5204</v>
      </c>
      <c r="D61" s="1" t="s">
        <v>103</v>
      </c>
      <c r="E61" s="9">
        <v>1675483.4491710486</v>
      </c>
      <c r="F61" s="9">
        <v>2047.5</v>
      </c>
      <c r="G61" s="9">
        <v>155900</v>
      </c>
      <c r="H61" s="16">
        <f t="shared" si="0"/>
        <v>1833430.9491710486</v>
      </c>
      <c r="J61" s="9">
        <v>1649540.0096594407</v>
      </c>
      <c r="K61" s="9">
        <v>2047.5</v>
      </c>
      <c r="L61" s="9">
        <v>155166.82464454978</v>
      </c>
      <c r="M61" s="18">
        <f t="shared" si="1"/>
        <v>1806754.3343039905</v>
      </c>
      <c r="O61" s="9">
        <f t="shared" si="11"/>
        <v>2241.5278974089706</v>
      </c>
      <c r="P61" s="9">
        <v>-28184.967409016837</v>
      </c>
      <c r="Q61" s="9">
        <f t="shared" si="16"/>
        <v>0</v>
      </c>
      <c r="R61" s="9">
        <f t="shared" si="17"/>
        <v>-733.1753554502211</v>
      </c>
      <c r="S61" s="13">
        <f t="shared" si="12"/>
        <v>-26676.614867058088</v>
      </c>
      <c r="U61" s="9">
        <v>0</v>
      </c>
      <c r="V61" s="9">
        <v>0</v>
      </c>
      <c r="X61" s="21">
        <f t="shared" si="18"/>
        <v>3994.1213075501155</v>
      </c>
      <c r="Y61" s="21">
        <f t="shared" si="19"/>
        <v>3923.0107117801444</v>
      </c>
      <c r="Z61" s="9">
        <f t="shared" si="13"/>
        <v>-4.0035305104071455</v>
      </c>
      <c r="AA61" s="9">
        <f t="shared" si="14"/>
        <v>1</v>
      </c>
      <c r="AB61" s="24">
        <v>420</v>
      </c>
      <c r="AC61" s="27">
        <v>421</v>
      </c>
      <c r="AE61" s="9">
        <f t="shared" si="20"/>
        <v>3989.2463075501155</v>
      </c>
      <c r="AF61" s="9">
        <f t="shared" si="21"/>
        <v>3918.1472913525909</v>
      </c>
      <c r="AG61" s="33">
        <f t="shared" si="15"/>
        <v>-71.099016197524634</v>
      </c>
      <c r="AI61" s="30">
        <f t="shared" si="22"/>
        <v>-1.5484151469501772E-2</v>
      </c>
      <c r="AJ61" s="30">
        <f t="shared" si="23"/>
        <v>-1.7822668924443508E-2</v>
      </c>
      <c r="AK61" s="22">
        <f t="shared" si="24"/>
        <v>-71.099016197524634</v>
      </c>
    </row>
    <row r="62" spans="1:37" x14ac:dyDescent="0.2">
      <c r="A62" s="1" t="s">
        <v>362</v>
      </c>
      <c r="B62" s="4" t="s">
        <v>104</v>
      </c>
      <c r="C62" s="4">
        <v>2196</v>
      </c>
      <c r="D62" s="1" t="s">
        <v>105</v>
      </c>
      <c r="E62" s="9">
        <v>1053359.2155241568</v>
      </c>
      <c r="F62" s="9">
        <v>4431.5916556337406</v>
      </c>
      <c r="G62" s="9">
        <v>182000</v>
      </c>
      <c r="H62" s="16">
        <f t="shared" si="0"/>
        <v>1239790.8071797905</v>
      </c>
      <c r="J62" s="9">
        <v>1069502.3690633578</v>
      </c>
      <c r="K62" s="9">
        <v>4431.5916556337406</v>
      </c>
      <c r="L62" s="9">
        <v>192060.30150753772</v>
      </c>
      <c r="M62" s="18">
        <f t="shared" si="1"/>
        <v>1265994.2622265292</v>
      </c>
      <c r="O62" s="9">
        <f t="shared" si="11"/>
        <v>29765.887786892483</v>
      </c>
      <c r="P62" s="9">
        <v>-13622.734247691471</v>
      </c>
      <c r="Q62" s="9">
        <f t="shared" si="16"/>
        <v>0</v>
      </c>
      <c r="R62" s="9">
        <f t="shared" si="17"/>
        <v>10060.301507537719</v>
      </c>
      <c r="S62" s="13">
        <f t="shared" si="12"/>
        <v>26203.455046738731</v>
      </c>
      <c r="U62" s="9">
        <v>0</v>
      </c>
      <c r="V62" s="9">
        <v>0</v>
      </c>
      <c r="X62" s="21">
        <f t="shared" si="18"/>
        <v>5210.7921535950272</v>
      </c>
      <c r="Y62" s="21">
        <f t="shared" si="19"/>
        <v>5113.971241519007</v>
      </c>
      <c r="Z62" s="9">
        <f t="shared" si="13"/>
        <v>-29.713846816456353</v>
      </c>
      <c r="AA62" s="9">
        <f t="shared" si="14"/>
        <v>7</v>
      </c>
      <c r="AB62" s="24">
        <v>203</v>
      </c>
      <c r="AC62" s="27">
        <v>210</v>
      </c>
      <c r="AE62" s="9">
        <f t="shared" si="20"/>
        <v>5188.9616528283586</v>
      </c>
      <c r="AF62" s="9">
        <f t="shared" si="21"/>
        <v>5092.8684241112278</v>
      </c>
      <c r="AG62" s="33">
        <f t="shared" si="15"/>
        <v>-96.093228717130842</v>
      </c>
      <c r="AI62" s="30">
        <f t="shared" si="22"/>
        <v>1.5325402105271557E-2</v>
      </c>
      <c r="AJ62" s="30">
        <f t="shared" si="23"/>
        <v>-1.8518777964904198E-2</v>
      </c>
      <c r="AK62" s="22">
        <f t="shared" si="24"/>
        <v>-96.093228717130842</v>
      </c>
    </row>
    <row r="63" spans="1:37" x14ac:dyDescent="0.2">
      <c r="A63" s="1" t="s">
        <v>362</v>
      </c>
      <c r="B63" s="4" t="s">
        <v>106</v>
      </c>
      <c r="C63" s="4">
        <v>2123</v>
      </c>
      <c r="D63" s="1" t="s">
        <v>107</v>
      </c>
      <c r="E63" s="9">
        <v>1764489.1345504075</v>
      </c>
      <c r="F63" s="9">
        <v>0</v>
      </c>
      <c r="G63" s="9">
        <v>201500</v>
      </c>
      <c r="H63" s="16">
        <f t="shared" si="0"/>
        <v>1965989.1345504075</v>
      </c>
      <c r="J63" s="9">
        <v>1743500.3072146482</v>
      </c>
      <c r="K63" s="9">
        <v>0</v>
      </c>
      <c r="L63" s="9">
        <v>207394.94680851063</v>
      </c>
      <c r="M63" s="18">
        <f t="shared" si="1"/>
        <v>1950895.2540231589</v>
      </c>
      <c r="O63" s="9">
        <f t="shared" si="11"/>
        <v>4914.4998544323644</v>
      </c>
      <c r="P63" s="9">
        <v>-25903.327190191663</v>
      </c>
      <c r="Q63" s="9">
        <f t="shared" si="16"/>
        <v>0</v>
      </c>
      <c r="R63" s="9">
        <f t="shared" si="17"/>
        <v>5894.9468085106346</v>
      </c>
      <c r="S63" s="13">
        <f t="shared" si="12"/>
        <v>-15093.880527248664</v>
      </c>
      <c r="U63" s="9">
        <v>0</v>
      </c>
      <c r="V63" s="9">
        <v>0</v>
      </c>
      <c r="X63" s="21">
        <f t="shared" si="18"/>
        <v>4571.2153744829211</v>
      </c>
      <c r="Y63" s="21">
        <f t="shared" si="19"/>
        <v>4505.168752492631</v>
      </c>
      <c r="Z63" s="9">
        <f t="shared" si="13"/>
        <v>1.0604432692738186</v>
      </c>
      <c r="AA63" s="9">
        <f t="shared" si="14"/>
        <v>1</v>
      </c>
      <c r="AB63" s="24">
        <v>386</v>
      </c>
      <c r="AC63" s="27">
        <v>387</v>
      </c>
      <c r="AE63" s="9">
        <f t="shared" si="20"/>
        <v>4571.2153744829211</v>
      </c>
      <c r="AF63" s="9">
        <f t="shared" si="21"/>
        <v>4505.168752492631</v>
      </c>
      <c r="AG63" s="33">
        <f t="shared" si="15"/>
        <v>-66.046621990290078</v>
      </c>
      <c r="AI63" s="30">
        <f t="shared" si="22"/>
        <v>-1.1895129828105921E-2</v>
      </c>
      <c r="AJ63" s="30">
        <f t="shared" si="23"/>
        <v>-1.4448372386689612E-2</v>
      </c>
      <c r="AK63" s="22">
        <f t="shared" si="24"/>
        <v>-66.046621990290078</v>
      </c>
    </row>
    <row r="64" spans="1:37" x14ac:dyDescent="0.2">
      <c r="A64" s="1" t="s">
        <v>362</v>
      </c>
      <c r="B64" s="4" t="s">
        <v>108</v>
      </c>
      <c r="C64" s="4">
        <v>3379</v>
      </c>
      <c r="D64" s="1" t="s">
        <v>109</v>
      </c>
      <c r="E64" s="9">
        <v>1692811.4554456477</v>
      </c>
      <c r="F64" s="9">
        <v>0</v>
      </c>
      <c r="G64" s="9">
        <v>239800</v>
      </c>
      <c r="H64" s="16">
        <f t="shared" si="0"/>
        <v>1932611.4554456477</v>
      </c>
      <c r="J64" s="9">
        <v>1665977.3839146574</v>
      </c>
      <c r="K64" s="9">
        <v>0</v>
      </c>
      <c r="L64" s="9">
        <v>240380.24390243902</v>
      </c>
      <c r="M64" s="18">
        <f t="shared" si="1"/>
        <v>1906357.6278170964</v>
      </c>
      <c r="O64" s="9">
        <f t="shared" si="11"/>
        <v>746.93229069045992</v>
      </c>
      <c r="P64" s="9">
        <v>-27581.003821680762</v>
      </c>
      <c r="Q64" s="9">
        <f t="shared" si="16"/>
        <v>0</v>
      </c>
      <c r="R64" s="9">
        <f t="shared" si="17"/>
        <v>580.24390243901871</v>
      </c>
      <c r="S64" s="13">
        <f t="shared" si="12"/>
        <v>-26253.827628551284</v>
      </c>
      <c r="U64" s="9">
        <v>0</v>
      </c>
      <c r="V64" s="9">
        <v>0</v>
      </c>
      <c r="X64" s="21">
        <f t="shared" si="18"/>
        <v>4118.7626653178777</v>
      </c>
      <c r="Y64" s="21">
        <f t="shared" si="19"/>
        <v>4053.4729535636434</v>
      </c>
      <c r="Z64" s="9">
        <f t="shared" si="13"/>
        <v>1.8173535053295922</v>
      </c>
      <c r="AA64" s="9">
        <f t="shared" si="14"/>
        <v>0</v>
      </c>
      <c r="AB64" s="24">
        <v>411</v>
      </c>
      <c r="AC64" s="27">
        <v>411</v>
      </c>
      <c r="AE64" s="9">
        <f t="shared" si="20"/>
        <v>4118.7626653178777</v>
      </c>
      <c r="AF64" s="9">
        <f t="shared" si="21"/>
        <v>4053.4729535636434</v>
      </c>
      <c r="AG64" s="33">
        <f t="shared" si="15"/>
        <v>-65.289711754234304</v>
      </c>
      <c r="AI64" s="30">
        <f t="shared" si="22"/>
        <v>-1.5851778084716495E-2</v>
      </c>
      <c r="AJ64" s="30">
        <f t="shared" si="23"/>
        <v>-1.5851778084716495E-2</v>
      </c>
      <c r="AK64" s="22">
        <f t="shared" si="24"/>
        <v>-65.289711754234304</v>
      </c>
    </row>
    <row r="65" spans="1:37" x14ac:dyDescent="0.2">
      <c r="A65" s="1" t="s">
        <v>362</v>
      </c>
      <c r="B65" s="4" t="s">
        <v>110</v>
      </c>
      <c r="C65" s="4">
        <v>2029</v>
      </c>
      <c r="D65" s="1" t="s">
        <v>111</v>
      </c>
      <c r="E65" s="9">
        <v>2726784.8560734848</v>
      </c>
      <c r="F65" s="9">
        <v>0</v>
      </c>
      <c r="G65" s="9">
        <v>366600</v>
      </c>
      <c r="H65" s="16">
        <f t="shared" si="0"/>
        <v>3093384.8560734848</v>
      </c>
      <c r="J65" s="9">
        <v>2687600.1448159232</v>
      </c>
      <c r="K65" s="9">
        <v>0</v>
      </c>
      <c r="L65" s="9">
        <v>366020.85308056872</v>
      </c>
      <c r="M65" s="18">
        <f t="shared" si="1"/>
        <v>3053620.997896492</v>
      </c>
      <c r="O65" s="9">
        <f t="shared" si="11"/>
        <v>3361.1681170019365</v>
      </c>
      <c r="P65" s="9">
        <v>-42545.879374563512</v>
      </c>
      <c r="Q65" s="9">
        <f t="shared" si="16"/>
        <v>0</v>
      </c>
      <c r="R65" s="9">
        <f t="shared" si="17"/>
        <v>-579.14691943128128</v>
      </c>
      <c r="S65" s="13">
        <f t="shared" si="12"/>
        <v>-39763.858176992857</v>
      </c>
      <c r="U65" s="9">
        <v>0</v>
      </c>
      <c r="V65" s="9">
        <v>0</v>
      </c>
      <c r="X65" s="21">
        <f t="shared" si="18"/>
        <v>4300.9224859203232</v>
      </c>
      <c r="Y65" s="21">
        <f t="shared" si="19"/>
        <v>4232.4411729384619</v>
      </c>
      <c r="Z65" s="9">
        <f t="shared" si="13"/>
        <v>-1.374247722297369</v>
      </c>
      <c r="AA65" s="9">
        <f t="shared" si="14"/>
        <v>1</v>
      </c>
      <c r="AB65" s="24">
        <v>634</v>
      </c>
      <c r="AC65" s="27">
        <v>635</v>
      </c>
      <c r="AE65" s="9">
        <f t="shared" si="20"/>
        <v>4300.9224859203232</v>
      </c>
      <c r="AF65" s="9">
        <f t="shared" si="21"/>
        <v>4232.4411729384619</v>
      </c>
      <c r="AG65" s="33">
        <f t="shared" si="15"/>
        <v>-68.481312981861265</v>
      </c>
      <c r="AI65" s="30">
        <f t="shared" si="22"/>
        <v>-1.4370298107782009E-2</v>
      </c>
      <c r="AJ65" s="30">
        <f t="shared" si="23"/>
        <v>-1.5922470866667426E-2</v>
      </c>
      <c r="AK65" s="22">
        <f t="shared" si="24"/>
        <v>-68.481312981861265</v>
      </c>
    </row>
    <row r="66" spans="1:37" x14ac:dyDescent="0.2">
      <c r="A66" s="1" t="s">
        <v>362</v>
      </c>
      <c r="B66" s="4" t="s">
        <v>112</v>
      </c>
      <c r="C66" s="4">
        <v>2180</v>
      </c>
      <c r="D66" s="1" t="s">
        <v>113</v>
      </c>
      <c r="E66" s="9">
        <v>1918516.0595389341</v>
      </c>
      <c r="F66" s="9">
        <v>36261.955046177427</v>
      </c>
      <c r="G66" s="9">
        <v>273000</v>
      </c>
      <c r="H66" s="16">
        <f t="shared" si="0"/>
        <v>2227778.0145851113</v>
      </c>
      <c r="J66" s="9">
        <v>1996489.1567609953</v>
      </c>
      <c r="K66" s="9">
        <v>36214.00942769934</v>
      </c>
      <c r="L66" s="9">
        <v>293361.87845303863</v>
      </c>
      <c r="M66" s="18">
        <f t="shared" si="1"/>
        <v>2326065.0446417332</v>
      </c>
      <c r="O66" s="9">
        <f t="shared" si="11"/>
        <v>102265.85484602326</v>
      </c>
      <c r="P66" s="9">
        <v>-24292.75762396213</v>
      </c>
      <c r="Q66" s="9">
        <f t="shared" si="16"/>
        <v>-47.945618478086544</v>
      </c>
      <c r="R66" s="9">
        <f t="shared" si="17"/>
        <v>20361.878453038633</v>
      </c>
      <c r="S66" s="13">
        <f t="shared" si="12"/>
        <v>98287.030056621676</v>
      </c>
      <c r="U66" s="9">
        <v>56487.287857980002</v>
      </c>
      <c r="V66" s="9">
        <v>0</v>
      </c>
      <c r="X66" s="21">
        <f t="shared" si="18"/>
        <v>5399.9392668097007</v>
      </c>
      <c r="Y66" s="21">
        <f t="shared" si="19"/>
        <v>5212.0594004838322</v>
      </c>
      <c r="Z66" s="9">
        <f t="shared" si="13"/>
        <v>-120.77280106630464</v>
      </c>
      <c r="AA66" s="9">
        <f t="shared" si="14"/>
        <v>28</v>
      </c>
      <c r="AB66" s="24">
        <v>362</v>
      </c>
      <c r="AC66" s="27">
        <v>390</v>
      </c>
      <c r="AE66" s="9">
        <f t="shared" si="20"/>
        <v>5299.7681202732983</v>
      </c>
      <c r="AF66" s="9">
        <f t="shared" si="21"/>
        <v>5119.2029660538337</v>
      </c>
      <c r="AG66" s="33">
        <f t="shared" si="15"/>
        <v>-180.5651542194646</v>
      </c>
      <c r="AI66" s="30">
        <f t="shared" si="22"/>
        <v>1.119918139712861E-2</v>
      </c>
      <c r="AJ66" s="30">
        <f t="shared" si="23"/>
        <v>-6.139973419035738E-2</v>
      </c>
      <c r="AK66" s="22">
        <f t="shared" si="24"/>
        <v>-325.40435385531055</v>
      </c>
    </row>
    <row r="67" spans="1:37" x14ac:dyDescent="0.2">
      <c r="A67" s="1" t="s">
        <v>362</v>
      </c>
      <c r="B67" s="4" t="s">
        <v>114</v>
      </c>
      <c r="C67" s="4">
        <v>2169</v>
      </c>
      <c r="D67" s="1" t="s">
        <v>115</v>
      </c>
      <c r="E67" s="9">
        <v>1074231.3117776546</v>
      </c>
      <c r="F67" s="9">
        <v>3252.4229034891796</v>
      </c>
      <c r="G67" s="9">
        <v>90600</v>
      </c>
      <c r="H67" s="16">
        <f t="shared" ref="H67:H129" si="25">SUM(E67:G67)</f>
        <v>1168083.7346811437</v>
      </c>
      <c r="J67" s="9">
        <v>1082452.7636170252</v>
      </c>
      <c r="K67" s="9">
        <v>3252.4229034891796</v>
      </c>
      <c r="L67" s="9">
        <v>93472.202166064992</v>
      </c>
      <c r="M67" s="18">
        <f t="shared" ref="M67:M129" si="26">SUM(J67:L67)</f>
        <v>1179177.3886865792</v>
      </c>
      <c r="O67" s="9">
        <f t="shared" si="11"/>
        <v>26944.323046788981</v>
      </c>
      <c r="P67" s="9">
        <v>-18722.871207418328</v>
      </c>
      <c r="Q67" s="9">
        <f t="shared" si="16"/>
        <v>0</v>
      </c>
      <c r="R67" s="9">
        <f t="shared" si="17"/>
        <v>2872.2021660649916</v>
      </c>
      <c r="S67" s="13">
        <f t="shared" si="12"/>
        <v>11093.654005435645</v>
      </c>
      <c r="U67" s="9">
        <v>0</v>
      </c>
      <c r="V67" s="9">
        <v>0</v>
      </c>
      <c r="X67" s="21">
        <f t="shared" si="18"/>
        <v>3861.9488698248879</v>
      </c>
      <c r="Y67" s="21">
        <f t="shared" si="19"/>
        <v>3796.1719808409593</v>
      </c>
      <c r="Z67" s="9">
        <f t="shared" si="13"/>
        <v>1.3301762756353668</v>
      </c>
      <c r="AA67" s="9">
        <f t="shared" si="14"/>
        <v>7</v>
      </c>
      <c r="AB67" s="24">
        <v>279</v>
      </c>
      <c r="AC67" s="27">
        <v>286</v>
      </c>
      <c r="AE67" s="9">
        <f t="shared" si="20"/>
        <v>3850.2914400632781</v>
      </c>
      <c r="AF67" s="9">
        <f t="shared" si="21"/>
        <v>3784.7998727868016</v>
      </c>
      <c r="AG67" s="33">
        <f t="shared" si="15"/>
        <v>-65.491567276476417</v>
      </c>
      <c r="AI67" s="30">
        <f t="shared" si="22"/>
        <v>7.6533347606164703E-3</v>
      </c>
      <c r="AJ67" s="30">
        <f t="shared" si="23"/>
        <v>-1.7009509097160702E-2</v>
      </c>
      <c r="AK67" s="22">
        <f t="shared" si="24"/>
        <v>-65.491567276476417</v>
      </c>
    </row>
    <row r="68" spans="1:37" x14ac:dyDescent="0.2">
      <c r="A68" s="1" t="s">
        <v>362</v>
      </c>
      <c r="B68" s="4" t="s">
        <v>116</v>
      </c>
      <c r="C68" s="4">
        <v>2168</v>
      </c>
      <c r="D68" s="1" t="s">
        <v>117</v>
      </c>
      <c r="E68" s="9">
        <v>955803.33078308194</v>
      </c>
      <c r="F68" s="9">
        <v>24174.636697451617</v>
      </c>
      <c r="G68" s="9">
        <v>47300</v>
      </c>
      <c r="H68" s="16">
        <f t="shared" si="25"/>
        <v>1027277.9674805335</v>
      </c>
      <c r="J68" s="9">
        <v>1005221.47617167</v>
      </c>
      <c r="K68" s="9">
        <v>10730.076867466514</v>
      </c>
      <c r="L68" s="9">
        <v>49674.380165289258</v>
      </c>
      <c r="M68" s="18">
        <f t="shared" si="26"/>
        <v>1065625.9332044257</v>
      </c>
      <c r="O68" s="9">
        <f t="shared" si="11"/>
        <v>65322.519855104722</v>
      </c>
      <c r="P68" s="9">
        <v>-15904.374466516643</v>
      </c>
      <c r="Q68" s="9">
        <f t="shared" si="16"/>
        <v>-13444.559829985103</v>
      </c>
      <c r="R68" s="9">
        <f t="shared" si="17"/>
        <v>2374.380165289258</v>
      </c>
      <c r="S68" s="13">
        <f t="shared" ref="S68:S130" si="27">SUM(O68:R68)</f>
        <v>38347.96572389223</v>
      </c>
      <c r="U68" s="9">
        <v>0</v>
      </c>
      <c r="V68" s="9">
        <v>0</v>
      </c>
      <c r="X68" s="21">
        <f t="shared" si="18"/>
        <v>4134.9281328292554</v>
      </c>
      <c r="Y68" s="21">
        <f t="shared" si="19"/>
        <v>3922.592868876975</v>
      </c>
      <c r="Z68" s="9">
        <f t="shared" si="13"/>
        <v>-145.22819869271655</v>
      </c>
      <c r="AA68" s="9">
        <f t="shared" ref="AA68:AA130" si="28">AC68-AB68</f>
        <v>22</v>
      </c>
      <c r="AB68" s="24">
        <v>237</v>
      </c>
      <c r="AC68" s="27">
        <v>259</v>
      </c>
      <c r="AE68" s="9">
        <f t="shared" si="20"/>
        <v>4032.925446342118</v>
      </c>
      <c r="AF68" s="9">
        <f t="shared" si="21"/>
        <v>3881.1640006628186</v>
      </c>
      <c r="AG68" s="33">
        <f t="shared" ref="AG68:AG130" si="29">AF68-AE68</f>
        <v>-151.76144567929941</v>
      </c>
      <c r="AI68" s="30">
        <f t="shared" si="22"/>
        <v>5.1703257141927139E-2</v>
      </c>
      <c r="AJ68" s="30">
        <f t="shared" si="23"/>
        <v>-3.7630610260089958E-2</v>
      </c>
      <c r="AK68" s="22">
        <f t="shared" si="24"/>
        <v>-151.76144567929941</v>
      </c>
    </row>
    <row r="69" spans="1:37" x14ac:dyDescent="0.2">
      <c r="A69" s="1" t="s">
        <v>362</v>
      </c>
      <c r="B69" s="4" t="s">
        <v>118</v>
      </c>
      <c r="C69" s="4">
        <v>3304</v>
      </c>
      <c r="D69" s="1" t="s">
        <v>119</v>
      </c>
      <c r="E69" s="9">
        <v>830512.75352996995</v>
      </c>
      <c r="F69" s="9">
        <v>0</v>
      </c>
      <c r="G69" s="9">
        <v>39400</v>
      </c>
      <c r="H69" s="16">
        <f t="shared" si="25"/>
        <v>869912.75352996995</v>
      </c>
      <c r="J69" s="9">
        <v>911833.18758101389</v>
      </c>
      <c r="K69" s="9">
        <v>0</v>
      </c>
      <c r="L69" s="9">
        <v>43632.558139534885</v>
      </c>
      <c r="M69" s="18">
        <f t="shared" si="26"/>
        <v>955465.74572054879</v>
      </c>
      <c r="O69" s="9">
        <f t="shared" si="11"/>
        <v>95547.131886071482</v>
      </c>
      <c r="P69" s="9">
        <v>-14226.697835027546</v>
      </c>
      <c r="Q69" s="9">
        <f t="shared" ref="Q69:Q100" si="30">K69-F69</f>
        <v>0</v>
      </c>
      <c r="R69" s="9">
        <f t="shared" ref="R69:R100" si="31">L69-G69</f>
        <v>4232.5581395348854</v>
      </c>
      <c r="S69" s="13">
        <f t="shared" si="27"/>
        <v>85552.992190578821</v>
      </c>
      <c r="U69" s="9">
        <v>0</v>
      </c>
      <c r="V69" s="9">
        <v>0</v>
      </c>
      <c r="X69" s="21">
        <f t="shared" ref="X69:X100" si="32">(E69+F69)/AB69</f>
        <v>3917.5129883489149</v>
      </c>
      <c r="Y69" s="21">
        <f t="shared" ref="Y69:Y100" si="33">(J69+K69)/AC69</f>
        <v>3737.0212605779257</v>
      </c>
      <c r="Z69" s="9">
        <f t="shared" si="13"/>
        <v>-113.3846625114253</v>
      </c>
      <c r="AA69" s="9">
        <f t="shared" si="28"/>
        <v>32</v>
      </c>
      <c r="AB69" s="24">
        <v>212</v>
      </c>
      <c r="AC69" s="27">
        <v>244</v>
      </c>
      <c r="AE69" s="9">
        <f t="shared" ref="AE69:AE100" si="34">E69/AB69</f>
        <v>3917.5129883489149</v>
      </c>
      <c r="AF69" s="9">
        <f t="shared" ref="AF69:AF100" si="35">J69/AC69</f>
        <v>3737.0212605779257</v>
      </c>
      <c r="AG69" s="33">
        <f t="shared" si="29"/>
        <v>-180.4917277709892</v>
      </c>
      <c r="AI69" s="30">
        <f t="shared" ref="AI69:AI100" si="36">SUM(J69,-U69,-V69)/E69-1</f>
        <v>9.791593651681274E-2</v>
      </c>
      <c r="AJ69" s="30">
        <f t="shared" ref="AJ69:AJ100" si="37">(SUM(J69,-U69,-V69)/AC69)/(E69/AB69)-1</f>
        <v>-4.6073038764080754E-2</v>
      </c>
      <c r="AK69" s="22">
        <f t="shared" ref="AK69:AK100" si="38">(SUM(J69,-U69,-V69)/AC69)-(E69/AB69)</f>
        <v>-180.4917277709892</v>
      </c>
    </row>
    <row r="70" spans="1:37" x14ac:dyDescent="0.2">
      <c r="A70" s="1" t="s">
        <v>362</v>
      </c>
      <c r="B70" s="4" t="s">
        <v>120</v>
      </c>
      <c r="C70" s="4">
        <v>2124</v>
      </c>
      <c r="D70" s="1" t="s">
        <v>121</v>
      </c>
      <c r="E70" s="9">
        <v>1227970.8810651</v>
      </c>
      <c r="F70" s="9">
        <v>37872.310593307928</v>
      </c>
      <c r="G70" s="9">
        <v>202800</v>
      </c>
      <c r="H70" s="16">
        <f t="shared" si="25"/>
        <v>1468643.1916584079</v>
      </c>
      <c r="J70" s="9">
        <v>1316414.9664288976</v>
      </c>
      <c r="K70" s="9">
        <v>37829.692265771853</v>
      </c>
      <c r="L70" s="9">
        <v>219959.99999999997</v>
      </c>
      <c r="M70" s="18">
        <f t="shared" si="26"/>
        <v>1574204.6586946694</v>
      </c>
      <c r="O70" s="9">
        <f t="shared" ref="O70:O133" si="39">J70-E70-P70</f>
        <v>105757.7082007651</v>
      </c>
      <c r="P70" s="9">
        <v>-17313.622836967486</v>
      </c>
      <c r="Q70" s="9">
        <f t="shared" si="30"/>
        <v>-42.618327536074503</v>
      </c>
      <c r="R70" s="9">
        <f t="shared" si="31"/>
        <v>17159.999999999971</v>
      </c>
      <c r="S70" s="13">
        <f t="shared" si="27"/>
        <v>105561.46703626151</v>
      </c>
      <c r="U70" s="9">
        <v>0</v>
      </c>
      <c r="V70" s="9">
        <v>0</v>
      </c>
      <c r="X70" s="21">
        <f t="shared" si="32"/>
        <v>4906.3689599163099</v>
      </c>
      <c r="Y70" s="21">
        <f t="shared" si="33"/>
        <v>4768.4671080798216</v>
      </c>
      <c r="Z70" s="9">
        <f t="shared" ref="Z70:Z133" si="40">Y70-X70+$AO$2</f>
        <v>-70.79478657692438</v>
      </c>
      <c r="AA70" s="9">
        <f t="shared" si="28"/>
        <v>26</v>
      </c>
      <c r="AB70" s="24">
        <v>258</v>
      </c>
      <c r="AC70" s="27">
        <v>284</v>
      </c>
      <c r="AE70" s="9">
        <f t="shared" si="34"/>
        <v>4759.5770583918602</v>
      </c>
      <c r="AF70" s="9">
        <f t="shared" si="35"/>
        <v>4635.263966298935</v>
      </c>
      <c r="AG70" s="33">
        <f t="shared" si="29"/>
        <v>-124.31309209292522</v>
      </c>
      <c r="AI70" s="30">
        <f t="shared" si="36"/>
        <v>7.202457869936163E-2</v>
      </c>
      <c r="AJ70" s="30">
        <f t="shared" si="37"/>
        <v>-2.6118516533678582E-2</v>
      </c>
      <c r="AK70" s="22">
        <f t="shared" si="38"/>
        <v>-124.31309209292522</v>
      </c>
    </row>
    <row r="71" spans="1:37" x14ac:dyDescent="0.2">
      <c r="A71" s="1" t="s">
        <v>363</v>
      </c>
      <c r="C71" s="4">
        <v>2195</v>
      </c>
      <c r="D71" s="1" t="s">
        <v>373</v>
      </c>
      <c r="E71" s="9">
        <v>2226436.7905076854</v>
      </c>
      <c r="F71" s="9">
        <v>45663.202650742031</v>
      </c>
      <c r="G71" s="9">
        <v>273000</v>
      </c>
      <c r="H71" s="16">
        <f t="shared" si="25"/>
        <v>2545099.9931584275</v>
      </c>
      <c r="J71" s="9">
        <v>2315559.7853179551</v>
      </c>
      <c r="K71" s="9">
        <v>66148.063532791144</v>
      </c>
      <c r="L71" s="9">
        <v>293202</v>
      </c>
      <c r="M71" s="18">
        <f t="shared" si="26"/>
        <v>2674909.8488507462</v>
      </c>
      <c r="O71" s="9">
        <f t="shared" si="39"/>
        <v>123012.06276634944</v>
      </c>
      <c r="P71" s="9">
        <v>-33889.067956079765</v>
      </c>
      <c r="Q71" s="9">
        <f t="shared" si="30"/>
        <v>20484.860882049114</v>
      </c>
      <c r="R71" s="9">
        <f t="shared" si="31"/>
        <v>20202</v>
      </c>
      <c r="S71" s="13">
        <f t="shared" si="27"/>
        <v>129809.85569231879</v>
      </c>
      <c r="U71" s="9">
        <v>0</v>
      </c>
      <c r="V71" s="9">
        <v>0</v>
      </c>
      <c r="X71" s="21">
        <f t="shared" si="32"/>
        <v>4499.2079072444112</v>
      </c>
      <c r="Y71" s="21">
        <f t="shared" si="33"/>
        <v>4410.5700904643445</v>
      </c>
      <c r="Z71" s="9">
        <f t="shared" si="40"/>
        <v>-21.530751520502818</v>
      </c>
      <c r="AA71" s="9">
        <f t="shared" si="28"/>
        <v>35</v>
      </c>
      <c r="AB71" s="24">
        <v>505</v>
      </c>
      <c r="AC71" s="27">
        <v>540</v>
      </c>
      <c r="AE71" s="9">
        <f t="shared" si="34"/>
        <v>4408.7857237775952</v>
      </c>
      <c r="AF71" s="9">
        <f t="shared" si="35"/>
        <v>4288.0736765147312</v>
      </c>
      <c r="AG71" s="33">
        <f t="shared" si="29"/>
        <v>-120.71204726286396</v>
      </c>
      <c r="AI71" s="30">
        <f t="shared" si="36"/>
        <v>4.0029429620567436E-2</v>
      </c>
      <c r="AJ71" s="30">
        <f t="shared" si="37"/>
        <v>-2.7379885262247217E-2</v>
      </c>
      <c r="AK71" s="22">
        <f t="shared" si="38"/>
        <v>-120.71204726286396</v>
      </c>
    </row>
    <row r="72" spans="1:37" x14ac:dyDescent="0.2">
      <c r="A72" s="1" t="s">
        <v>362</v>
      </c>
      <c r="B72" s="4" t="s">
        <v>122</v>
      </c>
      <c r="C72" s="4">
        <v>5207</v>
      </c>
      <c r="D72" s="1" t="s">
        <v>123</v>
      </c>
      <c r="E72" s="9">
        <v>496086.39092442009</v>
      </c>
      <c r="F72" s="9">
        <v>0</v>
      </c>
      <c r="G72" s="9">
        <v>13600</v>
      </c>
      <c r="H72" s="16">
        <f t="shared" si="25"/>
        <v>509686.39092442009</v>
      </c>
      <c r="J72" s="9">
        <v>487736.53050959099</v>
      </c>
      <c r="K72" s="9">
        <v>0</v>
      </c>
      <c r="L72" s="9">
        <v>13489.622641509433</v>
      </c>
      <c r="M72" s="18">
        <f t="shared" si="26"/>
        <v>501226.15315110044</v>
      </c>
      <c r="O72" s="9">
        <f t="shared" si="39"/>
        <v>-1236.5114973153322</v>
      </c>
      <c r="P72" s="9">
        <v>-7113.3489175137729</v>
      </c>
      <c r="Q72" s="9">
        <f t="shared" si="30"/>
        <v>0</v>
      </c>
      <c r="R72" s="9">
        <f t="shared" si="31"/>
        <v>-110.37735849056662</v>
      </c>
      <c r="S72" s="13">
        <f t="shared" si="27"/>
        <v>-8460.2377733196718</v>
      </c>
      <c r="U72" s="9">
        <v>0</v>
      </c>
      <c r="V72" s="9">
        <v>0</v>
      </c>
      <c r="X72" s="21">
        <f t="shared" si="32"/>
        <v>4680.0602917398119</v>
      </c>
      <c r="Y72" s="21">
        <f t="shared" si="33"/>
        <v>4645.1098143770569</v>
      </c>
      <c r="Z72" s="9">
        <f t="shared" si="40"/>
        <v>32.156587896808887</v>
      </c>
      <c r="AA72" s="9">
        <f t="shared" si="28"/>
        <v>-1</v>
      </c>
      <c r="AB72" s="24">
        <v>106</v>
      </c>
      <c r="AC72" s="27">
        <v>105</v>
      </c>
      <c r="AE72" s="9">
        <f t="shared" si="34"/>
        <v>4680.0602917398119</v>
      </c>
      <c r="AF72" s="9">
        <f t="shared" si="35"/>
        <v>4645.1098143770569</v>
      </c>
      <c r="AG72" s="33">
        <f t="shared" si="29"/>
        <v>-34.950477362755009</v>
      </c>
      <c r="AI72" s="30">
        <f t="shared" si="36"/>
        <v>-1.6831464373110006E-2</v>
      </c>
      <c r="AJ72" s="30">
        <f t="shared" si="37"/>
        <v>-7.4679545099967104E-3</v>
      </c>
      <c r="AK72" s="22">
        <f t="shared" si="38"/>
        <v>-34.950477362755009</v>
      </c>
    </row>
    <row r="73" spans="1:37" x14ac:dyDescent="0.2">
      <c r="A73" s="1" t="s">
        <v>362</v>
      </c>
      <c r="B73" s="4" t="s">
        <v>124</v>
      </c>
      <c r="C73" s="4">
        <v>3363</v>
      </c>
      <c r="D73" s="1" t="s">
        <v>125</v>
      </c>
      <c r="E73" s="9">
        <v>1828318.0086406877</v>
      </c>
      <c r="F73" s="9">
        <v>0</v>
      </c>
      <c r="G73" s="9">
        <v>169000</v>
      </c>
      <c r="H73" s="16">
        <f t="shared" si="25"/>
        <v>1997318.0086406877</v>
      </c>
      <c r="J73" s="9">
        <v>1799496.2371128048</v>
      </c>
      <c r="K73" s="9">
        <v>0</v>
      </c>
      <c r="L73" s="9">
        <v>168592.77108433735</v>
      </c>
      <c r="M73" s="18">
        <f t="shared" si="26"/>
        <v>1968089.008197142</v>
      </c>
      <c r="O73" s="9">
        <f t="shared" si="39"/>
        <v>-1039.4465104234441</v>
      </c>
      <c r="P73" s="9">
        <v>-27782.325017459454</v>
      </c>
      <c r="Q73" s="9">
        <f t="shared" si="30"/>
        <v>0</v>
      </c>
      <c r="R73" s="9">
        <f t="shared" si="31"/>
        <v>-407.22891566265025</v>
      </c>
      <c r="S73" s="13">
        <f t="shared" si="27"/>
        <v>-29229.000443545548</v>
      </c>
      <c r="U73" s="9">
        <v>0</v>
      </c>
      <c r="V73" s="9">
        <v>0</v>
      </c>
      <c r="X73" s="21">
        <f t="shared" si="32"/>
        <v>4416.2270740113227</v>
      </c>
      <c r="Y73" s="21">
        <f t="shared" si="33"/>
        <v>4346.6092683884171</v>
      </c>
      <c r="Z73" s="9">
        <f t="shared" si="40"/>
        <v>-2.5107403633416112</v>
      </c>
      <c r="AA73" s="9">
        <f t="shared" si="28"/>
        <v>0</v>
      </c>
      <c r="AB73" s="24">
        <v>414</v>
      </c>
      <c r="AC73" s="27">
        <v>414</v>
      </c>
      <c r="AE73" s="9">
        <f t="shared" si="34"/>
        <v>4416.2270740113227</v>
      </c>
      <c r="AF73" s="9">
        <f t="shared" si="35"/>
        <v>4346.6092683884171</v>
      </c>
      <c r="AG73" s="33">
        <f t="shared" si="29"/>
        <v>-69.617805622905507</v>
      </c>
      <c r="AI73" s="30">
        <f t="shared" si="36"/>
        <v>-1.5764091034311534E-2</v>
      </c>
      <c r="AJ73" s="30">
        <f t="shared" si="37"/>
        <v>-1.5764091034311534E-2</v>
      </c>
      <c r="AK73" s="22">
        <f t="shared" si="38"/>
        <v>-69.617805622905507</v>
      </c>
    </row>
    <row r="74" spans="1:37" s="45" customFormat="1" hidden="1" x14ac:dyDescent="0.2">
      <c r="A74" s="45" t="s">
        <v>366</v>
      </c>
      <c r="B74" s="46"/>
      <c r="C74" s="46"/>
      <c r="D74" s="45" t="s">
        <v>374</v>
      </c>
      <c r="E74" s="47"/>
      <c r="F74" s="47"/>
      <c r="G74" s="47"/>
      <c r="H74" s="48"/>
      <c r="I74" s="47"/>
      <c r="J74" s="47"/>
      <c r="K74" s="47"/>
      <c r="L74" s="47"/>
      <c r="M74" s="48"/>
      <c r="N74" s="47"/>
      <c r="O74" s="9">
        <f t="shared" si="39"/>
        <v>0</v>
      </c>
      <c r="P74" s="9">
        <v>0</v>
      </c>
      <c r="Q74" s="47"/>
      <c r="R74" s="47"/>
      <c r="S74" s="48"/>
      <c r="T74" s="47"/>
      <c r="U74" s="47"/>
      <c r="V74" s="47"/>
      <c r="W74" s="47"/>
      <c r="X74" s="47"/>
      <c r="Y74" s="47"/>
      <c r="Z74" s="9">
        <f t="shared" si="40"/>
        <v>67.107065259563896</v>
      </c>
      <c r="AA74" s="47"/>
      <c r="AB74" s="47"/>
      <c r="AC74" s="47"/>
      <c r="AE74" s="47"/>
      <c r="AF74" s="47"/>
      <c r="AG74" s="49"/>
      <c r="AH74" s="50"/>
      <c r="AI74" s="51" t="e">
        <f t="shared" si="36"/>
        <v>#DIV/0!</v>
      </c>
      <c r="AJ74" s="51" t="e">
        <f t="shared" si="37"/>
        <v>#DIV/0!</v>
      </c>
      <c r="AK74" s="49" t="e">
        <f t="shared" si="38"/>
        <v>#DIV/0!</v>
      </c>
    </row>
    <row r="75" spans="1:37" x14ac:dyDescent="0.2">
      <c r="A75" s="1" t="s">
        <v>362</v>
      </c>
      <c r="B75" s="4" t="s">
        <v>126</v>
      </c>
      <c r="C75" s="4">
        <v>5200</v>
      </c>
      <c r="D75" s="1" t="s">
        <v>127</v>
      </c>
      <c r="E75" s="9">
        <v>2287794.2245540903</v>
      </c>
      <c r="F75" s="9">
        <v>47006.238022822501</v>
      </c>
      <c r="G75" s="9">
        <v>236600</v>
      </c>
      <c r="H75" s="16">
        <f t="shared" si="25"/>
        <v>2571400.4625769127</v>
      </c>
      <c r="J75" s="9">
        <v>2382796.2602471765</v>
      </c>
      <c r="K75" s="9">
        <v>41579.047861432664</v>
      </c>
      <c r="L75" s="9">
        <v>250778.27715355807</v>
      </c>
      <c r="M75" s="18">
        <f t="shared" si="26"/>
        <v>2675153.5852621673</v>
      </c>
      <c r="O75" s="9">
        <f t="shared" si="39"/>
        <v>130702.99441117421</v>
      </c>
      <c r="P75" s="9">
        <v>-35700.95871808799</v>
      </c>
      <c r="Q75" s="9">
        <f t="shared" si="30"/>
        <v>-5427.1901613898372</v>
      </c>
      <c r="R75" s="9">
        <f t="shared" si="31"/>
        <v>14178.277153558069</v>
      </c>
      <c r="S75" s="13">
        <f t="shared" si="27"/>
        <v>103753.12268525445</v>
      </c>
      <c r="U75" s="9">
        <v>0</v>
      </c>
      <c r="V75" s="9">
        <v>0</v>
      </c>
      <c r="X75" s="21">
        <f t="shared" si="32"/>
        <v>4388.7226740167534</v>
      </c>
      <c r="Y75" s="21">
        <f t="shared" si="33"/>
        <v>4283.3486008986029</v>
      </c>
      <c r="Z75" s="9">
        <f t="shared" si="40"/>
        <v>-38.267007858586695</v>
      </c>
      <c r="AA75" s="9">
        <f t="shared" si="28"/>
        <v>34</v>
      </c>
      <c r="AB75" s="24">
        <v>532</v>
      </c>
      <c r="AC75" s="27">
        <v>566</v>
      </c>
      <c r="AE75" s="9">
        <f t="shared" si="34"/>
        <v>4300.3650837482901</v>
      </c>
      <c r="AF75" s="9">
        <f t="shared" si="35"/>
        <v>4209.8873855957181</v>
      </c>
      <c r="AG75" s="33">
        <f t="shared" si="29"/>
        <v>-90.477698152571975</v>
      </c>
      <c r="AI75" s="30">
        <f t="shared" si="36"/>
        <v>4.1525603427730928E-2</v>
      </c>
      <c r="AJ75" s="30">
        <f t="shared" si="37"/>
        <v>-2.1039538827645199E-2</v>
      </c>
      <c r="AK75" s="22">
        <f t="shared" si="38"/>
        <v>-90.477698152571975</v>
      </c>
    </row>
    <row r="76" spans="1:37" x14ac:dyDescent="0.2">
      <c r="A76" s="1" t="s">
        <v>362</v>
      </c>
      <c r="B76" s="4" t="s">
        <v>128</v>
      </c>
      <c r="C76" s="4">
        <v>2198</v>
      </c>
      <c r="D76" s="1" t="s">
        <v>129</v>
      </c>
      <c r="E76" s="9">
        <v>1860094.8656464741</v>
      </c>
      <c r="F76" s="9">
        <v>41705.26790870422</v>
      </c>
      <c r="G76" s="9">
        <v>342200.00000000006</v>
      </c>
      <c r="H76" s="16">
        <f t="shared" si="25"/>
        <v>2244000.1335551785</v>
      </c>
      <c r="J76" s="9">
        <v>1909224.316089621</v>
      </c>
      <c r="K76" s="9">
        <v>37651.301101399571</v>
      </c>
      <c r="L76" s="9">
        <v>352600.00000000006</v>
      </c>
      <c r="M76" s="18">
        <f t="shared" si="26"/>
        <v>2299475.6171910209</v>
      </c>
      <c r="O76" s="9">
        <f t="shared" si="39"/>
        <v>74361.706980743009</v>
      </c>
      <c r="P76" s="9">
        <v>-25232.256537596026</v>
      </c>
      <c r="Q76" s="9">
        <f t="shared" si="30"/>
        <v>-4053.9668073046487</v>
      </c>
      <c r="R76" s="9">
        <f t="shared" si="31"/>
        <v>10400</v>
      </c>
      <c r="S76" s="13">
        <f t="shared" si="27"/>
        <v>55475.483635842334</v>
      </c>
      <c r="U76" s="9">
        <v>0</v>
      </c>
      <c r="V76" s="9">
        <v>0</v>
      </c>
      <c r="X76" s="21">
        <f t="shared" si="32"/>
        <v>5057.9790786041976</v>
      </c>
      <c r="Y76" s="21">
        <f t="shared" si="33"/>
        <v>4953.8819775852944</v>
      </c>
      <c r="Z76" s="9">
        <f t="shared" si="40"/>
        <v>-36.990035759339335</v>
      </c>
      <c r="AA76" s="9">
        <f t="shared" si="28"/>
        <v>17</v>
      </c>
      <c r="AB76" s="24">
        <v>376</v>
      </c>
      <c r="AC76" s="27">
        <v>393</v>
      </c>
      <c r="AE76" s="9">
        <f t="shared" si="34"/>
        <v>4947.0608128895583</v>
      </c>
      <c r="AF76" s="9">
        <f t="shared" si="35"/>
        <v>4858.0771401771526</v>
      </c>
      <c r="AG76" s="33">
        <f t="shared" si="29"/>
        <v>-88.983672712405678</v>
      </c>
      <c r="AI76" s="30">
        <f t="shared" si="36"/>
        <v>2.6412335924636876E-2</v>
      </c>
      <c r="AJ76" s="30">
        <f t="shared" si="37"/>
        <v>-1.7987179878718895E-2</v>
      </c>
      <c r="AK76" s="22">
        <f t="shared" si="38"/>
        <v>-88.983672712405678</v>
      </c>
    </row>
    <row r="77" spans="1:37" x14ac:dyDescent="0.2">
      <c r="A77" s="1" t="s">
        <v>362</v>
      </c>
      <c r="B77" s="4" t="s">
        <v>130</v>
      </c>
      <c r="C77" s="4">
        <v>2041</v>
      </c>
      <c r="D77" s="1" t="s">
        <v>131</v>
      </c>
      <c r="E77" s="9">
        <v>2782021.7558361748</v>
      </c>
      <c r="F77" s="9">
        <v>2663.8180000000002</v>
      </c>
      <c r="G77" s="9">
        <v>321100</v>
      </c>
      <c r="H77" s="16">
        <f t="shared" si="25"/>
        <v>3105785.5738361748</v>
      </c>
      <c r="J77" s="9">
        <v>2746540.7575751967</v>
      </c>
      <c r="K77" s="9">
        <v>2663.8180000000002</v>
      </c>
      <c r="L77" s="9">
        <v>323171.61290322582</v>
      </c>
      <c r="M77" s="18">
        <f t="shared" si="26"/>
        <v>3072376.1884784224</v>
      </c>
      <c r="O77" s="9">
        <f t="shared" si="39"/>
        <v>6326.703395730161</v>
      </c>
      <c r="P77" s="9">
        <v>-41807.701656708305</v>
      </c>
      <c r="Q77" s="9">
        <f t="shared" si="30"/>
        <v>0</v>
      </c>
      <c r="R77" s="9">
        <f t="shared" si="31"/>
        <v>2071.6129032258177</v>
      </c>
      <c r="S77" s="13">
        <f t="shared" si="27"/>
        <v>-33409.385357752326</v>
      </c>
      <c r="U77" s="9">
        <v>0</v>
      </c>
      <c r="V77" s="9">
        <v>0</v>
      </c>
      <c r="X77" s="21">
        <f t="shared" si="32"/>
        <v>4469.8002790307783</v>
      </c>
      <c r="Y77" s="21">
        <f t="shared" si="33"/>
        <v>4405.7765634217894</v>
      </c>
      <c r="Z77" s="9">
        <f t="shared" si="40"/>
        <v>3.083349650575073</v>
      </c>
      <c r="AA77" s="9">
        <f t="shared" si="28"/>
        <v>1</v>
      </c>
      <c r="AB77" s="24">
        <v>623</v>
      </c>
      <c r="AC77" s="27">
        <v>624</v>
      </c>
      <c r="AE77" s="9">
        <f t="shared" si="34"/>
        <v>4465.5244876985153</v>
      </c>
      <c r="AF77" s="9">
        <f t="shared" si="35"/>
        <v>4401.5076243192252</v>
      </c>
      <c r="AG77" s="33">
        <f t="shared" si="29"/>
        <v>-64.016863379290044</v>
      </c>
      <c r="AI77" s="30">
        <f t="shared" si="36"/>
        <v>-1.2753673901559348E-2</v>
      </c>
      <c r="AJ77" s="30">
        <f t="shared" si="37"/>
        <v>-1.4335799424153084E-2</v>
      </c>
      <c r="AK77" s="22">
        <f t="shared" si="38"/>
        <v>-64.016863379290044</v>
      </c>
    </row>
    <row r="78" spans="1:37" x14ac:dyDescent="0.2">
      <c r="A78" s="1" t="s">
        <v>362</v>
      </c>
      <c r="B78" s="4" t="s">
        <v>132</v>
      </c>
      <c r="C78" s="4">
        <v>2126</v>
      </c>
      <c r="D78" s="1" t="s">
        <v>133</v>
      </c>
      <c r="E78" s="9">
        <v>568855.82323118299</v>
      </c>
      <c r="F78" s="9">
        <v>0</v>
      </c>
      <c r="G78" s="9">
        <v>61700</v>
      </c>
      <c r="H78" s="16">
        <f t="shared" si="25"/>
        <v>630555.82323118299</v>
      </c>
      <c r="J78" s="9">
        <v>568815.78186261398</v>
      </c>
      <c r="K78" s="9">
        <v>0</v>
      </c>
      <c r="L78" s="9">
        <v>62932.989690721646</v>
      </c>
      <c r="M78" s="18">
        <f t="shared" si="26"/>
        <v>631748.77155333559</v>
      </c>
      <c r="O78" s="9">
        <f t="shared" si="39"/>
        <v>6402.236896349119</v>
      </c>
      <c r="P78" s="9">
        <v>-6442.2782649181336</v>
      </c>
      <c r="Q78" s="9">
        <f t="shared" si="30"/>
        <v>0</v>
      </c>
      <c r="R78" s="9">
        <f t="shared" si="31"/>
        <v>1232.9896907216462</v>
      </c>
      <c r="S78" s="13">
        <f t="shared" si="27"/>
        <v>1192.9483221526316</v>
      </c>
      <c r="U78" s="9">
        <v>843.79105527937645</v>
      </c>
      <c r="V78" s="9">
        <v>0</v>
      </c>
      <c r="X78" s="21">
        <f t="shared" si="32"/>
        <v>5925.5814919914892</v>
      </c>
      <c r="Y78" s="21">
        <f t="shared" si="33"/>
        <v>5631.8394243823168</v>
      </c>
      <c r="Z78" s="9">
        <f t="shared" si="40"/>
        <v>-226.6350023496085</v>
      </c>
      <c r="AA78" s="9">
        <f t="shared" si="28"/>
        <v>5</v>
      </c>
      <c r="AB78" s="24">
        <v>96</v>
      </c>
      <c r="AC78" s="27">
        <v>101</v>
      </c>
      <c r="AE78" s="9">
        <f t="shared" si="34"/>
        <v>5925.5814919914892</v>
      </c>
      <c r="AF78" s="9">
        <f t="shared" si="35"/>
        <v>5631.8394243823168</v>
      </c>
      <c r="AG78" s="33">
        <f t="shared" si="29"/>
        <v>-293.74206760917241</v>
      </c>
      <c r="AI78" s="30">
        <f t="shared" si="36"/>
        <v>-1.5537019887184034E-3</v>
      </c>
      <c r="AJ78" s="30">
        <f t="shared" si="37"/>
        <v>-5.0981736543732281E-2</v>
      </c>
      <c r="AK78" s="22">
        <f t="shared" si="38"/>
        <v>-302.09643449312625</v>
      </c>
    </row>
    <row r="79" spans="1:37" x14ac:dyDescent="0.2">
      <c r="A79" s="1" t="s">
        <v>362</v>
      </c>
      <c r="B79" s="4" t="s">
        <v>134</v>
      </c>
      <c r="C79" s="4">
        <v>2127</v>
      </c>
      <c r="D79" s="1" t="s">
        <v>135</v>
      </c>
      <c r="E79" s="9">
        <v>832459.81013088557</v>
      </c>
      <c r="F79" s="9">
        <v>0</v>
      </c>
      <c r="G79" s="9">
        <v>39600</v>
      </c>
      <c r="H79" s="16">
        <f t="shared" si="25"/>
        <v>872059.81013088557</v>
      </c>
      <c r="J79" s="9">
        <v>821446.38052254019</v>
      </c>
      <c r="K79" s="9">
        <v>0</v>
      </c>
      <c r="L79" s="9">
        <v>39780.382775119615</v>
      </c>
      <c r="M79" s="18">
        <f t="shared" si="26"/>
        <v>861226.76329765981</v>
      </c>
      <c r="O79" s="9">
        <f t="shared" si="39"/>
        <v>3011.9470309034732</v>
      </c>
      <c r="P79" s="9">
        <v>-14025.376639248854</v>
      </c>
      <c r="Q79" s="9">
        <f t="shared" si="30"/>
        <v>0</v>
      </c>
      <c r="R79" s="9">
        <f t="shared" si="31"/>
        <v>180.38277511961496</v>
      </c>
      <c r="S79" s="13">
        <f t="shared" si="27"/>
        <v>-10833.046833225766</v>
      </c>
      <c r="U79" s="9">
        <v>0</v>
      </c>
      <c r="V79" s="9">
        <v>0</v>
      </c>
      <c r="X79" s="21">
        <f t="shared" si="32"/>
        <v>3983.0612924922752</v>
      </c>
      <c r="Y79" s="21">
        <f t="shared" si="33"/>
        <v>3911.649431059715</v>
      </c>
      <c r="Z79" s="9">
        <f t="shared" si="40"/>
        <v>-4.304796172996376</v>
      </c>
      <c r="AA79" s="9">
        <f t="shared" si="28"/>
        <v>1</v>
      </c>
      <c r="AB79" s="24">
        <v>209</v>
      </c>
      <c r="AC79" s="27">
        <v>210</v>
      </c>
      <c r="AE79" s="9">
        <f t="shared" si="34"/>
        <v>3983.0612924922752</v>
      </c>
      <c r="AF79" s="9">
        <f t="shared" si="35"/>
        <v>3911.649431059715</v>
      </c>
      <c r="AG79" s="33">
        <f t="shared" si="29"/>
        <v>-71.411861432560272</v>
      </c>
      <c r="AI79" s="30">
        <f t="shared" si="36"/>
        <v>-1.3229983567151105E-2</v>
      </c>
      <c r="AJ79" s="30">
        <f t="shared" si="37"/>
        <v>-1.7928888407307553E-2</v>
      </c>
      <c r="AK79" s="22">
        <f t="shared" si="38"/>
        <v>-71.411861432560272</v>
      </c>
    </row>
    <row r="80" spans="1:37" x14ac:dyDescent="0.2">
      <c r="A80" s="1" t="s">
        <v>362</v>
      </c>
      <c r="B80" s="4" t="s">
        <v>136</v>
      </c>
      <c r="C80" s="4">
        <v>2090</v>
      </c>
      <c r="D80" s="1" t="s">
        <v>137</v>
      </c>
      <c r="E80" s="9">
        <v>1412568.7467331579</v>
      </c>
      <c r="F80" s="9">
        <f>16116.4244649677+21489</f>
        <v>37605.424464967698</v>
      </c>
      <c r="G80" s="9">
        <v>200200</v>
      </c>
      <c r="H80" s="16">
        <f t="shared" si="25"/>
        <v>1650374.1711981257</v>
      </c>
      <c r="J80" s="9">
        <v>1519176.5343008025</v>
      </c>
      <c r="K80" s="9">
        <v>14753.85569276631</v>
      </c>
      <c r="L80" s="9">
        <v>216663.81578947368</v>
      </c>
      <c r="M80" s="18">
        <f t="shared" si="26"/>
        <v>1750594.2057830426</v>
      </c>
      <c r="O80" s="9">
        <f t="shared" si="39"/>
        <v>126807.01421077334</v>
      </c>
      <c r="P80" s="9">
        <v>-20199.226643128732</v>
      </c>
      <c r="Q80" s="9">
        <f t="shared" si="30"/>
        <v>-22851.56877220139</v>
      </c>
      <c r="R80" s="9">
        <f t="shared" si="31"/>
        <v>16463.81578947368</v>
      </c>
      <c r="S80" s="13">
        <f t="shared" si="27"/>
        <v>100220.0345849169</v>
      </c>
      <c r="U80" s="9">
        <v>0</v>
      </c>
      <c r="V80" s="9">
        <v>-1018.5969651578926</v>
      </c>
      <c r="X80" s="21">
        <f t="shared" si="32"/>
        <v>4817.8543893625438</v>
      </c>
      <c r="Y80" s="21">
        <f t="shared" si="33"/>
        <v>4606.3975675482552</v>
      </c>
      <c r="Z80" s="9">
        <f t="shared" si="40"/>
        <v>-144.34975655472465</v>
      </c>
      <c r="AA80" s="9">
        <f t="shared" si="28"/>
        <v>32</v>
      </c>
      <c r="AB80" s="24">
        <v>301</v>
      </c>
      <c r="AC80" s="27">
        <v>333</v>
      </c>
      <c r="AE80" s="9">
        <f t="shared" si="34"/>
        <v>4692.9194243626507</v>
      </c>
      <c r="AF80" s="9">
        <f t="shared" si="35"/>
        <v>4562.0916945970048</v>
      </c>
      <c r="AG80" s="33">
        <f t="shared" si="29"/>
        <v>-130.82772976564593</v>
      </c>
      <c r="AI80" s="30">
        <f t="shared" si="36"/>
        <v>7.619196218358204E-2</v>
      </c>
      <c r="AJ80" s="30">
        <f t="shared" si="37"/>
        <v>-2.7225884032257675E-2</v>
      </c>
      <c r="AK80" s="22">
        <f t="shared" si="38"/>
        <v>-127.76888002042688</v>
      </c>
    </row>
    <row r="81" spans="1:37" x14ac:dyDescent="0.2">
      <c r="A81" s="1" t="s">
        <v>362</v>
      </c>
      <c r="B81" s="4" t="s">
        <v>138</v>
      </c>
      <c r="C81" s="4">
        <v>2043</v>
      </c>
      <c r="D81" s="1" t="s">
        <v>139</v>
      </c>
      <c r="E81" s="9">
        <v>2307733.167639167</v>
      </c>
      <c r="F81" s="9">
        <v>5520.833333333333</v>
      </c>
      <c r="G81" s="9">
        <v>265200</v>
      </c>
      <c r="H81" s="16">
        <f t="shared" si="25"/>
        <v>2578454.0009725005</v>
      </c>
      <c r="J81" s="9">
        <v>2275287.0855017873</v>
      </c>
      <c r="K81" s="9">
        <v>0</v>
      </c>
      <c r="L81" s="9">
        <v>269295.7528957529</v>
      </c>
      <c r="M81" s="18">
        <f t="shared" si="26"/>
        <v>2544582.8383975402</v>
      </c>
      <c r="O81" s="9">
        <f t="shared" si="39"/>
        <v>2785.1271238912523</v>
      </c>
      <c r="P81" s="9">
        <v>-35231.209261271048</v>
      </c>
      <c r="Q81" s="9">
        <f t="shared" si="30"/>
        <v>-5520.833333333333</v>
      </c>
      <c r="R81" s="9">
        <f t="shared" si="31"/>
        <v>4095.7528957528993</v>
      </c>
      <c r="S81" s="13">
        <f t="shared" si="27"/>
        <v>-33871.162574960232</v>
      </c>
      <c r="U81" s="9">
        <v>0</v>
      </c>
      <c r="V81" s="9">
        <v>0</v>
      </c>
      <c r="X81" s="21">
        <f t="shared" si="32"/>
        <v>4406.1980970904769</v>
      </c>
      <c r="Y81" s="21">
        <f t="shared" si="33"/>
        <v>4325.6408469615726</v>
      </c>
      <c r="Z81" s="9">
        <f t="shared" si="40"/>
        <v>-13.450184869340447</v>
      </c>
      <c r="AA81" s="9">
        <f t="shared" si="28"/>
        <v>1</v>
      </c>
      <c r="AB81" s="24">
        <v>525</v>
      </c>
      <c r="AC81" s="27">
        <v>526</v>
      </c>
      <c r="AE81" s="9">
        <f t="shared" si="34"/>
        <v>4395.6822240746042</v>
      </c>
      <c r="AF81" s="9">
        <f t="shared" si="35"/>
        <v>4325.6408469615726</v>
      </c>
      <c r="AG81" s="33">
        <f t="shared" si="29"/>
        <v>-70.041377113031558</v>
      </c>
      <c r="AI81" s="30">
        <f t="shared" si="36"/>
        <v>-1.4059719985119568E-2</v>
      </c>
      <c r="AJ81" s="30">
        <f t="shared" si="37"/>
        <v>-1.5934131163855225E-2</v>
      </c>
      <c r="AK81" s="22">
        <f t="shared" si="38"/>
        <v>-70.041377113031558</v>
      </c>
    </row>
    <row r="82" spans="1:37" x14ac:dyDescent="0.2">
      <c r="A82" s="1" t="s">
        <v>362</v>
      </c>
      <c r="B82" s="4" t="s">
        <v>140</v>
      </c>
      <c r="C82" s="4">
        <v>2044</v>
      </c>
      <c r="D82" s="1" t="s">
        <v>141</v>
      </c>
      <c r="E82" s="9">
        <v>1983098.4131058936</v>
      </c>
      <c r="F82" s="9">
        <v>0</v>
      </c>
      <c r="G82" s="9">
        <v>220300</v>
      </c>
      <c r="H82" s="16">
        <f t="shared" si="25"/>
        <v>2203398.4131058939</v>
      </c>
      <c r="J82" s="9">
        <v>1944891.9932081047</v>
      </c>
      <c r="K82" s="9">
        <v>0</v>
      </c>
      <c r="L82" s="9">
        <v>222237.02882483372</v>
      </c>
      <c r="M82" s="18">
        <f t="shared" si="26"/>
        <v>2167129.0220329384</v>
      </c>
      <c r="O82" s="9">
        <f t="shared" si="39"/>
        <v>-7538.4910741682033</v>
      </c>
      <c r="P82" s="9">
        <v>-30667.928823620699</v>
      </c>
      <c r="Q82" s="9">
        <f t="shared" si="30"/>
        <v>0</v>
      </c>
      <c r="R82" s="9">
        <f t="shared" si="31"/>
        <v>1937.0288248337165</v>
      </c>
      <c r="S82" s="13">
        <f t="shared" si="27"/>
        <v>-36269.391072955186</v>
      </c>
      <c r="U82" s="9">
        <v>0</v>
      </c>
      <c r="V82" s="9">
        <v>0</v>
      </c>
      <c r="X82" s="21">
        <f t="shared" si="32"/>
        <v>4339.3838361179296</v>
      </c>
      <c r="Y82" s="21">
        <f t="shared" si="33"/>
        <v>4274.4878971606695</v>
      </c>
      <c r="Z82" s="9">
        <f t="shared" si="40"/>
        <v>2.2111263023037822</v>
      </c>
      <c r="AA82" s="9">
        <f t="shared" si="28"/>
        <v>-2</v>
      </c>
      <c r="AB82" s="24">
        <v>457</v>
      </c>
      <c r="AC82" s="27">
        <v>455</v>
      </c>
      <c r="AE82" s="9">
        <f t="shared" si="34"/>
        <v>4339.3838361179296</v>
      </c>
      <c r="AF82" s="9">
        <f t="shared" si="35"/>
        <v>4274.4878971606695</v>
      </c>
      <c r="AG82" s="33">
        <f t="shared" si="29"/>
        <v>-64.895938957260114</v>
      </c>
      <c r="AI82" s="30">
        <f t="shared" si="36"/>
        <v>-1.9266023130919963E-2</v>
      </c>
      <c r="AJ82" s="30">
        <f t="shared" si="37"/>
        <v>-1.49551045512758E-2</v>
      </c>
      <c r="AK82" s="22">
        <f t="shared" si="38"/>
        <v>-64.895938957260114</v>
      </c>
    </row>
    <row r="83" spans="1:37" x14ac:dyDescent="0.2">
      <c r="A83" s="1" t="s">
        <v>362</v>
      </c>
      <c r="B83" s="4" t="s">
        <v>142</v>
      </c>
      <c r="C83" s="4">
        <v>2002</v>
      </c>
      <c r="D83" s="1" t="s">
        <v>143</v>
      </c>
      <c r="E83" s="9">
        <v>1905458.1904508502</v>
      </c>
      <c r="F83" s="9">
        <v>4784.583333333333</v>
      </c>
      <c r="G83" s="9">
        <v>193700</v>
      </c>
      <c r="H83" s="16">
        <f t="shared" si="25"/>
        <v>2103942.7737841834</v>
      </c>
      <c r="J83" s="9">
        <v>1760639.4523963202</v>
      </c>
      <c r="K83" s="9">
        <v>0</v>
      </c>
      <c r="L83" s="9">
        <v>180904.32801822323</v>
      </c>
      <c r="M83" s="18">
        <f t="shared" si="26"/>
        <v>1941543.7804145433</v>
      </c>
      <c r="O83" s="9">
        <f t="shared" si="39"/>
        <v>-115224.52227506232</v>
      </c>
      <c r="P83" s="9">
        <v>-29594.215779467679</v>
      </c>
      <c r="Q83" s="9">
        <f t="shared" si="30"/>
        <v>-4784.583333333333</v>
      </c>
      <c r="R83" s="9">
        <f t="shared" si="31"/>
        <v>-12795.671981776773</v>
      </c>
      <c r="S83" s="13">
        <f t="shared" si="27"/>
        <v>-162398.99336964011</v>
      </c>
      <c r="U83" s="9">
        <v>0</v>
      </c>
      <c r="V83" s="9">
        <v>0</v>
      </c>
      <c r="X83" s="21">
        <f t="shared" si="32"/>
        <v>4331.616267084316</v>
      </c>
      <c r="Y83" s="21">
        <f t="shared" si="33"/>
        <v>4294.2425668202932</v>
      </c>
      <c r="Z83" s="9">
        <f t="shared" si="40"/>
        <v>29.733364995541123</v>
      </c>
      <c r="AA83" s="9">
        <f t="shared" si="28"/>
        <v>-31</v>
      </c>
      <c r="AB83" s="24">
        <v>441</v>
      </c>
      <c r="AC83" s="27">
        <v>410</v>
      </c>
      <c r="AE83" s="9">
        <f t="shared" si="34"/>
        <v>4320.7668717706356</v>
      </c>
      <c r="AF83" s="9">
        <f t="shared" si="35"/>
        <v>4294.2425668202932</v>
      </c>
      <c r="AG83" s="33">
        <f t="shared" si="29"/>
        <v>-26.524304950342412</v>
      </c>
      <c r="AI83" s="30">
        <f t="shared" si="36"/>
        <v>-7.6002054928460239E-2</v>
      </c>
      <c r="AJ83" s="30">
        <f t="shared" si="37"/>
        <v>-6.1387956669536337E-3</v>
      </c>
      <c r="AK83" s="22">
        <f t="shared" si="38"/>
        <v>-26.524304950342412</v>
      </c>
    </row>
    <row r="84" spans="1:37" x14ac:dyDescent="0.2">
      <c r="A84" s="1" t="s">
        <v>362</v>
      </c>
      <c r="B84" s="4" t="s">
        <v>144</v>
      </c>
      <c r="C84" s="4">
        <v>2128</v>
      </c>
      <c r="D84" s="1" t="s">
        <v>145</v>
      </c>
      <c r="E84" s="9">
        <v>1215381.958427099</v>
      </c>
      <c r="F84" s="9">
        <v>40291.061162419363</v>
      </c>
      <c r="G84" s="9">
        <v>84800</v>
      </c>
      <c r="H84" s="16">
        <f t="shared" si="25"/>
        <v>1340473.0195895184</v>
      </c>
      <c r="J84" s="9">
        <v>1298415.6016868241</v>
      </c>
      <c r="K84" s="9">
        <v>38896.528644565871</v>
      </c>
      <c r="L84" s="9">
        <v>94060.273972602736</v>
      </c>
      <c r="M84" s="18">
        <f t="shared" si="26"/>
        <v>1431372.4043039929</v>
      </c>
      <c r="O84" s="9">
        <f t="shared" si="39"/>
        <v>102763.12044603686</v>
      </c>
      <c r="P84" s="9">
        <v>-19729.477186311786</v>
      </c>
      <c r="Q84" s="9">
        <f t="shared" si="30"/>
        <v>-1394.5325178534913</v>
      </c>
      <c r="R84" s="9">
        <f t="shared" si="31"/>
        <v>9260.2739726027357</v>
      </c>
      <c r="S84" s="13">
        <f t="shared" si="27"/>
        <v>90899.384714474319</v>
      </c>
      <c r="U84" s="9">
        <v>0</v>
      </c>
      <c r="V84" s="9">
        <v>0</v>
      </c>
      <c r="X84" s="21">
        <f t="shared" si="32"/>
        <v>4270.9966652704707</v>
      </c>
      <c r="Y84" s="21">
        <f t="shared" si="33"/>
        <v>4127.5065750968834</v>
      </c>
      <c r="Z84" s="9">
        <f t="shared" si="40"/>
        <v>-76.383024914023409</v>
      </c>
      <c r="AA84" s="9">
        <f t="shared" si="28"/>
        <v>30</v>
      </c>
      <c r="AB84" s="24">
        <v>294</v>
      </c>
      <c r="AC84" s="27">
        <v>324</v>
      </c>
      <c r="AE84" s="9">
        <f t="shared" si="34"/>
        <v>4133.9522395479562</v>
      </c>
      <c r="AF84" s="9">
        <f t="shared" si="35"/>
        <v>4007.4555607618026</v>
      </c>
      <c r="AG84" s="33">
        <f t="shared" si="29"/>
        <v>-126.49667878615355</v>
      </c>
      <c r="AI84" s="30">
        <f t="shared" si="36"/>
        <v>6.8318969755963854E-2</v>
      </c>
      <c r="AJ84" s="30">
        <f t="shared" si="37"/>
        <v>-3.059945336958847E-2</v>
      </c>
      <c r="AK84" s="22">
        <f t="shared" si="38"/>
        <v>-126.49667878615355</v>
      </c>
    </row>
    <row r="85" spans="1:37" x14ac:dyDescent="0.2">
      <c r="A85" s="1" t="s">
        <v>362</v>
      </c>
      <c r="B85" s="4" t="s">
        <v>146</v>
      </c>
      <c r="C85" s="4">
        <v>2145</v>
      </c>
      <c r="D85" s="1" t="s">
        <v>147</v>
      </c>
      <c r="E85" s="9">
        <v>1588204.3819218655</v>
      </c>
      <c r="F85" s="9">
        <v>0</v>
      </c>
      <c r="G85" s="9">
        <v>135000</v>
      </c>
      <c r="H85" s="16">
        <f t="shared" si="25"/>
        <v>1723204.3819218655</v>
      </c>
      <c r="J85" s="9">
        <v>1578551.4499752272</v>
      </c>
      <c r="K85" s="9">
        <v>0</v>
      </c>
      <c r="L85" s="9">
        <v>137838.9705882353</v>
      </c>
      <c r="M85" s="18">
        <f t="shared" si="26"/>
        <v>1716390.4205634627</v>
      </c>
      <c r="O85" s="9">
        <f t="shared" si="39"/>
        <v>17995.178940302052</v>
      </c>
      <c r="P85" s="9">
        <v>-27648.110886940325</v>
      </c>
      <c r="Q85" s="9">
        <f t="shared" si="30"/>
        <v>0</v>
      </c>
      <c r="R85" s="9">
        <f t="shared" si="31"/>
        <v>2838.970588235301</v>
      </c>
      <c r="S85" s="13">
        <f t="shared" si="27"/>
        <v>-6813.9613584029721</v>
      </c>
      <c r="U85" s="9">
        <v>0</v>
      </c>
      <c r="V85" s="9">
        <v>0</v>
      </c>
      <c r="X85" s="21">
        <f t="shared" si="32"/>
        <v>3854.8650046647222</v>
      </c>
      <c r="Y85" s="21">
        <f t="shared" si="33"/>
        <v>3785.4950838734467</v>
      </c>
      <c r="Z85" s="9">
        <f t="shared" si="40"/>
        <v>-2.2628555317115939</v>
      </c>
      <c r="AA85" s="9">
        <f t="shared" si="28"/>
        <v>5</v>
      </c>
      <c r="AB85" s="24">
        <v>412</v>
      </c>
      <c r="AC85" s="27">
        <v>417</v>
      </c>
      <c r="AE85" s="9">
        <f t="shared" si="34"/>
        <v>3854.8650046647222</v>
      </c>
      <c r="AF85" s="9">
        <f t="shared" si="35"/>
        <v>3785.4950838734467</v>
      </c>
      <c r="AG85" s="33">
        <f t="shared" si="29"/>
        <v>-69.36992079127549</v>
      </c>
      <c r="AI85" s="30">
        <f t="shared" si="36"/>
        <v>-6.0778902618046082E-3</v>
      </c>
      <c r="AJ85" s="30">
        <f t="shared" si="37"/>
        <v>-1.7995421553629432E-2</v>
      </c>
      <c r="AK85" s="22">
        <f t="shared" si="38"/>
        <v>-69.36992079127549</v>
      </c>
    </row>
    <row r="86" spans="1:37" x14ac:dyDescent="0.2">
      <c r="A86" s="1" t="s">
        <v>362</v>
      </c>
      <c r="B86" s="4" t="s">
        <v>148</v>
      </c>
      <c r="C86" s="4">
        <v>3023</v>
      </c>
      <c r="D86" s="1" t="s">
        <v>149</v>
      </c>
      <c r="E86" s="9">
        <v>1598312.1987713962</v>
      </c>
      <c r="F86" s="9">
        <v>0</v>
      </c>
      <c r="G86" s="9">
        <v>143800</v>
      </c>
      <c r="H86" s="16">
        <f t="shared" si="25"/>
        <v>1742112.1987713962</v>
      </c>
      <c r="J86" s="9">
        <v>1580322.698300879</v>
      </c>
      <c r="K86" s="9">
        <v>0</v>
      </c>
      <c r="L86" s="9">
        <v>145002.89156626505</v>
      </c>
      <c r="M86" s="18">
        <f t="shared" si="26"/>
        <v>1725325.5898671441</v>
      </c>
      <c r="O86" s="9">
        <f t="shared" si="39"/>
        <v>9927.0386774613762</v>
      </c>
      <c r="P86" s="9">
        <v>-27916.539147978579</v>
      </c>
      <c r="Q86" s="9">
        <f t="shared" si="30"/>
        <v>0</v>
      </c>
      <c r="R86" s="9">
        <f t="shared" si="31"/>
        <v>1202.8915662650543</v>
      </c>
      <c r="S86" s="13">
        <f t="shared" si="27"/>
        <v>-16786.608904252149</v>
      </c>
      <c r="U86" s="9">
        <v>0</v>
      </c>
      <c r="V86" s="9">
        <v>0</v>
      </c>
      <c r="X86" s="21">
        <f t="shared" si="32"/>
        <v>3842.0966316620102</v>
      </c>
      <c r="Y86" s="21">
        <f t="shared" si="33"/>
        <v>3771.6532179018591</v>
      </c>
      <c r="Z86" s="9">
        <f t="shared" si="40"/>
        <v>-3.3363485005871922</v>
      </c>
      <c r="AA86" s="9">
        <f t="shared" si="28"/>
        <v>3</v>
      </c>
      <c r="AB86" s="24">
        <v>416</v>
      </c>
      <c r="AC86" s="27">
        <v>419</v>
      </c>
      <c r="AE86" s="9">
        <f t="shared" si="34"/>
        <v>3842.0966316620102</v>
      </c>
      <c r="AF86" s="9">
        <f t="shared" si="35"/>
        <v>3771.6532179018591</v>
      </c>
      <c r="AG86" s="33">
        <f t="shared" si="29"/>
        <v>-70.443413760151088</v>
      </c>
      <c r="AI86" s="30">
        <f t="shared" si="36"/>
        <v>-1.1255310748641945E-2</v>
      </c>
      <c r="AJ86" s="30">
        <f t="shared" si="37"/>
        <v>-1.8334628332780545E-2</v>
      </c>
      <c r="AK86" s="22">
        <f t="shared" si="38"/>
        <v>-70.443413760151088</v>
      </c>
    </row>
    <row r="87" spans="1:37" x14ac:dyDescent="0.2">
      <c r="A87" s="1" t="s">
        <v>362</v>
      </c>
      <c r="B87" s="4" t="s">
        <v>150</v>
      </c>
      <c r="C87" s="4">
        <v>2199</v>
      </c>
      <c r="D87" s="1" t="s">
        <v>151</v>
      </c>
      <c r="E87" s="9">
        <v>1850311.2424019962</v>
      </c>
      <c r="F87" s="9">
        <v>3987.3599014499241</v>
      </c>
      <c r="G87" s="9">
        <v>281100</v>
      </c>
      <c r="H87" s="16">
        <f t="shared" si="25"/>
        <v>2135398.6023034463</v>
      </c>
      <c r="J87" s="9">
        <v>1833344.7129043336</v>
      </c>
      <c r="K87" s="9">
        <v>3987.3599014499241</v>
      </c>
      <c r="L87" s="9">
        <v>277683.94160583941</v>
      </c>
      <c r="M87" s="18">
        <f t="shared" si="26"/>
        <v>2115016.0144116227</v>
      </c>
      <c r="O87" s="9">
        <f t="shared" si="39"/>
        <v>10144.724867201254</v>
      </c>
      <c r="P87" s="9">
        <v>-27111.254364863813</v>
      </c>
      <c r="Q87" s="9">
        <f t="shared" si="30"/>
        <v>0</v>
      </c>
      <c r="R87" s="9">
        <f t="shared" si="31"/>
        <v>-3416.0583941605873</v>
      </c>
      <c r="S87" s="13">
        <f t="shared" si="27"/>
        <v>-20382.587891823146</v>
      </c>
      <c r="U87" s="9">
        <v>0</v>
      </c>
      <c r="V87" s="9">
        <v>0</v>
      </c>
      <c r="X87" s="21">
        <f t="shared" si="32"/>
        <v>4589.8480255035793</v>
      </c>
      <c r="Y87" s="21">
        <f t="shared" si="33"/>
        <v>4525.448455186659</v>
      </c>
      <c r="Z87" s="9">
        <f t="shared" si="40"/>
        <v>2.7074949426436064</v>
      </c>
      <c r="AA87" s="9">
        <f t="shared" si="28"/>
        <v>2</v>
      </c>
      <c r="AB87" s="24">
        <v>404</v>
      </c>
      <c r="AC87" s="27">
        <v>406</v>
      </c>
      <c r="AE87" s="9">
        <f t="shared" si="34"/>
        <v>4579.9783227772186</v>
      </c>
      <c r="AF87" s="9">
        <f t="shared" si="35"/>
        <v>4515.6273716855503</v>
      </c>
      <c r="AG87" s="33">
        <f t="shared" si="29"/>
        <v>-64.350951091668321</v>
      </c>
      <c r="AI87" s="30">
        <f t="shared" si="36"/>
        <v>-9.1695543478605979E-3</v>
      </c>
      <c r="AJ87" s="30">
        <f t="shared" si="37"/>
        <v>-1.4050492503782652E-2</v>
      </c>
      <c r="AK87" s="22">
        <f t="shared" si="38"/>
        <v>-64.350951091668321</v>
      </c>
    </row>
    <row r="88" spans="1:37" x14ac:dyDescent="0.2">
      <c r="A88" s="1" t="s">
        <v>362</v>
      </c>
      <c r="B88" s="4" t="s">
        <v>152</v>
      </c>
      <c r="C88" s="4">
        <v>2179</v>
      </c>
      <c r="D88" s="1" t="s">
        <v>153</v>
      </c>
      <c r="E88" s="9">
        <v>2260820.98141177</v>
      </c>
      <c r="F88" s="9">
        <v>28203.742813693552</v>
      </c>
      <c r="G88" s="9">
        <v>200200</v>
      </c>
      <c r="H88" s="16">
        <f t="shared" si="25"/>
        <v>2489224.7242254633</v>
      </c>
      <c r="J88" s="9">
        <v>2318245.516653928</v>
      </c>
      <c r="K88" s="9">
        <v>24142.672951799559</v>
      </c>
      <c r="L88" s="9">
        <v>206597.36842105264</v>
      </c>
      <c r="M88" s="18">
        <f t="shared" si="26"/>
        <v>2548985.5580267799</v>
      </c>
      <c r="O88" s="9">
        <f t="shared" si="39"/>
        <v>92857.065699207727</v>
      </c>
      <c r="P88" s="9">
        <v>-35432.530457049739</v>
      </c>
      <c r="Q88" s="9">
        <f t="shared" si="30"/>
        <v>-4061.0698618939932</v>
      </c>
      <c r="R88" s="9">
        <f t="shared" si="31"/>
        <v>6397.3684210526408</v>
      </c>
      <c r="S88" s="13">
        <f t="shared" si="27"/>
        <v>59760.833801316636</v>
      </c>
      <c r="U88" s="9">
        <v>0</v>
      </c>
      <c r="V88" s="9">
        <v>0</v>
      </c>
      <c r="X88" s="21">
        <f t="shared" si="32"/>
        <v>4335.274098911862</v>
      </c>
      <c r="Y88" s="21">
        <f t="shared" si="33"/>
        <v>4243.4568652277667</v>
      </c>
      <c r="Z88" s="9">
        <f t="shared" si="40"/>
        <v>-24.710168424531403</v>
      </c>
      <c r="AA88" s="9">
        <f t="shared" si="28"/>
        <v>24</v>
      </c>
      <c r="AB88" s="24">
        <v>528</v>
      </c>
      <c r="AC88" s="27">
        <v>552</v>
      </c>
      <c r="AE88" s="9">
        <f t="shared" si="34"/>
        <v>4281.857919340473</v>
      </c>
      <c r="AF88" s="9">
        <f t="shared" si="35"/>
        <v>4199.7201388658114</v>
      </c>
      <c r="AG88" s="33">
        <f t="shared" si="29"/>
        <v>-82.137780474661668</v>
      </c>
      <c r="AI88" s="30">
        <f t="shared" si="36"/>
        <v>2.5399859482151177E-2</v>
      </c>
      <c r="AJ88" s="30">
        <f t="shared" si="37"/>
        <v>-1.9182743104029343E-2</v>
      </c>
      <c r="AK88" s="22">
        <f t="shared" si="38"/>
        <v>-82.137780474661668</v>
      </c>
    </row>
    <row r="89" spans="1:37" x14ac:dyDescent="0.2">
      <c r="A89" s="1" t="s">
        <v>362</v>
      </c>
      <c r="B89" s="4" t="s">
        <v>154</v>
      </c>
      <c r="C89" s="4">
        <v>2048</v>
      </c>
      <c r="D89" s="1" t="s">
        <v>155</v>
      </c>
      <c r="E89" s="9">
        <v>1802805.1614928253</v>
      </c>
      <c r="F89" s="9">
        <v>0</v>
      </c>
      <c r="G89" s="9">
        <v>154700</v>
      </c>
      <c r="H89" s="16">
        <f t="shared" si="25"/>
        <v>1957505.1614928253</v>
      </c>
      <c r="J89" s="9">
        <v>1766834.6262980318</v>
      </c>
      <c r="K89" s="9">
        <v>0</v>
      </c>
      <c r="L89" s="9">
        <v>154333.4123222749</v>
      </c>
      <c r="M89" s="18">
        <f t="shared" si="26"/>
        <v>1921168.0386203066</v>
      </c>
      <c r="O89" s="9">
        <f t="shared" si="39"/>
        <v>-7584.2465899979543</v>
      </c>
      <c r="P89" s="9">
        <v>-28386.288604795529</v>
      </c>
      <c r="Q89" s="9">
        <f t="shared" si="30"/>
        <v>0</v>
      </c>
      <c r="R89" s="9">
        <f t="shared" si="31"/>
        <v>-366.587677725096</v>
      </c>
      <c r="S89" s="13">
        <f t="shared" si="27"/>
        <v>-36337.122872518579</v>
      </c>
      <c r="U89" s="9">
        <v>0</v>
      </c>
      <c r="V89" s="9">
        <v>0</v>
      </c>
      <c r="X89" s="21">
        <f t="shared" si="32"/>
        <v>4261.9507363896582</v>
      </c>
      <c r="Y89" s="21">
        <f t="shared" si="33"/>
        <v>4196.7568320618329</v>
      </c>
      <c r="Z89" s="9">
        <f t="shared" si="40"/>
        <v>1.9131609317386022</v>
      </c>
      <c r="AA89" s="9">
        <f t="shared" si="28"/>
        <v>-2</v>
      </c>
      <c r="AB89" s="24">
        <v>423</v>
      </c>
      <c r="AC89" s="27">
        <v>421</v>
      </c>
      <c r="AE89" s="9">
        <f t="shared" si="34"/>
        <v>4261.9507363896582</v>
      </c>
      <c r="AF89" s="9">
        <f t="shared" si="35"/>
        <v>4196.7568320618329</v>
      </c>
      <c r="AG89" s="33">
        <f t="shared" si="29"/>
        <v>-65.193904327825294</v>
      </c>
      <c r="AI89" s="30">
        <f t="shared" si="36"/>
        <v>-1.9952536171467306E-2</v>
      </c>
      <c r="AJ89" s="30">
        <f t="shared" si="37"/>
        <v>-1.5296728742353216E-2</v>
      </c>
      <c r="AK89" s="22">
        <f t="shared" si="38"/>
        <v>-65.193904327825294</v>
      </c>
    </row>
    <row r="90" spans="1:37" x14ac:dyDescent="0.2">
      <c r="A90" s="1" t="s">
        <v>362</v>
      </c>
      <c r="B90" s="4" t="s">
        <v>156</v>
      </c>
      <c r="C90" s="4">
        <v>2192</v>
      </c>
      <c r="D90" s="1" t="s">
        <v>157</v>
      </c>
      <c r="E90" s="9">
        <v>1338022.1957005565</v>
      </c>
      <c r="F90" s="9">
        <v>0</v>
      </c>
      <c r="G90" s="9">
        <v>34000</v>
      </c>
      <c r="H90" s="16">
        <f t="shared" si="25"/>
        <v>1372022.1957005565</v>
      </c>
      <c r="J90" s="9">
        <v>1396213.7187430379</v>
      </c>
      <c r="K90" s="9">
        <v>42532.602678884941</v>
      </c>
      <c r="L90" s="9">
        <v>36666.75675675676</v>
      </c>
      <c r="M90" s="18">
        <f t="shared" si="26"/>
        <v>1475413.0781786796</v>
      </c>
      <c r="O90" s="9">
        <f t="shared" si="39"/>
        <v>83021.137188520035</v>
      </c>
      <c r="P90" s="9">
        <v>-24829.614146038643</v>
      </c>
      <c r="Q90" s="9">
        <f t="shared" si="30"/>
        <v>42532.602678884941</v>
      </c>
      <c r="R90" s="9">
        <f t="shared" si="31"/>
        <v>2666.7567567567603</v>
      </c>
      <c r="S90" s="13">
        <f t="shared" si="27"/>
        <v>103390.88247812309</v>
      </c>
      <c r="U90" s="9">
        <v>20762.678732577013</v>
      </c>
      <c r="V90" s="9">
        <v>0</v>
      </c>
      <c r="X90" s="21">
        <f t="shared" si="32"/>
        <v>3616.2762045960985</v>
      </c>
      <c r="Y90" s="21">
        <f t="shared" si="33"/>
        <v>3570.0901275978235</v>
      </c>
      <c r="Z90" s="9">
        <f t="shared" si="40"/>
        <v>20.920988261288912</v>
      </c>
      <c r="AA90" s="9">
        <f t="shared" si="28"/>
        <v>33</v>
      </c>
      <c r="AB90" s="24">
        <v>370</v>
      </c>
      <c r="AC90" s="27">
        <v>403</v>
      </c>
      <c r="AE90" s="9">
        <f t="shared" si="34"/>
        <v>3616.2762045960985</v>
      </c>
      <c r="AF90" s="9">
        <f t="shared" si="35"/>
        <v>3464.5501705782576</v>
      </c>
      <c r="AG90" s="33">
        <f t="shared" si="29"/>
        <v>-151.7260340178409</v>
      </c>
      <c r="AI90" s="30">
        <f t="shared" si="36"/>
        <v>2.7973261153793949E-2</v>
      </c>
      <c r="AJ90" s="30">
        <f t="shared" si="37"/>
        <v>-5.6203209362521767E-2</v>
      </c>
      <c r="AK90" s="22">
        <f t="shared" si="38"/>
        <v>-203.24632863962006</v>
      </c>
    </row>
    <row r="91" spans="1:37" x14ac:dyDescent="0.2">
      <c r="A91" s="1" t="s">
        <v>363</v>
      </c>
      <c r="C91" s="4">
        <v>2014</v>
      </c>
      <c r="D91" s="1" t="s">
        <v>375</v>
      </c>
      <c r="E91" s="9">
        <v>1478735.9344976873</v>
      </c>
      <c r="F91" s="9">
        <v>0</v>
      </c>
      <c r="G91" s="9">
        <v>274700</v>
      </c>
      <c r="H91" s="16">
        <f t="shared" si="25"/>
        <v>1753435.9344976873</v>
      </c>
      <c r="J91" s="9">
        <v>1513427.5233993507</v>
      </c>
      <c r="K91" s="9">
        <v>0</v>
      </c>
      <c r="L91" s="9">
        <v>284359.60264900664</v>
      </c>
      <c r="M91" s="18">
        <f t="shared" si="26"/>
        <v>1797787.1260483572</v>
      </c>
      <c r="O91" s="9">
        <f t="shared" si="39"/>
        <v>54823.708479532601</v>
      </c>
      <c r="P91" s="9">
        <v>-20132.119577869169</v>
      </c>
      <c r="Q91" s="9">
        <f t="shared" si="30"/>
        <v>0</v>
      </c>
      <c r="R91" s="9">
        <f t="shared" si="31"/>
        <v>9659.6026490066433</v>
      </c>
      <c r="S91" s="13">
        <f t="shared" si="27"/>
        <v>44351.191550670075</v>
      </c>
      <c r="U91" s="9">
        <v>0</v>
      </c>
      <c r="V91" s="9">
        <v>0</v>
      </c>
      <c r="X91" s="21">
        <f t="shared" si="32"/>
        <v>4929.1197816589574</v>
      </c>
      <c r="Y91" s="21">
        <f t="shared" si="33"/>
        <v>4835.2317041512806</v>
      </c>
      <c r="Z91" s="9">
        <f t="shared" si="40"/>
        <v>-26.78101224811293</v>
      </c>
      <c r="AA91" s="9">
        <f t="shared" si="28"/>
        <v>13</v>
      </c>
      <c r="AB91" s="24">
        <v>300</v>
      </c>
      <c r="AC91" s="27">
        <v>313</v>
      </c>
      <c r="AE91" s="9">
        <f t="shared" si="34"/>
        <v>4929.1197816589574</v>
      </c>
      <c r="AF91" s="9">
        <f t="shared" si="35"/>
        <v>4835.2317041512806</v>
      </c>
      <c r="AG91" s="33">
        <f t="shared" si="29"/>
        <v>-93.888077507676826</v>
      </c>
      <c r="AI91" s="30">
        <f t="shared" si="36"/>
        <v>2.3460300174180659E-2</v>
      </c>
      <c r="AJ91" s="30">
        <f t="shared" si="37"/>
        <v>-1.904763561580114E-2</v>
      </c>
      <c r="AK91" s="22">
        <f t="shared" si="38"/>
        <v>-93.888077507676826</v>
      </c>
    </row>
    <row r="92" spans="1:37" x14ac:dyDescent="0.2">
      <c r="A92" s="1" t="s">
        <v>362</v>
      </c>
      <c r="B92" s="4" t="s">
        <v>158</v>
      </c>
      <c r="C92" s="4">
        <v>2185</v>
      </c>
      <c r="D92" s="1" t="s">
        <v>159</v>
      </c>
      <c r="E92" s="9">
        <v>1716553.9036759355</v>
      </c>
      <c r="F92" s="9">
        <v>0</v>
      </c>
      <c r="G92" s="9">
        <v>141700</v>
      </c>
      <c r="H92" s="16">
        <f t="shared" si="25"/>
        <v>1858253.9036759355</v>
      </c>
      <c r="J92" s="9">
        <v>1634052.0092064028</v>
      </c>
      <c r="K92" s="9">
        <v>0</v>
      </c>
      <c r="L92" s="9">
        <v>135632.24181360201</v>
      </c>
      <c r="M92" s="18">
        <f t="shared" si="26"/>
        <v>1769684.2510200047</v>
      </c>
      <c r="O92" s="9">
        <f t="shared" si="39"/>
        <v>-56128.817822524041</v>
      </c>
      <c r="P92" s="9">
        <v>-26373.076647008613</v>
      </c>
      <c r="Q92" s="9">
        <f t="shared" si="30"/>
        <v>0</v>
      </c>
      <c r="R92" s="9">
        <f t="shared" si="31"/>
        <v>-6067.7581863979867</v>
      </c>
      <c r="S92" s="13">
        <f t="shared" si="27"/>
        <v>-88569.652655930637</v>
      </c>
      <c r="U92" s="9">
        <v>0</v>
      </c>
      <c r="V92" s="9">
        <v>0</v>
      </c>
      <c r="X92" s="21">
        <f t="shared" si="32"/>
        <v>4367.8216378522529</v>
      </c>
      <c r="Y92" s="21">
        <f t="shared" si="33"/>
        <v>4300.1368663326393</v>
      </c>
      <c r="Z92" s="9">
        <f t="shared" si="40"/>
        <v>-0.57770626004970893</v>
      </c>
      <c r="AA92" s="9">
        <f t="shared" si="28"/>
        <v>-13</v>
      </c>
      <c r="AB92" s="24">
        <v>393</v>
      </c>
      <c r="AC92" s="27">
        <v>380</v>
      </c>
      <c r="AE92" s="9">
        <f t="shared" si="34"/>
        <v>4367.8216378522529</v>
      </c>
      <c r="AF92" s="9">
        <f t="shared" si="35"/>
        <v>4300.1368663326393</v>
      </c>
      <c r="AG92" s="33">
        <f t="shared" si="29"/>
        <v>-67.684771519613605</v>
      </c>
      <c r="AI92" s="30">
        <f t="shared" si="36"/>
        <v>-4.8062513092573367E-2</v>
      </c>
      <c r="AJ92" s="30">
        <f t="shared" si="37"/>
        <v>-1.5496230645740239E-2</v>
      </c>
      <c r="AK92" s="22">
        <f t="shared" si="38"/>
        <v>-67.684771519613605</v>
      </c>
    </row>
    <row r="93" spans="1:37" x14ac:dyDescent="0.2">
      <c r="A93" s="1" t="s">
        <v>362</v>
      </c>
      <c r="B93" s="4" t="s">
        <v>160</v>
      </c>
      <c r="C93" s="4">
        <v>5206</v>
      </c>
      <c r="D93" s="1" t="s">
        <v>161</v>
      </c>
      <c r="E93" s="9">
        <v>851749.4769030516</v>
      </c>
      <c r="F93" s="9">
        <v>0</v>
      </c>
      <c r="G93" s="9">
        <v>34100</v>
      </c>
      <c r="H93" s="16">
        <f t="shared" si="25"/>
        <v>885849.4769030516</v>
      </c>
      <c r="J93" s="9">
        <v>830463.97297737177</v>
      </c>
      <c r="K93" s="9">
        <v>0</v>
      </c>
      <c r="L93" s="9">
        <v>33942.79069767442</v>
      </c>
      <c r="M93" s="18">
        <f t="shared" si="26"/>
        <v>864406.76367504615</v>
      </c>
      <c r="O93" s="9">
        <f t="shared" si="39"/>
        <v>-6790.3778296140317</v>
      </c>
      <c r="P93" s="9">
        <v>-14495.126096065802</v>
      </c>
      <c r="Q93" s="9">
        <f t="shared" si="30"/>
        <v>0</v>
      </c>
      <c r="R93" s="9">
        <f t="shared" si="31"/>
        <v>-157.20930232558021</v>
      </c>
      <c r="S93" s="13">
        <f t="shared" si="27"/>
        <v>-21442.713228005414</v>
      </c>
      <c r="U93" s="9">
        <v>0</v>
      </c>
      <c r="V93" s="9">
        <v>0</v>
      </c>
      <c r="X93" s="21">
        <f t="shared" si="32"/>
        <v>3943.2846152919055</v>
      </c>
      <c r="Y93" s="21">
        <f t="shared" si="33"/>
        <v>3880.6727709222978</v>
      </c>
      <c r="Z93" s="9">
        <f t="shared" si="40"/>
        <v>4.4952208899561441</v>
      </c>
      <c r="AA93" s="9">
        <f t="shared" si="28"/>
        <v>-2</v>
      </c>
      <c r="AB93" s="24">
        <v>216</v>
      </c>
      <c r="AC93" s="27">
        <v>214</v>
      </c>
      <c r="AE93" s="9">
        <f t="shared" si="34"/>
        <v>3943.2846152919055</v>
      </c>
      <c r="AF93" s="9">
        <f t="shared" si="35"/>
        <v>3880.6727709222978</v>
      </c>
      <c r="AG93" s="33">
        <f t="shared" si="29"/>
        <v>-62.611844369607752</v>
      </c>
      <c r="AI93" s="30">
        <f t="shared" si="36"/>
        <v>-2.4990334015905225E-2</v>
      </c>
      <c r="AJ93" s="30">
        <f t="shared" si="37"/>
        <v>-1.5878094146895116E-2</v>
      </c>
      <c r="AK93" s="22">
        <f t="shared" si="38"/>
        <v>-62.611844369607752</v>
      </c>
    </row>
    <row r="94" spans="1:37" x14ac:dyDescent="0.2">
      <c r="A94" s="1" t="s">
        <v>362</v>
      </c>
      <c r="B94" s="4" t="s">
        <v>162</v>
      </c>
      <c r="C94" s="4">
        <v>2170</v>
      </c>
      <c r="D94" s="1" t="s">
        <v>163</v>
      </c>
      <c r="E94" s="9">
        <v>1636565.5107779787</v>
      </c>
      <c r="F94" s="9">
        <v>0</v>
      </c>
      <c r="G94" s="9">
        <v>122200</v>
      </c>
      <c r="H94" s="16">
        <f t="shared" si="25"/>
        <v>1758765.5107779787</v>
      </c>
      <c r="J94" s="9">
        <v>1625833.5543141922</v>
      </c>
      <c r="K94" s="9">
        <v>0</v>
      </c>
      <c r="L94" s="9">
        <v>122490.26128266033</v>
      </c>
      <c r="M94" s="18">
        <f t="shared" si="26"/>
        <v>1748323.8155968525</v>
      </c>
      <c r="O94" s="9">
        <f t="shared" si="39"/>
        <v>17587.225075749422</v>
      </c>
      <c r="P94" s="9">
        <v>-28319.181539535963</v>
      </c>
      <c r="Q94" s="9">
        <f t="shared" si="30"/>
        <v>0</v>
      </c>
      <c r="R94" s="9">
        <f t="shared" si="31"/>
        <v>290.26128266032902</v>
      </c>
      <c r="S94" s="13">
        <f t="shared" si="27"/>
        <v>-10441.695181126212</v>
      </c>
      <c r="U94" s="9">
        <v>0</v>
      </c>
      <c r="V94" s="9">
        <v>-5016.1096181264147</v>
      </c>
      <c r="X94" s="21">
        <f t="shared" si="32"/>
        <v>3878.1173241184329</v>
      </c>
      <c r="Y94" s="21">
        <f t="shared" si="33"/>
        <v>3852.6861476639624</v>
      </c>
      <c r="Z94" s="9">
        <f t="shared" si="40"/>
        <v>41.675888805093436</v>
      </c>
      <c r="AA94" s="9">
        <f t="shared" si="28"/>
        <v>0</v>
      </c>
      <c r="AB94" s="24">
        <v>422</v>
      </c>
      <c r="AC94" s="27">
        <v>422</v>
      </c>
      <c r="AE94" s="9">
        <f t="shared" si="34"/>
        <v>3878.1173241184329</v>
      </c>
      <c r="AF94" s="9">
        <f t="shared" si="35"/>
        <v>3852.6861476639624</v>
      </c>
      <c r="AG94" s="33">
        <f t="shared" si="29"/>
        <v>-25.43117645447046</v>
      </c>
      <c r="AI94" s="30">
        <f t="shared" si="36"/>
        <v>-3.4925866444190934E-3</v>
      </c>
      <c r="AJ94" s="30">
        <f t="shared" si="37"/>
        <v>-3.4925866444190934E-3</v>
      </c>
      <c r="AK94" s="22">
        <f t="shared" si="38"/>
        <v>-13.544660771706276</v>
      </c>
    </row>
    <row r="95" spans="1:37" x14ac:dyDescent="0.2">
      <c r="A95" s="1" t="s">
        <v>362</v>
      </c>
      <c r="B95" s="4" t="s">
        <v>164</v>
      </c>
      <c r="C95" s="4">
        <v>2054</v>
      </c>
      <c r="D95" s="1" t="s">
        <v>165</v>
      </c>
      <c r="E95" s="9">
        <v>1943422.4944701588</v>
      </c>
      <c r="F95" s="9">
        <v>0</v>
      </c>
      <c r="G95" s="9">
        <v>193700</v>
      </c>
      <c r="H95" s="16">
        <f t="shared" si="25"/>
        <v>2137122.4944701586</v>
      </c>
      <c r="J95" s="9">
        <v>1799548.2788404603</v>
      </c>
      <c r="K95" s="9">
        <v>0</v>
      </c>
      <c r="L95" s="9">
        <v>180385.80931263856</v>
      </c>
      <c r="M95" s="18">
        <f t="shared" si="26"/>
        <v>1979934.0881530989</v>
      </c>
      <c r="O95" s="9">
        <f t="shared" si="39"/>
        <v>-113676.03626289472</v>
      </c>
      <c r="P95" s="9">
        <v>-30198.179366803754</v>
      </c>
      <c r="Q95" s="9">
        <f t="shared" si="30"/>
        <v>0</v>
      </c>
      <c r="R95" s="9">
        <f t="shared" si="31"/>
        <v>-13314.190687361435</v>
      </c>
      <c r="S95" s="13">
        <f t="shared" si="27"/>
        <v>-157188.40631705991</v>
      </c>
      <c r="U95" s="9">
        <v>0</v>
      </c>
      <c r="V95" s="9">
        <v>0</v>
      </c>
      <c r="X95" s="21">
        <f t="shared" si="32"/>
        <v>4318.7166543781304</v>
      </c>
      <c r="Y95" s="21">
        <f t="shared" si="33"/>
        <v>4284.6387591439534</v>
      </c>
      <c r="Z95" s="9">
        <f t="shared" si="40"/>
        <v>33.029170025386847</v>
      </c>
      <c r="AA95" s="9">
        <f t="shared" si="28"/>
        <v>-30</v>
      </c>
      <c r="AB95" s="24">
        <v>450</v>
      </c>
      <c r="AC95" s="27">
        <v>420</v>
      </c>
      <c r="AE95" s="9">
        <f t="shared" si="34"/>
        <v>4318.7166543781304</v>
      </c>
      <c r="AF95" s="9">
        <f t="shared" si="35"/>
        <v>4284.6387591439534</v>
      </c>
      <c r="AG95" s="33">
        <f t="shared" si="29"/>
        <v>-34.077895234177049</v>
      </c>
      <c r="AI95" s="30">
        <f t="shared" si="36"/>
        <v>-7.4031362732025707E-2</v>
      </c>
      <c r="AJ95" s="30">
        <f t="shared" si="37"/>
        <v>-7.8907457843131468E-3</v>
      </c>
      <c r="AK95" s="22">
        <f t="shared" si="38"/>
        <v>-34.077895234177049</v>
      </c>
    </row>
    <row r="96" spans="1:37" x14ac:dyDescent="0.2">
      <c r="A96" s="1" t="s">
        <v>362</v>
      </c>
      <c r="B96" s="4" t="s">
        <v>166</v>
      </c>
      <c r="C96" s="4">
        <v>2197</v>
      </c>
      <c r="D96" s="1" t="s">
        <v>167</v>
      </c>
      <c r="E96" s="9">
        <v>1595532.9082739456</v>
      </c>
      <c r="F96" s="9">
        <v>26860.70744161282</v>
      </c>
      <c r="G96" s="9">
        <v>179600</v>
      </c>
      <c r="H96" s="16">
        <f t="shared" si="25"/>
        <v>1801993.6157155584</v>
      </c>
      <c r="J96" s="9">
        <v>1627238.0411466763</v>
      </c>
      <c r="K96" s="9">
        <v>20118.894126499632</v>
      </c>
      <c r="L96" s="9">
        <v>186204.83870967742</v>
      </c>
      <c r="M96" s="18">
        <f t="shared" si="26"/>
        <v>1833561.7739828532</v>
      </c>
      <c r="O96" s="9">
        <f t="shared" si="39"/>
        <v>56266.318757731111</v>
      </c>
      <c r="P96" s="9">
        <v>-24561.185885000385</v>
      </c>
      <c r="Q96" s="9">
        <f t="shared" si="30"/>
        <v>-6741.8133151131879</v>
      </c>
      <c r="R96" s="9">
        <f t="shared" si="31"/>
        <v>6604.838709677424</v>
      </c>
      <c r="S96" s="13">
        <f t="shared" si="27"/>
        <v>31568.158267294963</v>
      </c>
      <c r="U96" s="9">
        <v>3285.3170722103678</v>
      </c>
      <c r="V96" s="9">
        <v>0</v>
      </c>
      <c r="X96" s="21">
        <f t="shared" si="32"/>
        <v>4432.7694418457877</v>
      </c>
      <c r="Y96" s="21">
        <f t="shared" si="33"/>
        <v>4267.7640810185903</v>
      </c>
      <c r="Z96" s="9">
        <f t="shared" si="40"/>
        <v>-97.898295567633468</v>
      </c>
      <c r="AA96" s="9">
        <f t="shared" si="28"/>
        <v>20</v>
      </c>
      <c r="AB96" s="24">
        <v>366</v>
      </c>
      <c r="AC96" s="27">
        <v>386</v>
      </c>
      <c r="AE96" s="9">
        <f t="shared" si="34"/>
        <v>4359.3795308031304</v>
      </c>
      <c r="AF96" s="9">
        <f t="shared" si="35"/>
        <v>4215.6425936442392</v>
      </c>
      <c r="AG96" s="33">
        <f t="shared" si="29"/>
        <v>-143.73693715889112</v>
      </c>
      <c r="AI96" s="30">
        <f t="shared" si="36"/>
        <v>1.7812115095303893E-2</v>
      </c>
      <c r="AJ96" s="30">
        <f t="shared" si="37"/>
        <v>-3.4924263925178223E-2</v>
      </c>
      <c r="AK96" s="22">
        <f t="shared" si="38"/>
        <v>-152.24812128378835</v>
      </c>
    </row>
    <row r="97" spans="1:37" x14ac:dyDescent="0.2">
      <c r="A97" s="1" t="s">
        <v>362</v>
      </c>
      <c r="B97" s="4" t="s">
        <v>168</v>
      </c>
      <c r="C97" s="4">
        <v>5205</v>
      </c>
      <c r="D97" s="1" t="s">
        <v>169</v>
      </c>
      <c r="E97" s="9">
        <v>1483296.07316223</v>
      </c>
      <c r="F97" s="9">
        <v>0</v>
      </c>
      <c r="G97" s="9">
        <v>76600</v>
      </c>
      <c r="H97" s="16">
        <f t="shared" si="25"/>
        <v>1559896.07316223</v>
      </c>
      <c r="J97" s="9">
        <v>1438603.9159952218</v>
      </c>
      <c r="K97" s="9">
        <v>0</v>
      </c>
      <c r="L97" s="9">
        <v>77138.256658595637</v>
      </c>
      <c r="M97" s="18">
        <f t="shared" si="26"/>
        <v>1515742.1726538176</v>
      </c>
      <c r="O97" s="9">
        <f t="shared" si="39"/>
        <v>-16775.618019029567</v>
      </c>
      <c r="P97" s="9">
        <v>-27916.539147978579</v>
      </c>
      <c r="Q97" s="9">
        <f t="shared" si="30"/>
        <v>0</v>
      </c>
      <c r="R97" s="9">
        <f t="shared" si="31"/>
        <v>538.25665859563742</v>
      </c>
      <c r="S97" s="13">
        <f t="shared" si="27"/>
        <v>-44153.900508412509</v>
      </c>
      <c r="U97" s="9">
        <v>0</v>
      </c>
      <c r="V97" s="9">
        <v>0</v>
      </c>
      <c r="X97" s="21">
        <f t="shared" si="32"/>
        <v>3565.6155604861297</v>
      </c>
      <c r="Y97" s="21">
        <f t="shared" si="33"/>
        <v>3458.1824903731294</v>
      </c>
      <c r="Z97" s="9">
        <f t="shared" si="40"/>
        <v>-40.326004853436316</v>
      </c>
      <c r="AA97" s="9">
        <f t="shared" si="28"/>
        <v>0</v>
      </c>
      <c r="AB97" s="24">
        <v>416</v>
      </c>
      <c r="AC97" s="27">
        <v>416</v>
      </c>
      <c r="AE97" s="9">
        <f t="shared" si="34"/>
        <v>3565.6155604861297</v>
      </c>
      <c r="AF97" s="9">
        <f t="shared" si="35"/>
        <v>3458.1824903731294</v>
      </c>
      <c r="AG97" s="33">
        <f t="shared" si="29"/>
        <v>-107.43307011300021</v>
      </c>
      <c r="AI97" s="30">
        <f t="shared" si="36"/>
        <v>-3.0130301007087024E-2</v>
      </c>
      <c r="AJ97" s="30">
        <f t="shared" si="37"/>
        <v>-3.0130301007087024E-2</v>
      </c>
      <c r="AK97" s="22">
        <f t="shared" si="38"/>
        <v>-107.43307011300021</v>
      </c>
    </row>
    <row r="98" spans="1:37" x14ac:dyDescent="0.2">
      <c r="A98" s="1" t="s">
        <v>362</v>
      </c>
      <c r="B98" s="4" t="s">
        <v>170</v>
      </c>
      <c r="C98" s="4">
        <v>2130</v>
      </c>
      <c r="D98" s="1" t="s">
        <v>171</v>
      </c>
      <c r="E98" s="9">
        <v>349169.33844895114</v>
      </c>
      <c r="F98" s="9">
        <v>0</v>
      </c>
      <c r="G98" s="9">
        <v>11700</v>
      </c>
      <c r="H98" s="16">
        <f t="shared" si="25"/>
        <v>360869.33844895114</v>
      </c>
      <c r="J98" s="9">
        <v>332898.29555137281</v>
      </c>
      <c r="K98" s="9">
        <v>0</v>
      </c>
      <c r="L98" s="9">
        <v>11191.304347826088</v>
      </c>
      <c r="M98" s="18">
        <f t="shared" si="26"/>
        <v>344089.59989919892</v>
      </c>
      <c r="O98" s="9">
        <f t="shared" si="39"/>
        <v>-13117.010830378826</v>
      </c>
      <c r="P98" s="9">
        <v>-3154.0320671995032</v>
      </c>
      <c r="Q98" s="9">
        <f t="shared" si="30"/>
        <v>0</v>
      </c>
      <c r="R98" s="9">
        <f t="shared" si="31"/>
        <v>-508.69565217391209</v>
      </c>
      <c r="S98" s="13">
        <f t="shared" si="27"/>
        <v>-16779.738549752241</v>
      </c>
      <c r="U98" s="9">
        <v>14144.143054528598</v>
      </c>
      <c r="V98" s="9">
        <v>0</v>
      </c>
      <c r="X98" s="21">
        <f t="shared" si="32"/>
        <v>7429.1348606159818</v>
      </c>
      <c r="Y98" s="21">
        <f t="shared" si="33"/>
        <v>7565.8703534402912</v>
      </c>
      <c r="Z98" s="9">
        <f t="shared" si="40"/>
        <v>203.84255808387331</v>
      </c>
      <c r="AA98" s="9">
        <f t="shared" si="28"/>
        <v>-3</v>
      </c>
      <c r="AB98" s="24">
        <v>47</v>
      </c>
      <c r="AC98" s="27">
        <v>44</v>
      </c>
      <c r="AE98" s="9">
        <f t="shared" si="34"/>
        <v>7429.1348606159818</v>
      </c>
      <c r="AF98" s="9">
        <f t="shared" si="35"/>
        <v>7565.8703534402912</v>
      </c>
      <c r="AG98" s="33">
        <f t="shared" si="29"/>
        <v>136.7354928243094</v>
      </c>
      <c r="AI98" s="30">
        <f t="shared" si="36"/>
        <v>-8.7107264593204503E-2</v>
      </c>
      <c r="AJ98" s="30">
        <f t="shared" si="37"/>
        <v>-2.4864578088195644E-2</v>
      </c>
      <c r="AK98" s="22">
        <f t="shared" si="38"/>
        <v>-184.72230386952288</v>
      </c>
    </row>
    <row r="99" spans="1:37" x14ac:dyDescent="0.2">
      <c r="A99" s="1" t="s">
        <v>362</v>
      </c>
      <c r="B99" s="4" t="s">
        <v>172</v>
      </c>
      <c r="C99" s="4">
        <v>3353</v>
      </c>
      <c r="D99" s="1" t="s">
        <v>173</v>
      </c>
      <c r="E99" s="9">
        <v>862964.83269185293</v>
      </c>
      <c r="F99" s="9">
        <v>0</v>
      </c>
      <c r="G99" s="9">
        <v>123400</v>
      </c>
      <c r="H99" s="16">
        <f t="shared" si="25"/>
        <v>986364.83269185293</v>
      </c>
      <c r="J99" s="9">
        <v>860328.12882495776</v>
      </c>
      <c r="K99" s="9">
        <v>0</v>
      </c>
      <c r="L99" s="9">
        <v>122798.99497487437</v>
      </c>
      <c r="M99" s="18">
        <f t="shared" si="26"/>
        <v>983127.12379983207</v>
      </c>
      <c r="O99" s="9">
        <f t="shared" si="39"/>
        <v>10650.49505449848</v>
      </c>
      <c r="P99" s="9">
        <v>-13287.198921393652</v>
      </c>
      <c r="Q99" s="9">
        <f t="shared" si="30"/>
        <v>0</v>
      </c>
      <c r="R99" s="9">
        <f t="shared" si="31"/>
        <v>-601.00502512563253</v>
      </c>
      <c r="S99" s="13">
        <f t="shared" si="27"/>
        <v>-3237.7088920208043</v>
      </c>
      <c r="U99" s="9">
        <v>0</v>
      </c>
      <c r="V99" s="9">
        <v>-72824.935856044758</v>
      </c>
      <c r="X99" s="21">
        <f t="shared" si="32"/>
        <v>4358.4082459184492</v>
      </c>
      <c r="Y99" s="21">
        <f t="shared" si="33"/>
        <v>4345.0915597220092</v>
      </c>
      <c r="Z99" s="9">
        <f t="shared" si="40"/>
        <v>53.790379063123837</v>
      </c>
      <c r="AA99" s="9">
        <f t="shared" si="28"/>
        <v>0</v>
      </c>
      <c r="AB99" s="24">
        <v>198</v>
      </c>
      <c r="AC99" s="27">
        <v>198</v>
      </c>
      <c r="AE99" s="9">
        <f t="shared" si="34"/>
        <v>4358.4082459184492</v>
      </c>
      <c r="AF99" s="9">
        <f t="shared" si="35"/>
        <v>4345.0915597220092</v>
      </c>
      <c r="AG99" s="33">
        <f t="shared" si="29"/>
        <v>-13.31668619644006</v>
      </c>
      <c r="AI99" s="30">
        <f t="shared" si="36"/>
        <v>8.1333826513197316E-2</v>
      </c>
      <c r="AJ99" s="30">
        <f t="shared" si="37"/>
        <v>8.1333826513197316E-2</v>
      </c>
      <c r="AK99" s="22">
        <f t="shared" si="38"/>
        <v>354.48602014722019</v>
      </c>
    </row>
    <row r="100" spans="1:37" x14ac:dyDescent="0.2">
      <c r="A100" s="1" t="s">
        <v>363</v>
      </c>
      <c r="C100" s="4">
        <v>3372</v>
      </c>
      <c r="D100" s="1" t="s">
        <v>376</v>
      </c>
      <c r="E100" s="9">
        <v>977585.38841820846</v>
      </c>
      <c r="F100" s="9">
        <v>0</v>
      </c>
      <c r="G100" s="9">
        <v>95400</v>
      </c>
      <c r="H100" s="16">
        <f t="shared" si="25"/>
        <v>1072985.3884182083</v>
      </c>
      <c r="J100" s="9">
        <v>977295.52881484735</v>
      </c>
      <c r="K100" s="9">
        <v>0</v>
      </c>
      <c r="L100" s="9">
        <v>94982.568807339441</v>
      </c>
      <c r="M100" s="18">
        <f t="shared" si="26"/>
        <v>1072278.0976221869</v>
      </c>
      <c r="O100" s="9">
        <f t="shared" si="39"/>
        <v>14339.480623223819</v>
      </c>
      <c r="P100" s="9">
        <v>-14629.340226584929</v>
      </c>
      <c r="Q100" s="9">
        <f t="shared" si="30"/>
        <v>0</v>
      </c>
      <c r="R100" s="9">
        <f t="shared" si="31"/>
        <v>-417.43119266055874</v>
      </c>
      <c r="S100" s="13">
        <f t="shared" si="27"/>
        <v>-707.29079602166894</v>
      </c>
      <c r="U100" s="9">
        <v>0</v>
      </c>
      <c r="V100" s="9">
        <v>-26220.914653153624</v>
      </c>
      <c r="X100" s="21">
        <f t="shared" si="32"/>
        <v>4484.3366441202224</v>
      </c>
      <c r="Y100" s="21">
        <f t="shared" si="33"/>
        <v>4503.6660314048268</v>
      </c>
      <c r="Z100" s="9">
        <f t="shared" si="40"/>
        <v>86.436452544168205</v>
      </c>
      <c r="AA100" s="9">
        <f t="shared" si="28"/>
        <v>-1</v>
      </c>
      <c r="AB100" s="24">
        <v>218</v>
      </c>
      <c r="AC100" s="27">
        <v>217</v>
      </c>
      <c r="AE100" s="9">
        <f t="shared" si="34"/>
        <v>4484.3366441202224</v>
      </c>
      <c r="AF100" s="9">
        <f t="shared" si="35"/>
        <v>4503.6660314048268</v>
      </c>
      <c r="AG100" s="33">
        <f t="shared" si="29"/>
        <v>19.329387284604309</v>
      </c>
      <c r="AI100" s="30">
        <f t="shared" si="36"/>
        <v>2.652561643924578E-2</v>
      </c>
      <c r="AJ100" s="30">
        <f t="shared" si="37"/>
        <v>3.1256149233896746E-2</v>
      </c>
      <c r="AK100" s="22">
        <f t="shared" si="38"/>
        <v>140.16309536365316</v>
      </c>
    </row>
    <row r="101" spans="1:37" x14ac:dyDescent="0.2">
      <c r="A101" s="1" t="s">
        <v>362</v>
      </c>
      <c r="B101" s="4" t="s">
        <v>174</v>
      </c>
      <c r="C101" s="4">
        <v>3375</v>
      </c>
      <c r="D101" s="1" t="s">
        <v>175</v>
      </c>
      <c r="E101" s="9">
        <v>747831.56843730458</v>
      </c>
      <c r="F101" s="9">
        <v>0</v>
      </c>
      <c r="G101" s="9">
        <v>28500</v>
      </c>
      <c r="H101" s="16">
        <f t="shared" si="25"/>
        <v>776331.56843730458</v>
      </c>
      <c r="J101" s="9">
        <v>763263.74692811514</v>
      </c>
      <c r="K101" s="9">
        <v>0</v>
      </c>
      <c r="L101" s="9">
        <v>29017.277486910993</v>
      </c>
      <c r="M101" s="18">
        <f t="shared" si="26"/>
        <v>792281.02441502619</v>
      </c>
      <c r="O101" s="9">
        <f t="shared" si="39"/>
        <v>27914.092629089446</v>
      </c>
      <c r="P101" s="9">
        <v>-12481.914138278884</v>
      </c>
      <c r="Q101" s="9">
        <f t="shared" ref="Q101:Q132" si="41">K101-F101</f>
        <v>0</v>
      </c>
      <c r="R101" s="9">
        <f t="shared" ref="R101:R132" si="42">L101-G101</f>
        <v>517.27748691099259</v>
      </c>
      <c r="S101" s="13">
        <f t="shared" si="27"/>
        <v>15949.455977721555</v>
      </c>
      <c r="U101" s="9">
        <v>0</v>
      </c>
      <c r="V101" s="9">
        <v>0</v>
      </c>
      <c r="X101" s="21">
        <f t="shared" ref="X101:X132" si="43">(E101+F101)/AB101</f>
        <v>4020.5998303080892</v>
      </c>
      <c r="Y101" s="21">
        <f t="shared" ref="Y101:Y132" si="44">(J101+K101)/AC101</f>
        <v>3854.8674087278541</v>
      </c>
      <c r="Z101" s="9">
        <f t="shared" si="40"/>
        <v>-98.625356320671145</v>
      </c>
      <c r="AA101" s="9">
        <f t="shared" si="28"/>
        <v>12</v>
      </c>
      <c r="AB101" s="24">
        <v>186</v>
      </c>
      <c r="AC101" s="27">
        <v>198</v>
      </c>
      <c r="AE101" s="9">
        <f t="shared" ref="AE101:AE132" si="45">E101/AB101</f>
        <v>4020.5998303080892</v>
      </c>
      <c r="AF101" s="9">
        <f t="shared" ref="AF101:AF132" si="46">J101/AC101</f>
        <v>3854.8674087278541</v>
      </c>
      <c r="AG101" s="33">
        <f t="shared" si="29"/>
        <v>-165.73242158023504</v>
      </c>
      <c r="AI101" s="30">
        <f t="shared" ref="AI101:AI132" si="47">SUM(J101,-U101,-V101)/E101-1</f>
        <v>2.0635901374233434E-2</v>
      </c>
      <c r="AJ101" s="30">
        <f t="shared" ref="AJ101:AJ132" si="48">(SUM(J101,-U101,-V101)/AC101)/(E101/AB101)-1</f>
        <v>-4.1220819921174656E-2</v>
      </c>
      <c r="AK101" s="22">
        <f t="shared" ref="AK101:AK132" si="49">(SUM(J101,-U101,-V101)/AC101)-(E101/AB101)</f>
        <v>-165.73242158023504</v>
      </c>
    </row>
    <row r="102" spans="1:37" x14ac:dyDescent="0.2">
      <c r="A102" s="1" t="s">
        <v>362</v>
      </c>
      <c r="B102" s="4" t="s">
        <v>176</v>
      </c>
      <c r="C102" s="4">
        <v>2064</v>
      </c>
      <c r="D102" s="1" t="s">
        <v>177</v>
      </c>
      <c r="E102" s="9">
        <v>1058726.5518096606</v>
      </c>
      <c r="F102" s="9">
        <v>0</v>
      </c>
      <c r="G102" s="9">
        <v>155100</v>
      </c>
      <c r="H102" s="16">
        <f t="shared" si="25"/>
        <v>1213826.5518096606</v>
      </c>
      <c r="J102" s="9">
        <v>1074580.3635369898</v>
      </c>
      <c r="K102" s="9">
        <v>0</v>
      </c>
      <c r="L102" s="9">
        <v>160781.95121951221</v>
      </c>
      <c r="M102" s="18">
        <f t="shared" si="26"/>
        <v>1235362.3147565019</v>
      </c>
      <c r="O102" s="9">
        <f t="shared" si="39"/>
        <v>29677.86717079932</v>
      </c>
      <c r="P102" s="9">
        <v>-13824.055443470163</v>
      </c>
      <c r="Q102" s="9">
        <f t="shared" si="41"/>
        <v>0</v>
      </c>
      <c r="R102" s="9">
        <f t="shared" si="42"/>
        <v>5681.9512195122079</v>
      </c>
      <c r="S102" s="13">
        <f t="shared" si="27"/>
        <v>21535.762946841365</v>
      </c>
      <c r="U102" s="9">
        <v>22788.392348369583</v>
      </c>
      <c r="V102" s="9">
        <v>0</v>
      </c>
      <c r="X102" s="21">
        <f t="shared" si="43"/>
        <v>5139.4492806294202</v>
      </c>
      <c r="Y102" s="21">
        <f t="shared" si="44"/>
        <v>5044.9782325680271</v>
      </c>
      <c r="Z102" s="9">
        <f t="shared" si="40"/>
        <v>-27.363982801829152</v>
      </c>
      <c r="AA102" s="9">
        <f t="shared" si="28"/>
        <v>7</v>
      </c>
      <c r="AB102" s="24">
        <v>206</v>
      </c>
      <c r="AC102" s="27">
        <v>213</v>
      </c>
      <c r="AE102" s="9">
        <f t="shared" si="45"/>
        <v>5139.4492806294202</v>
      </c>
      <c r="AF102" s="9">
        <f t="shared" si="46"/>
        <v>5044.9782325680271</v>
      </c>
      <c r="AG102" s="33">
        <f t="shared" si="29"/>
        <v>-94.471048061393049</v>
      </c>
      <c r="AI102" s="30">
        <f t="shared" si="47"/>
        <v>-6.5499260495425204E-3</v>
      </c>
      <c r="AJ102" s="30">
        <f t="shared" si="48"/>
        <v>-3.9198520029135042E-2</v>
      </c>
      <c r="AK102" s="22">
        <f t="shared" si="49"/>
        <v>-201.45880556547581</v>
      </c>
    </row>
    <row r="103" spans="1:37" x14ac:dyDescent="0.2">
      <c r="A103" s="1" t="s">
        <v>362</v>
      </c>
      <c r="B103" s="4" t="s">
        <v>178</v>
      </c>
      <c r="C103" s="4">
        <v>2132</v>
      </c>
      <c r="D103" s="1" t="s">
        <v>179</v>
      </c>
      <c r="E103" s="9">
        <v>1159941.7868230238</v>
      </c>
      <c r="F103" s="9">
        <v>0</v>
      </c>
      <c r="G103" s="9">
        <v>139100</v>
      </c>
      <c r="H103" s="16">
        <f t="shared" si="25"/>
        <v>1299041.7868230238</v>
      </c>
      <c r="J103" s="9">
        <v>1132275.8926474545</v>
      </c>
      <c r="K103" s="9">
        <v>0</v>
      </c>
      <c r="L103" s="9">
        <v>144636.31840796021</v>
      </c>
      <c r="M103" s="18">
        <f t="shared" si="26"/>
        <v>1276912.2110554148</v>
      </c>
      <c r="O103" s="9">
        <f t="shared" si="39"/>
        <v>-13640.51753632044</v>
      </c>
      <c r="P103" s="9">
        <v>-14025.376639248854</v>
      </c>
      <c r="Q103" s="9">
        <f t="shared" si="41"/>
        <v>0</v>
      </c>
      <c r="R103" s="9">
        <f t="shared" si="42"/>
        <v>5536.318407960207</v>
      </c>
      <c r="S103" s="13">
        <f t="shared" si="27"/>
        <v>-22129.575767609087</v>
      </c>
      <c r="U103" s="9">
        <v>97404.421691195224</v>
      </c>
      <c r="V103" s="9">
        <v>0</v>
      </c>
      <c r="X103" s="21">
        <f t="shared" si="43"/>
        <v>5549.9607025025061</v>
      </c>
      <c r="Y103" s="21">
        <f t="shared" si="44"/>
        <v>5417.5880030978688</v>
      </c>
      <c r="Z103" s="9">
        <f t="shared" si="40"/>
        <v>-65.265634145073491</v>
      </c>
      <c r="AA103" s="9">
        <f t="shared" si="28"/>
        <v>0</v>
      </c>
      <c r="AB103" s="24">
        <v>209</v>
      </c>
      <c r="AC103" s="27">
        <v>209</v>
      </c>
      <c r="AE103" s="9">
        <f t="shared" si="45"/>
        <v>5549.9607025025061</v>
      </c>
      <c r="AF103" s="9">
        <f t="shared" si="46"/>
        <v>5417.5880030978688</v>
      </c>
      <c r="AG103" s="33">
        <f t="shared" si="29"/>
        <v>-132.37269940463739</v>
      </c>
      <c r="AI103" s="30">
        <f t="shared" si="47"/>
        <v>-0.10782464886390619</v>
      </c>
      <c r="AJ103" s="30">
        <f t="shared" si="48"/>
        <v>-0.10782464886390619</v>
      </c>
      <c r="AK103" s="22">
        <f t="shared" si="49"/>
        <v>-598.4225639558108</v>
      </c>
    </row>
    <row r="104" spans="1:37" x14ac:dyDescent="0.2">
      <c r="A104" s="1" t="s">
        <v>362</v>
      </c>
      <c r="B104" s="4" t="s">
        <v>180</v>
      </c>
      <c r="C104" s="4">
        <v>3377</v>
      </c>
      <c r="D104" s="1" t="s">
        <v>181</v>
      </c>
      <c r="E104" s="9">
        <v>2381066.502360513</v>
      </c>
      <c r="F104" s="9">
        <v>34346.242813693549</v>
      </c>
      <c r="G104" s="9">
        <v>313300</v>
      </c>
      <c r="H104" s="16">
        <f t="shared" si="25"/>
        <v>2728712.7451742063</v>
      </c>
      <c r="J104" s="9">
        <v>2447058.6522407434</v>
      </c>
      <c r="K104" s="9">
        <v>28943.913343366425</v>
      </c>
      <c r="L104" s="9">
        <v>319027.60511882999</v>
      </c>
      <c r="M104" s="18">
        <f t="shared" si="26"/>
        <v>2795030.1707029399</v>
      </c>
      <c r="O104" s="9">
        <f t="shared" si="39"/>
        <v>101961.53685935668</v>
      </c>
      <c r="P104" s="9">
        <v>-35969.386979126248</v>
      </c>
      <c r="Q104" s="9">
        <f t="shared" si="41"/>
        <v>-5402.329470327124</v>
      </c>
      <c r="R104" s="9">
        <f t="shared" si="42"/>
        <v>5727.6051188299898</v>
      </c>
      <c r="S104" s="13">
        <f t="shared" si="27"/>
        <v>66317.425528733293</v>
      </c>
      <c r="U104" s="9">
        <v>0</v>
      </c>
      <c r="V104" s="9">
        <v>0</v>
      </c>
      <c r="X104" s="21">
        <f t="shared" si="43"/>
        <v>4506.367061892176</v>
      </c>
      <c r="Y104" s="21">
        <f t="shared" si="44"/>
        <v>4413.5518103103559</v>
      </c>
      <c r="Z104" s="9">
        <f t="shared" si="40"/>
        <v>-25.708186322256225</v>
      </c>
      <c r="AA104" s="9">
        <f t="shared" si="28"/>
        <v>25</v>
      </c>
      <c r="AB104" s="24">
        <v>536</v>
      </c>
      <c r="AC104" s="27">
        <v>561</v>
      </c>
      <c r="AE104" s="9">
        <f t="shared" si="45"/>
        <v>4442.2882506725991</v>
      </c>
      <c r="AF104" s="9">
        <f t="shared" si="46"/>
        <v>4361.9583818908086</v>
      </c>
      <c r="AG104" s="33">
        <f t="shared" si="29"/>
        <v>-80.329868781790537</v>
      </c>
      <c r="AI104" s="30">
        <f t="shared" si="47"/>
        <v>2.7715374524318381E-2</v>
      </c>
      <c r="AJ104" s="30">
        <f t="shared" si="48"/>
        <v>-1.808299332435892E-2</v>
      </c>
      <c r="AK104" s="22">
        <f t="shared" si="49"/>
        <v>-80.329868781790537</v>
      </c>
    </row>
    <row r="105" spans="1:37" x14ac:dyDescent="0.2">
      <c r="A105" s="1" t="s">
        <v>362</v>
      </c>
      <c r="B105" s="4" t="s">
        <v>182</v>
      </c>
      <c r="C105" s="4">
        <v>2101</v>
      </c>
      <c r="D105" s="1" t="s">
        <v>183</v>
      </c>
      <c r="E105" s="9">
        <v>882290.86827829282</v>
      </c>
      <c r="F105" s="9">
        <v>0</v>
      </c>
      <c r="G105" s="9">
        <v>66300</v>
      </c>
      <c r="H105" s="16">
        <f t="shared" si="25"/>
        <v>948590.86827829282</v>
      </c>
      <c r="J105" s="9">
        <v>873676.15611410595</v>
      </c>
      <c r="K105" s="9">
        <v>0</v>
      </c>
      <c r="L105" s="9">
        <v>65325</v>
      </c>
      <c r="M105" s="18">
        <f t="shared" si="26"/>
        <v>939001.15611410595</v>
      </c>
      <c r="O105" s="9">
        <f t="shared" si="39"/>
        <v>5008.0220835045984</v>
      </c>
      <c r="P105" s="9">
        <v>-13622.734247691471</v>
      </c>
      <c r="Q105" s="9">
        <f t="shared" si="41"/>
        <v>0</v>
      </c>
      <c r="R105" s="9">
        <f t="shared" si="42"/>
        <v>-975</v>
      </c>
      <c r="S105" s="13">
        <f t="shared" si="27"/>
        <v>-9589.7121641868725</v>
      </c>
      <c r="U105" s="9">
        <v>0</v>
      </c>
      <c r="V105" s="9">
        <v>-13668.43078846822</v>
      </c>
      <c r="X105" s="21">
        <f t="shared" si="43"/>
        <v>4346.2604348684372</v>
      </c>
      <c r="Y105" s="21">
        <f t="shared" si="44"/>
        <v>4325.1294857133962</v>
      </c>
      <c r="Z105" s="9">
        <f t="shared" si="40"/>
        <v>45.976116104522916</v>
      </c>
      <c r="AA105" s="9">
        <f t="shared" si="28"/>
        <v>-1</v>
      </c>
      <c r="AB105" s="24">
        <v>203</v>
      </c>
      <c r="AC105" s="27">
        <v>202</v>
      </c>
      <c r="AE105" s="9">
        <f t="shared" si="45"/>
        <v>4346.2604348684372</v>
      </c>
      <c r="AF105" s="9">
        <f t="shared" si="46"/>
        <v>4325.1294857133962</v>
      </c>
      <c r="AG105" s="33">
        <f t="shared" si="29"/>
        <v>-21.13094915504098</v>
      </c>
      <c r="AI105" s="30">
        <f t="shared" si="47"/>
        <v>5.7279507314216271E-3</v>
      </c>
      <c r="AJ105" s="30">
        <f t="shared" si="48"/>
        <v>1.070680197266638E-2</v>
      </c>
      <c r="AK105" s="22">
        <f t="shared" si="49"/>
        <v>46.534549797771433</v>
      </c>
    </row>
    <row r="106" spans="1:37" x14ac:dyDescent="0.2">
      <c r="A106" s="1" t="s">
        <v>362</v>
      </c>
      <c r="B106" s="4" t="s">
        <v>184</v>
      </c>
      <c r="C106" s="4">
        <v>2115</v>
      </c>
      <c r="D106" s="1" t="s">
        <v>185</v>
      </c>
      <c r="E106" s="9">
        <v>824042.18454093311</v>
      </c>
      <c r="F106" s="9">
        <v>0</v>
      </c>
      <c r="G106" s="9">
        <v>62500</v>
      </c>
      <c r="H106" s="16">
        <f t="shared" si="25"/>
        <v>886542.18454093311</v>
      </c>
      <c r="J106" s="9">
        <v>827749.13200097159</v>
      </c>
      <c r="K106" s="9">
        <v>0</v>
      </c>
      <c r="L106" s="9">
        <v>63046</v>
      </c>
      <c r="M106" s="18">
        <f t="shared" si="26"/>
        <v>890795.13200097159</v>
      </c>
      <c r="O106" s="9">
        <f t="shared" si="39"/>
        <v>17061.253446691684</v>
      </c>
      <c r="P106" s="9">
        <v>-13354.305986653215</v>
      </c>
      <c r="Q106" s="9">
        <f t="shared" si="41"/>
        <v>0</v>
      </c>
      <c r="R106" s="9">
        <f t="shared" si="42"/>
        <v>546</v>
      </c>
      <c r="S106" s="13">
        <f t="shared" si="27"/>
        <v>4252.9474600384692</v>
      </c>
      <c r="U106" s="9">
        <v>0</v>
      </c>
      <c r="V106" s="9">
        <v>-6133.5497628700687</v>
      </c>
      <c r="X106" s="21">
        <f t="shared" si="43"/>
        <v>4140.9155002056941</v>
      </c>
      <c r="Y106" s="21">
        <f t="shared" si="44"/>
        <v>4097.7679802028297</v>
      </c>
      <c r="Z106" s="9">
        <f t="shared" si="40"/>
        <v>23.959545256699457</v>
      </c>
      <c r="AA106" s="9">
        <f t="shared" si="28"/>
        <v>3</v>
      </c>
      <c r="AB106" s="24">
        <v>199</v>
      </c>
      <c r="AC106" s="27">
        <v>202</v>
      </c>
      <c r="AE106" s="9">
        <f t="shared" si="45"/>
        <v>4140.9155002056941</v>
      </c>
      <c r="AF106" s="9">
        <f t="shared" si="46"/>
        <v>4097.7679802028297</v>
      </c>
      <c r="AG106" s="33">
        <f t="shared" si="29"/>
        <v>-43.147520002864439</v>
      </c>
      <c r="AI106" s="30">
        <f t="shared" si="47"/>
        <v>1.1941739643329896E-2</v>
      </c>
      <c r="AJ106" s="30">
        <f t="shared" si="48"/>
        <v>-3.0870980741455334E-3</v>
      </c>
      <c r="AK106" s="22">
        <f t="shared" si="49"/>
        <v>-12.783412265884181</v>
      </c>
    </row>
    <row r="107" spans="1:37" x14ac:dyDescent="0.2">
      <c r="A107" s="1" t="s">
        <v>362</v>
      </c>
      <c r="B107" s="4" t="s">
        <v>186</v>
      </c>
      <c r="C107" s="4">
        <v>2086</v>
      </c>
      <c r="D107" s="1" t="s">
        <v>187</v>
      </c>
      <c r="E107" s="9">
        <v>2163008.0626296764</v>
      </c>
      <c r="F107" s="9">
        <v>0</v>
      </c>
      <c r="G107" s="9">
        <v>235300</v>
      </c>
      <c r="H107" s="16">
        <f t="shared" si="25"/>
        <v>2398308.0626296764</v>
      </c>
      <c r="J107" s="9">
        <v>2142959.503915227</v>
      </c>
      <c r="K107" s="9">
        <v>10730.076867466383</v>
      </c>
      <c r="L107" s="9">
        <v>233402.4193548387</v>
      </c>
      <c r="M107" s="18">
        <f t="shared" si="26"/>
        <v>2387092.0001375321</v>
      </c>
      <c r="O107" s="9">
        <f t="shared" si="39"/>
        <v>13035.224458515593</v>
      </c>
      <c r="P107" s="9">
        <v>-33083.783172964999</v>
      </c>
      <c r="Q107" s="9">
        <f t="shared" si="41"/>
        <v>10730.076867466383</v>
      </c>
      <c r="R107" s="9">
        <f t="shared" si="42"/>
        <v>-1897.5806451613025</v>
      </c>
      <c r="S107" s="13">
        <f t="shared" si="27"/>
        <v>-11216.062492144325</v>
      </c>
      <c r="U107" s="9">
        <v>0</v>
      </c>
      <c r="V107" s="9">
        <v>0</v>
      </c>
      <c r="X107" s="21">
        <f t="shared" si="43"/>
        <v>4387.4402893096885</v>
      </c>
      <c r="Y107" s="21">
        <f t="shared" si="44"/>
        <v>4368.5387034131709</v>
      </c>
      <c r="Z107" s="9">
        <f t="shared" si="40"/>
        <v>48.205479363046251</v>
      </c>
      <c r="AA107" s="9">
        <f t="shared" si="28"/>
        <v>0</v>
      </c>
      <c r="AB107" s="24">
        <v>493</v>
      </c>
      <c r="AC107" s="27">
        <v>493</v>
      </c>
      <c r="AE107" s="9">
        <f t="shared" si="45"/>
        <v>4387.4402893096885</v>
      </c>
      <c r="AF107" s="9">
        <f t="shared" si="46"/>
        <v>4346.7738416130369</v>
      </c>
      <c r="AG107" s="33">
        <f t="shared" si="29"/>
        <v>-40.66644769665163</v>
      </c>
      <c r="AI107" s="30">
        <f t="shared" si="47"/>
        <v>-9.268832169804897E-3</v>
      </c>
      <c r="AJ107" s="30">
        <f t="shared" si="48"/>
        <v>-9.268832169804897E-3</v>
      </c>
      <c r="AK107" s="22">
        <f t="shared" si="49"/>
        <v>-40.66644769665163</v>
      </c>
    </row>
    <row r="108" spans="1:37" x14ac:dyDescent="0.2">
      <c r="A108" s="1" t="s">
        <v>366</v>
      </c>
      <c r="C108" s="4">
        <v>2000</v>
      </c>
      <c r="D108" s="1" t="s">
        <v>377</v>
      </c>
      <c r="E108" s="9">
        <v>846767.50747648184</v>
      </c>
      <c r="F108" s="9">
        <v>0</v>
      </c>
      <c r="G108" s="9">
        <v>68900</v>
      </c>
      <c r="H108" s="16">
        <f t="shared" si="25"/>
        <v>915667.50747648184</v>
      </c>
      <c r="J108" s="9">
        <v>966331.76892101718</v>
      </c>
      <c r="K108" s="9">
        <v>0</v>
      </c>
      <c r="L108" s="9">
        <v>82927.54491017964</v>
      </c>
      <c r="M108" s="18">
        <f t="shared" si="26"/>
        <v>1049259.3138311969</v>
      </c>
      <c r="O108" s="9">
        <f t="shared" si="39"/>
        <v>119564.26144453534</v>
      </c>
      <c r="P108" s="9">
        <v>0</v>
      </c>
      <c r="Q108" s="9">
        <f t="shared" si="41"/>
        <v>0</v>
      </c>
      <c r="R108" s="9">
        <f t="shared" si="42"/>
        <v>14027.54491017964</v>
      </c>
      <c r="S108" s="13">
        <f t="shared" si="27"/>
        <v>133591.80635471496</v>
      </c>
      <c r="U108" s="9">
        <v>0</v>
      </c>
      <c r="V108" s="9">
        <v>0</v>
      </c>
      <c r="X108" s="21">
        <f t="shared" si="43"/>
        <v>4894.6098698062533</v>
      </c>
      <c r="Y108" s="21">
        <f t="shared" si="44"/>
        <v>4783.8206382228573</v>
      </c>
      <c r="Z108" s="9">
        <f t="shared" si="40"/>
        <v>-43.682166323832135</v>
      </c>
      <c r="AA108" s="9">
        <f t="shared" si="28"/>
        <v>29</v>
      </c>
      <c r="AB108" s="24">
        <v>173</v>
      </c>
      <c r="AC108" s="27">
        <v>202</v>
      </c>
      <c r="AE108" s="9">
        <f t="shared" si="45"/>
        <v>4894.6098698062533</v>
      </c>
      <c r="AF108" s="9">
        <f t="shared" si="46"/>
        <v>4783.8206382228573</v>
      </c>
      <c r="AG108" s="33">
        <f t="shared" si="29"/>
        <v>-110.78923158339603</v>
      </c>
      <c r="AI108" s="30">
        <f t="shared" si="47"/>
        <v>0.14120081414183949</v>
      </c>
      <c r="AJ108" s="30">
        <f t="shared" si="48"/>
        <v>-2.2634946304266212E-2</v>
      </c>
      <c r="AK108" s="22">
        <f t="shared" si="49"/>
        <v>-110.78923158339603</v>
      </c>
    </row>
    <row r="109" spans="1:37" x14ac:dyDescent="0.2">
      <c r="A109" s="1" t="s">
        <v>362</v>
      </c>
      <c r="B109" s="4" t="s">
        <v>188</v>
      </c>
      <c r="C109" s="4">
        <v>2052</v>
      </c>
      <c r="D109" s="1" t="s">
        <v>189</v>
      </c>
      <c r="E109" s="9">
        <v>1015611.0433886067</v>
      </c>
      <c r="F109" s="9">
        <v>0</v>
      </c>
      <c r="G109" s="9">
        <v>181000</v>
      </c>
      <c r="H109" s="16">
        <f t="shared" si="25"/>
        <v>1196611.0433886067</v>
      </c>
      <c r="J109" s="9">
        <v>1011579.7539400065</v>
      </c>
      <c r="K109" s="9">
        <v>0</v>
      </c>
      <c r="L109" s="9">
        <v>183780</v>
      </c>
      <c r="M109" s="18">
        <f t="shared" si="26"/>
        <v>1195359.7539400065</v>
      </c>
      <c r="O109" s="9">
        <f t="shared" si="39"/>
        <v>9121.6953422742608</v>
      </c>
      <c r="P109" s="9">
        <v>-13152.984790874523</v>
      </c>
      <c r="Q109" s="9">
        <f t="shared" si="41"/>
        <v>0</v>
      </c>
      <c r="R109" s="9">
        <f t="shared" si="42"/>
        <v>2780</v>
      </c>
      <c r="S109" s="13">
        <f t="shared" si="27"/>
        <v>-1251.2894486002624</v>
      </c>
      <c r="U109" s="9">
        <v>0</v>
      </c>
      <c r="V109" s="9">
        <v>0</v>
      </c>
      <c r="X109" s="21">
        <f t="shared" si="43"/>
        <v>5181.6889968806463</v>
      </c>
      <c r="Y109" s="21">
        <f t="shared" si="44"/>
        <v>5108.9886562626589</v>
      </c>
      <c r="Z109" s="9">
        <f t="shared" si="40"/>
        <v>-5.5932753584235257</v>
      </c>
      <c r="AA109" s="9">
        <f t="shared" si="28"/>
        <v>2</v>
      </c>
      <c r="AB109" s="24">
        <v>196</v>
      </c>
      <c r="AC109" s="27">
        <v>198</v>
      </c>
      <c r="AE109" s="9">
        <f t="shared" si="45"/>
        <v>5181.6889968806463</v>
      </c>
      <c r="AF109" s="9">
        <f t="shared" si="46"/>
        <v>5108.9886562626589</v>
      </c>
      <c r="AG109" s="33">
        <f t="shared" si="29"/>
        <v>-72.700340617987422</v>
      </c>
      <c r="AI109" s="30">
        <f t="shared" si="47"/>
        <v>-3.9693241569624949E-3</v>
      </c>
      <c r="AJ109" s="30">
        <f t="shared" si="48"/>
        <v>-1.4030240074568878E-2</v>
      </c>
      <c r="AK109" s="22">
        <f t="shared" si="49"/>
        <v>-72.700340617987422</v>
      </c>
    </row>
    <row r="110" spans="1:37" x14ac:dyDescent="0.2">
      <c r="A110" s="1" t="s">
        <v>362</v>
      </c>
      <c r="B110" s="4" t="s">
        <v>190</v>
      </c>
      <c r="C110" s="4">
        <v>3365</v>
      </c>
      <c r="D110" s="1" t="s">
        <v>191</v>
      </c>
      <c r="E110" s="9">
        <v>1529000.1825425816</v>
      </c>
      <c r="F110" s="9">
        <v>33783.424464967742</v>
      </c>
      <c r="G110" s="9">
        <v>123500</v>
      </c>
      <c r="H110" s="16">
        <f t="shared" si="25"/>
        <v>1686283.6070075494</v>
      </c>
      <c r="J110" s="9">
        <v>1550110.7649246692</v>
      </c>
      <c r="K110" s="9">
        <v>34186.442168666093</v>
      </c>
      <c r="L110" s="9">
        <v>126512.19512195123</v>
      </c>
      <c r="M110" s="18">
        <f t="shared" si="26"/>
        <v>1710809.4022152864</v>
      </c>
      <c r="O110" s="9">
        <f t="shared" si="39"/>
        <v>45671.76826708798</v>
      </c>
      <c r="P110" s="9">
        <v>-24561.185885000385</v>
      </c>
      <c r="Q110" s="9">
        <f t="shared" si="41"/>
        <v>403.0177036983514</v>
      </c>
      <c r="R110" s="9">
        <f t="shared" si="42"/>
        <v>3012.1951219512266</v>
      </c>
      <c r="S110" s="13">
        <f t="shared" si="27"/>
        <v>24525.795207737174</v>
      </c>
      <c r="U110" s="9">
        <v>0</v>
      </c>
      <c r="V110" s="9">
        <v>0</v>
      </c>
      <c r="X110" s="21">
        <f t="shared" si="43"/>
        <v>4269.9005655943974</v>
      </c>
      <c r="Y110" s="21">
        <f t="shared" si="44"/>
        <v>4180.2037126473224</v>
      </c>
      <c r="Z110" s="9">
        <f t="shared" si="40"/>
        <v>-22.589787687511162</v>
      </c>
      <c r="AA110" s="9">
        <f t="shared" si="28"/>
        <v>13</v>
      </c>
      <c r="AB110" s="24">
        <v>366</v>
      </c>
      <c r="AC110" s="27">
        <v>379</v>
      </c>
      <c r="AE110" s="9">
        <f t="shared" si="45"/>
        <v>4177.5961271655233</v>
      </c>
      <c r="AF110" s="9">
        <f t="shared" si="46"/>
        <v>4090.002018270895</v>
      </c>
      <c r="AG110" s="33">
        <f t="shared" si="29"/>
        <v>-87.594108894628334</v>
      </c>
      <c r="AI110" s="30">
        <f t="shared" si="47"/>
        <v>1.3806788660406077E-2</v>
      </c>
      <c r="AJ110" s="30">
        <f t="shared" si="48"/>
        <v>-2.0967586676230554E-2</v>
      </c>
      <c r="AK110" s="22">
        <f t="shared" si="49"/>
        <v>-87.594108894628334</v>
      </c>
    </row>
    <row r="111" spans="1:37" x14ac:dyDescent="0.2">
      <c r="A111" s="1" t="s">
        <v>362</v>
      </c>
      <c r="B111" s="4" t="s">
        <v>192</v>
      </c>
      <c r="C111" s="4">
        <v>5202</v>
      </c>
      <c r="D111" s="1" t="s">
        <v>193</v>
      </c>
      <c r="E111" s="9">
        <v>876715.38509030349</v>
      </c>
      <c r="F111" s="9">
        <v>0</v>
      </c>
      <c r="G111" s="9">
        <v>82200</v>
      </c>
      <c r="H111" s="16">
        <f t="shared" si="25"/>
        <v>958915.38509030349</v>
      </c>
      <c r="J111" s="9">
        <v>862127.83171014651</v>
      </c>
      <c r="K111" s="9">
        <v>0</v>
      </c>
      <c r="L111" s="9">
        <v>81035.545023696672</v>
      </c>
      <c r="M111" s="18">
        <f t="shared" si="26"/>
        <v>943163.37673384324</v>
      </c>
      <c r="O111" s="9">
        <f t="shared" si="39"/>
        <v>-629.28380616769391</v>
      </c>
      <c r="P111" s="9">
        <v>-13958.26957398929</v>
      </c>
      <c r="Q111" s="9">
        <f t="shared" si="41"/>
        <v>0</v>
      </c>
      <c r="R111" s="9">
        <f t="shared" si="42"/>
        <v>-1164.4549763033283</v>
      </c>
      <c r="S111" s="13">
        <f t="shared" si="27"/>
        <v>-15752.008356460312</v>
      </c>
      <c r="U111" s="9">
        <v>0</v>
      </c>
      <c r="V111" s="9">
        <v>0</v>
      </c>
      <c r="X111" s="21">
        <f t="shared" si="43"/>
        <v>4214.9778129341512</v>
      </c>
      <c r="Y111" s="21">
        <f t="shared" si="44"/>
        <v>4144.8453447603197</v>
      </c>
      <c r="Z111" s="9">
        <f t="shared" si="40"/>
        <v>-3.025402914267616</v>
      </c>
      <c r="AA111" s="9">
        <f t="shared" si="28"/>
        <v>0</v>
      </c>
      <c r="AB111" s="24">
        <v>208</v>
      </c>
      <c r="AC111" s="27">
        <v>208</v>
      </c>
      <c r="AE111" s="9">
        <f t="shared" si="45"/>
        <v>4214.9778129341512</v>
      </c>
      <c r="AF111" s="9">
        <f t="shared" si="46"/>
        <v>4144.8453447603197</v>
      </c>
      <c r="AG111" s="33">
        <f t="shared" si="29"/>
        <v>-70.132468173831512</v>
      </c>
      <c r="AI111" s="30">
        <f t="shared" si="47"/>
        <v>-1.6638870069166645E-2</v>
      </c>
      <c r="AJ111" s="30">
        <f t="shared" si="48"/>
        <v>-1.6638870069166645E-2</v>
      </c>
      <c r="AK111" s="22">
        <f t="shared" si="49"/>
        <v>-70.132468173831512</v>
      </c>
    </row>
    <row r="112" spans="1:37" x14ac:dyDescent="0.2">
      <c r="A112" s="1" t="s">
        <v>363</v>
      </c>
      <c r="C112" s="4">
        <v>2003</v>
      </c>
      <c r="D112" s="1" t="s">
        <v>335</v>
      </c>
      <c r="E112" s="9">
        <v>1238477.1823245343</v>
      </c>
      <c r="F112" s="9">
        <v>0</v>
      </c>
      <c r="G112" s="9">
        <v>217100</v>
      </c>
      <c r="H112" s="16">
        <f t="shared" si="25"/>
        <v>1455577.1823245343</v>
      </c>
      <c r="J112" s="9">
        <v>1290867.4051235563</v>
      </c>
      <c r="K112" s="9">
        <v>35850.153734932901</v>
      </c>
      <c r="L112" s="9">
        <v>238614.41441441441</v>
      </c>
      <c r="M112" s="18">
        <f t="shared" si="26"/>
        <v>1565331.9732729036</v>
      </c>
      <c r="O112" s="9">
        <f t="shared" si="39"/>
        <v>67757.740743462113</v>
      </c>
      <c r="P112" s="9">
        <v>-15367.517944440133</v>
      </c>
      <c r="Q112" s="9">
        <f t="shared" si="41"/>
        <v>35850.153734932901</v>
      </c>
      <c r="R112" s="9">
        <f t="shared" si="42"/>
        <v>21514.414414414408</v>
      </c>
      <c r="S112" s="13">
        <f t="shared" si="27"/>
        <v>109754.79094836929</v>
      </c>
      <c r="U112" s="9">
        <v>0</v>
      </c>
      <c r="V112" s="9">
        <v>0</v>
      </c>
      <c r="X112" s="21">
        <f t="shared" si="43"/>
        <v>5408.1973027272243</v>
      </c>
      <c r="Y112" s="21">
        <f t="shared" si="44"/>
        <v>5437.3670445020043</v>
      </c>
      <c r="Z112" s="9">
        <f t="shared" si="40"/>
        <v>96.276807034343946</v>
      </c>
      <c r="AA112" s="9">
        <f t="shared" si="28"/>
        <v>15</v>
      </c>
      <c r="AB112" s="24">
        <v>229</v>
      </c>
      <c r="AC112" s="27">
        <v>244</v>
      </c>
      <c r="AE112" s="9">
        <f t="shared" si="45"/>
        <v>5408.1973027272243</v>
      </c>
      <c r="AF112" s="9">
        <f t="shared" si="46"/>
        <v>5290.4401849326077</v>
      </c>
      <c r="AG112" s="33">
        <f t="shared" si="29"/>
        <v>-117.75711779461653</v>
      </c>
      <c r="AI112" s="30">
        <f t="shared" si="47"/>
        <v>4.2302130024462148E-2</v>
      </c>
      <c r="AJ112" s="30">
        <f t="shared" si="48"/>
        <v>-2.1773820591795778E-2</v>
      </c>
      <c r="AK112" s="22">
        <f t="shared" si="49"/>
        <v>-117.75711779461653</v>
      </c>
    </row>
    <row r="113" spans="1:37" x14ac:dyDescent="0.2">
      <c r="A113" s="1" t="s">
        <v>362</v>
      </c>
      <c r="B113" s="4" t="s">
        <v>194</v>
      </c>
      <c r="C113" s="4">
        <v>2140</v>
      </c>
      <c r="D113" s="1" t="s">
        <v>195</v>
      </c>
      <c r="E113" s="9">
        <v>1582951.9468737012</v>
      </c>
      <c r="F113" s="9">
        <v>0</v>
      </c>
      <c r="G113" s="9">
        <v>117000</v>
      </c>
      <c r="H113" s="16">
        <f t="shared" si="25"/>
        <v>1699951.9468737012</v>
      </c>
      <c r="J113" s="9">
        <v>1553983.4187080492</v>
      </c>
      <c r="K113" s="9">
        <v>0</v>
      </c>
      <c r="L113" s="9">
        <v>117557.14285714286</v>
      </c>
      <c r="M113" s="18">
        <f t="shared" si="26"/>
        <v>1671540.5615651922</v>
      </c>
      <c r="O113" s="9">
        <f t="shared" si="39"/>
        <v>-649.34662611598833</v>
      </c>
      <c r="P113" s="9">
        <v>-28319.181539535963</v>
      </c>
      <c r="Q113" s="9">
        <f t="shared" si="41"/>
        <v>0</v>
      </c>
      <c r="R113" s="9">
        <f t="shared" si="42"/>
        <v>557.14285714285506</v>
      </c>
      <c r="S113" s="13">
        <f t="shared" si="27"/>
        <v>-28411.385308509096</v>
      </c>
      <c r="U113" s="9">
        <v>0</v>
      </c>
      <c r="V113" s="9">
        <v>0</v>
      </c>
      <c r="X113" s="21">
        <f t="shared" si="43"/>
        <v>3751.07096415569</v>
      </c>
      <c r="Y113" s="21">
        <f t="shared" si="44"/>
        <v>3682.4251628152824</v>
      </c>
      <c r="Z113" s="9">
        <f t="shared" si="40"/>
        <v>-1.5387360808437194</v>
      </c>
      <c r="AA113" s="9">
        <f t="shared" si="28"/>
        <v>0</v>
      </c>
      <c r="AB113" s="24">
        <v>422</v>
      </c>
      <c r="AC113" s="27">
        <v>422</v>
      </c>
      <c r="AE113" s="9">
        <f t="shared" si="45"/>
        <v>3751.07096415569</v>
      </c>
      <c r="AF113" s="9">
        <f t="shared" si="46"/>
        <v>3682.4251628152824</v>
      </c>
      <c r="AG113" s="33">
        <f t="shared" si="29"/>
        <v>-68.645801340407615</v>
      </c>
      <c r="AI113" s="30">
        <f t="shared" si="47"/>
        <v>-1.8300320627460787E-2</v>
      </c>
      <c r="AJ113" s="30">
        <f t="shared" si="48"/>
        <v>-1.8300320627460787E-2</v>
      </c>
      <c r="AK113" s="22">
        <f t="shared" si="49"/>
        <v>-68.645801340407615</v>
      </c>
    </row>
    <row r="114" spans="1:37" x14ac:dyDescent="0.2">
      <c r="A114" s="1" t="s">
        <v>362</v>
      </c>
      <c r="B114" s="4" t="s">
        <v>196</v>
      </c>
      <c r="C114" s="4">
        <v>2174</v>
      </c>
      <c r="D114" s="1" t="s">
        <v>197</v>
      </c>
      <c r="E114" s="9">
        <v>1493903.7863486668</v>
      </c>
      <c r="F114" s="9">
        <v>0</v>
      </c>
      <c r="G114" s="9">
        <v>75300</v>
      </c>
      <c r="H114" s="16">
        <f t="shared" si="25"/>
        <v>1569203.7863486668</v>
      </c>
      <c r="J114" s="9">
        <v>1466969.3029032997</v>
      </c>
      <c r="K114" s="9">
        <v>0</v>
      </c>
      <c r="L114" s="9">
        <v>76176.22549019607</v>
      </c>
      <c r="M114" s="18">
        <f t="shared" si="26"/>
        <v>1543145.5283934958</v>
      </c>
      <c r="O114" s="9">
        <f t="shared" si="39"/>
        <v>579.41331105411882</v>
      </c>
      <c r="P114" s="9">
        <v>-27513.896756421196</v>
      </c>
      <c r="Q114" s="9">
        <f t="shared" si="41"/>
        <v>0</v>
      </c>
      <c r="R114" s="9">
        <f t="shared" si="42"/>
        <v>876.22549019606959</v>
      </c>
      <c r="S114" s="13">
        <f t="shared" si="27"/>
        <v>-26058.257955171008</v>
      </c>
      <c r="U114" s="9">
        <v>0</v>
      </c>
      <c r="V114" s="9">
        <v>0</v>
      </c>
      <c r="X114" s="21">
        <f t="shared" si="43"/>
        <v>3643.6677715821143</v>
      </c>
      <c r="Y114" s="21">
        <f t="shared" si="44"/>
        <v>3551.9837842694906</v>
      </c>
      <c r="Z114" s="9">
        <f t="shared" si="40"/>
        <v>-24.576922053059789</v>
      </c>
      <c r="AA114" s="9">
        <f t="shared" si="28"/>
        <v>3</v>
      </c>
      <c r="AB114" s="24">
        <v>410</v>
      </c>
      <c r="AC114" s="27">
        <v>413</v>
      </c>
      <c r="AE114" s="9">
        <f t="shared" si="45"/>
        <v>3643.6677715821143</v>
      </c>
      <c r="AF114" s="9">
        <f t="shared" si="46"/>
        <v>3551.9837842694906</v>
      </c>
      <c r="AG114" s="33">
        <f t="shared" si="29"/>
        <v>-91.683987312623685</v>
      </c>
      <c r="AI114" s="30">
        <f t="shared" si="47"/>
        <v>-1.8029597147751542E-2</v>
      </c>
      <c r="AJ114" s="30">
        <f t="shared" si="48"/>
        <v>-2.5162554069196541E-2</v>
      </c>
      <c r="AK114" s="22">
        <f t="shared" si="49"/>
        <v>-91.683987312623685</v>
      </c>
    </row>
    <row r="115" spans="1:37" x14ac:dyDescent="0.2">
      <c r="A115" s="1" t="s">
        <v>362</v>
      </c>
      <c r="B115" s="4" t="s">
        <v>198</v>
      </c>
      <c r="C115" s="4">
        <v>2055</v>
      </c>
      <c r="D115" s="1" t="s">
        <v>199</v>
      </c>
      <c r="E115" s="9">
        <v>1261023.2831590637</v>
      </c>
      <c r="F115" s="9">
        <v>0</v>
      </c>
      <c r="G115" s="9">
        <v>107900</v>
      </c>
      <c r="H115" s="16">
        <f t="shared" si="25"/>
        <v>1368923.2831590637</v>
      </c>
      <c r="J115" s="9">
        <v>1253539.4144098905</v>
      </c>
      <c r="K115" s="9">
        <v>0</v>
      </c>
      <c r="L115" s="9">
        <v>105831.62939297126</v>
      </c>
      <c r="M115" s="18">
        <f t="shared" si="26"/>
        <v>1359371.0438028618</v>
      </c>
      <c r="O115" s="9">
        <f t="shared" si="39"/>
        <v>13185.107350772556</v>
      </c>
      <c r="P115" s="9">
        <v>-20668.976099945681</v>
      </c>
      <c r="Q115" s="9">
        <f t="shared" si="41"/>
        <v>0</v>
      </c>
      <c r="R115" s="9">
        <f t="shared" si="42"/>
        <v>-2068.3706070287444</v>
      </c>
      <c r="S115" s="13">
        <f t="shared" si="27"/>
        <v>-9552.2393562018697</v>
      </c>
      <c r="U115" s="9">
        <v>0</v>
      </c>
      <c r="V115" s="9">
        <v>-11450.37215022929</v>
      </c>
      <c r="X115" s="21">
        <f t="shared" si="43"/>
        <v>4094.2314388281288</v>
      </c>
      <c r="Y115" s="21">
        <f t="shared" si="44"/>
        <v>4069.9331636684756</v>
      </c>
      <c r="Z115" s="9">
        <f t="shared" si="40"/>
        <v>42.808790099910638</v>
      </c>
      <c r="AA115" s="9">
        <f t="shared" si="28"/>
        <v>0</v>
      </c>
      <c r="AB115" s="24">
        <v>308</v>
      </c>
      <c r="AC115" s="27">
        <v>308</v>
      </c>
      <c r="AE115" s="9">
        <f t="shared" si="45"/>
        <v>4094.2314388281288</v>
      </c>
      <c r="AF115" s="9">
        <f t="shared" si="46"/>
        <v>4069.9331636684756</v>
      </c>
      <c r="AG115" s="33">
        <f t="shared" si="29"/>
        <v>-24.298275159653258</v>
      </c>
      <c r="AI115" s="30">
        <f t="shared" si="47"/>
        <v>3.1454640481494156E-3</v>
      </c>
      <c r="AJ115" s="30">
        <f t="shared" si="48"/>
        <v>3.1454640481494156E-3</v>
      </c>
      <c r="AK115" s="22">
        <f t="shared" si="49"/>
        <v>12.878257795636728</v>
      </c>
    </row>
    <row r="116" spans="1:37" x14ac:dyDescent="0.2">
      <c r="A116" s="1" t="s">
        <v>363</v>
      </c>
      <c r="C116" s="4">
        <v>2178</v>
      </c>
      <c r="D116" s="1" t="s">
        <v>378</v>
      </c>
      <c r="E116" s="9">
        <v>1512053.8531846304</v>
      </c>
      <c r="F116" s="9">
        <v>22967</v>
      </c>
      <c r="G116" s="9">
        <v>76600</v>
      </c>
      <c r="H116" s="16">
        <f t="shared" si="25"/>
        <v>1611620.8531846304</v>
      </c>
      <c r="J116" s="9">
        <v>1498263.9756874184</v>
      </c>
      <c r="K116" s="9">
        <v>9569.5833333333339</v>
      </c>
      <c r="L116" s="9">
        <v>77294.988066825783</v>
      </c>
      <c r="M116" s="18">
        <f t="shared" si="26"/>
        <v>1585128.5470875774</v>
      </c>
      <c r="O116" s="9">
        <f t="shared" si="39"/>
        <v>14260.875781285678</v>
      </c>
      <c r="P116" s="9">
        <v>-28050.753278497708</v>
      </c>
      <c r="Q116" s="9">
        <f t="shared" si="41"/>
        <v>-13397.416666666666</v>
      </c>
      <c r="R116" s="9">
        <f t="shared" si="42"/>
        <v>694.98806682578288</v>
      </c>
      <c r="S116" s="13">
        <f t="shared" si="27"/>
        <v>-26492.306097052911</v>
      </c>
      <c r="U116" s="9">
        <v>0</v>
      </c>
      <c r="V116" s="9">
        <v>0</v>
      </c>
      <c r="X116" s="21">
        <f t="shared" si="43"/>
        <v>3672.2986918292595</v>
      </c>
      <c r="Y116" s="21">
        <f t="shared" si="44"/>
        <v>3564.6183428386562</v>
      </c>
      <c r="Z116" s="9">
        <f t="shared" si="40"/>
        <v>-40.57328373103941</v>
      </c>
      <c r="AA116" s="9">
        <f t="shared" si="28"/>
        <v>5</v>
      </c>
      <c r="AB116" s="24">
        <v>418</v>
      </c>
      <c r="AC116" s="27">
        <v>423</v>
      </c>
      <c r="AE116" s="9">
        <f t="shared" si="45"/>
        <v>3617.3537157527044</v>
      </c>
      <c r="AF116" s="9">
        <f t="shared" si="46"/>
        <v>3541.99521439106</v>
      </c>
      <c r="AG116" s="33">
        <f t="shared" si="29"/>
        <v>-75.358501361644358</v>
      </c>
      <c r="AI116" s="30">
        <f t="shared" si="47"/>
        <v>-9.1199645225388259E-3</v>
      </c>
      <c r="AJ116" s="30">
        <f t="shared" si="48"/>
        <v>-2.083249449272162E-2</v>
      </c>
      <c r="AK116" s="22">
        <f t="shared" si="49"/>
        <v>-75.358501361644358</v>
      </c>
    </row>
    <row r="117" spans="1:37" x14ac:dyDescent="0.2">
      <c r="A117" s="1" t="s">
        <v>362</v>
      </c>
      <c r="B117" s="4" t="s">
        <v>200</v>
      </c>
      <c r="C117" s="4">
        <v>3366</v>
      </c>
      <c r="D117" s="1" t="s">
        <v>201</v>
      </c>
      <c r="E117" s="9">
        <v>931478.54217588576</v>
      </c>
      <c r="F117" s="9">
        <v>0</v>
      </c>
      <c r="G117" s="9">
        <v>72800</v>
      </c>
      <c r="H117" s="16">
        <f t="shared" si="25"/>
        <v>1004278.5421758858</v>
      </c>
      <c r="J117" s="9">
        <v>919973.87160834984</v>
      </c>
      <c r="K117" s="9">
        <v>0</v>
      </c>
      <c r="L117" s="9">
        <v>72458.215962441318</v>
      </c>
      <c r="M117" s="18">
        <f t="shared" si="26"/>
        <v>992432.08757079113</v>
      </c>
      <c r="O117" s="9">
        <f t="shared" si="39"/>
        <v>2722.0272674916341</v>
      </c>
      <c r="P117" s="9">
        <v>-14226.697835027546</v>
      </c>
      <c r="Q117" s="9">
        <f t="shared" si="41"/>
        <v>0</v>
      </c>
      <c r="R117" s="9">
        <f t="shared" si="42"/>
        <v>-341.78403755868203</v>
      </c>
      <c r="S117" s="13">
        <f t="shared" si="27"/>
        <v>-11846.454605094594</v>
      </c>
      <c r="U117" s="9">
        <v>0</v>
      </c>
      <c r="V117" s="9">
        <v>0</v>
      </c>
      <c r="X117" s="21">
        <f t="shared" si="43"/>
        <v>4393.7667083768192</v>
      </c>
      <c r="Y117" s="21">
        <f t="shared" si="44"/>
        <v>4319.1261577856803</v>
      </c>
      <c r="Z117" s="9">
        <f t="shared" si="40"/>
        <v>-7.5334853315749939</v>
      </c>
      <c r="AA117" s="9">
        <f t="shared" si="28"/>
        <v>1</v>
      </c>
      <c r="AB117" s="24">
        <v>212</v>
      </c>
      <c r="AC117" s="27">
        <v>213</v>
      </c>
      <c r="AE117" s="9">
        <f t="shared" si="45"/>
        <v>4393.7667083768192</v>
      </c>
      <c r="AF117" s="9">
        <f t="shared" si="46"/>
        <v>4319.1261577856803</v>
      </c>
      <c r="AG117" s="33">
        <f t="shared" si="29"/>
        <v>-74.64055059113889</v>
      </c>
      <c r="AI117" s="30">
        <f t="shared" si="47"/>
        <v>-1.2350977555169007E-2</v>
      </c>
      <c r="AJ117" s="30">
        <f t="shared" si="48"/>
        <v>-1.6987827425801849E-2</v>
      </c>
      <c r="AK117" s="22">
        <f t="shared" si="49"/>
        <v>-74.64055059113889</v>
      </c>
    </row>
    <row r="118" spans="1:37" x14ac:dyDescent="0.2">
      <c r="A118" s="1" t="s">
        <v>363</v>
      </c>
      <c r="C118" s="4">
        <v>2077</v>
      </c>
      <c r="D118" s="1" t="s">
        <v>379</v>
      </c>
      <c r="E118" s="9">
        <v>809915.36034611135</v>
      </c>
      <c r="F118" s="9">
        <v>0</v>
      </c>
      <c r="G118" s="9">
        <v>109200</v>
      </c>
      <c r="H118" s="16">
        <f t="shared" si="25"/>
        <v>919115.36034611135</v>
      </c>
      <c r="J118" s="9">
        <v>800130.2899115656</v>
      </c>
      <c r="K118" s="9">
        <v>0</v>
      </c>
      <c r="L118" s="9">
        <v>107843.47826086957</v>
      </c>
      <c r="M118" s="18">
        <f t="shared" si="26"/>
        <v>907973.76817243523</v>
      </c>
      <c r="O118" s="9">
        <f t="shared" si="39"/>
        <v>884.95294172491049</v>
      </c>
      <c r="P118" s="9">
        <v>-10670.023376270659</v>
      </c>
      <c r="Q118" s="9">
        <f t="shared" si="41"/>
        <v>0</v>
      </c>
      <c r="R118" s="9">
        <f t="shared" si="42"/>
        <v>-1356.5217391304323</v>
      </c>
      <c r="S118" s="13">
        <f t="shared" si="27"/>
        <v>-11141.592173676181</v>
      </c>
      <c r="U118" s="9">
        <v>0</v>
      </c>
      <c r="V118" s="9">
        <v>0</v>
      </c>
      <c r="X118" s="21">
        <f t="shared" si="43"/>
        <v>5093.807297774285</v>
      </c>
      <c r="Y118" s="21">
        <f t="shared" si="44"/>
        <v>5000.8143119472852</v>
      </c>
      <c r="Z118" s="9">
        <f t="shared" si="40"/>
        <v>-25.885920567435861</v>
      </c>
      <c r="AA118" s="9">
        <f t="shared" si="28"/>
        <v>1</v>
      </c>
      <c r="AB118" s="24">
        <v>159</v>
      </c>
      <c r="AC118" s="27">
        <v>160</v>
      </c>
      <c r="AE118" s="9">
        <f t="shared" si="45"/>
        <v>5093.807297774285</v>
      </c>
      <c r="AF118" s="9">
        <f t="shared" si="46"/>
        <v>5000.8143119472852</v>
      </c>
      <c r="AG118" s="33">
        <f t="shared" si="29"/>
        <v>-92.992985826999757</v>
      </c>
      <c r="AI118" s="30">
        <f t="shared" si="47"/>
        <v>-1.2081596316884435E-2</v>
      </c>
      <c r="AJ118" s="30">
        <f t="shared" si="48"/>
        <v>-1.8256086339903832E-2</v>
      </c>
      <c r="AK118" s="22">
        <f t="shared" si="49"/>
        <v>-92.992985826999757</v>
      </c>
    </row>
    <row r="119" spans="1:37" x14ac:dyDescent="0.2">
      <c r="A119" s="1" t="s">
        <v>363</v>
      </c>
      <c r="C119" s="4">
        <v>2095</v>
      </c>
      <c r="D119" s="1" t="s">
        <v>380</v>
      </c>
      <c r="E119" s="9">
        <v>1447214.9562796094</v>
      </c>
      <c r="F119" s="9">
        <v>24174.636697451617</v>
      </c>
      <c r="G119" s="9">
        <v>200200</v>
      </c>
      <c r="H119" s="16">
        <f t="shared" si="25"/>
        <v>1671589.5929770609</v>
      </c>
      <c r="J119" s="9">
        <v>1522940.6138100065</v>
      </c>
      <c r="K119" s="9">
        <v>22801.413343366163</v>
      </c>
      <c r="L119" s="9">
        <v>208436.07594936708</v>
      </c>
      <c r="M119" s="18">
        <f t="shared" si="26"/>
        <v>1754178.1031027399</v>
      </c>
      <c r="O119" s="9">
        <f t="shared" si="39"/>
        <v>96595.954826121553</v>
      </c>
      <c r="P119" s="9">
        <v>-20870.297295724373</v>
      </c>
      <c r="Q119" s="9">
        <f t="shared" si="41"/>
        <v>-1373.223354085454</v>
      </c>
      <c r="R119" s="9">
        <f t="shared" si="42"/>
        <v>8236.0759493670776</v>
      </c>
      <c r="S119" s="13">
        <f t="shared" si="27"/>
        <v>82588.510125678804</v>
      </c>
      <c r="U119" s="9">
        <v>0</v>
      </c>
      <c r="V119" s="9">
        <v>0</v>
      </c>
      <c r="X119" s="21">
        <f t="shared" si="43"/>
        <v>4731.1562475146657</v>
      </c>
      <c r="Y119" s="21">
        <f t="shared" si="44"/>
        <v>4669.9154898893439</v>
      </c>
      <c r="Z119" s="9">
        <f t="shared" si="40"/>
        <v>5.8663076342421476</v>
      </c>
      <c r="AA119" s="9">
        <f t="shared" si="28"/>
        <v>20</v>
      </c>
      <c r="AB119" s="24">
        <v>311</v>
      </c>
      <c r="AC119" s="27">
        <v>331</v>
      </c>
      <c r="AE119" s="9">
        <f t="shared" si="45"/>
        <v>4653.4242967190012</v>
      </c>
      <c r="AF119" s="9">
        <f t="shared" si="46"/>
        <v>4601.0290447432226</v>
      </c>
      <c r="AG119" s="33">
        <f t="shared" si="29"/>
        <v>-52.395251975778592</v>
      </c>
      <c r="AI119" s="30">
        <f t="shared" si="47"/>
        <v>5.2325093243278165E-2</v>
      </c>
      <c r="AJ119" s="30">
        <f t="shared" si="48"/>
        <v>-1.1259504535771847E-2</v>
      </c>
      <c r="AK119" s="22">
        <f t="shared" si="49"/>
        <v>-52.395251975778592</v>
      </c>
    </row>
    <row r="120" spans="1:37" x14ac:dyDescent="0.2">
      <c r="A120" s="1" t="s">
        <v>362</v>
      </c>
      <c r="B120" s="4" t="s">
        <v>202</v>
      </c>
      <c r="C120" s="4">
        <v>2194</v>
      </c>
      <c r="D120" s="1" t="s">
        <v>203</v>
      </c>
      <c r="E120" s="9">
        <v>1820300.4024417794</v>
      </c>
      <c r="F120" s="9">
        <v>0</v>
      </c>
      <c r="G120" s="9">
        <v>218400</v>
      </c>
      <c r="H120" s="16">
        <f t="shared" si="25"/>
        <v>2038700.4024417794</v>
      </c>
      <c r="J120" s="9">
        <v>1813734.2391710719</v>
      </c>
      <c r="K120" s="9">
        <v>0</v>
      </c>
      <c r="L120" s="9">
        <v>220594.97487437187</v>
      </c>
      <c r="M120" s="18">
        <f t="shared" si="26"/>
        <v>2034329.2140454438</v>
      </c>
      <c r="O120" s="9">
        <f t="shared" si="39"/>
        <v>20343.769898377646</v>
      </c>
      <c r="P120" s="9">
        <v>-26909.933169085121</v>
      </c>
      <c r="Q120" s="9">
        <f t="shared" si="41"/>
        <v>0</v>
      </c>
      <c r="R120" s="9">
        <f t="shared" si="42"/>
        <v>2194.9748743718665</v>
      </c>
      <c r="S120" s="13">
        <f t="shared" si="27"/>
        <v>-4371.1883963356086</v>
      </c>
      <c r="U120" s="9">
        <v>0</v>
      </c>
      <c r="V120" s="9">
        <v>0</v>
      </c>
      <c r="X120" s="21">
        <f t="shared" si="43"/>
        <v>4539.4024998548111</v>
      </c>
      <c r="Y120" s="21">
        <f t="shared" si="44"/>
        <v>4511.7767143559004</v>
      </c>
      <c r="Z120" s="9">
        <f t="shared" si="40"/>
        <v>39.481279760653123</v>
      </c>
      <c r="AA120" s="9">
        <f t="shared" si="28"/>
        <v>1</v>
      </c>
      <c r="AB120" s="24">
        <v>401</v>
      </c>
      <c r="AC120" s="27">
        <v>402</v>
      </c>
      <c r="AE120" s="9">
        <f t="shared" si="45"/>
        <v>4539.4024998548111</v>
      </c>
      <c r="AF120" s="9">
        <f t="shared" si="46"/>
        <v>4511.7767143559004</v>
      </c>
      <c r="AG120" s="33">
        <f t="shared" si="29"/>
        <v>-27.625785498910773</v>
      </c>
      <c r="AI120" s="30">
        <f t="shared" si="47"/>
        <v>-3.6071866280420473E-3</v>
      </c>
      <c r="AJ120" s="30">
        <f t="shared" si="48"/>
        <v>-6.0857757160318604E-3</v>
      </c>
      <c r="AK120" s="22">
        <f t="shared" si="49"/>
        <v>-27.625785498910773</v>
      </c>
    </row>
    <row r="121" spans="1:37" x14ac:dyDescent="0.2">
      <c r="A121" s="1" t="s">
        <v>363</v>
      </c>
      <c r="C121" s="4">
        <v>3369</v>
      </c>
      <c r="D121" s="1" t="s">
        <v>381</v>
      </c>
      <c r="E121" s="9">
        <v>1269596.0195168988</v>
      </c>
      <c r="F121" s="9">
        <v>0</v>
      </c>
      <c r="G121" s="9">
        <v>98600</v>
      </c>
      <c r="H121" s="16">
        <f t="shared" si="25"/>
        <v>1368196.0195168988</v>
      </c>
      <c r="J121" s="9">
        <v>1182578.6319592483</v>
      </c>
      <c r="K121" s="9">
        <v>0</v>
      </c>
      <c r="L121" s="9">
        <v>88991.304347826095</v>
      </c>
      <c r="M121" s="18">
        <f t="shared" si="26"/>
        <v>1271569.9363070745</v>
      </c>
      <c r="O121" s="9">
        <f t="shared" si="39"/>
        <v>-65945.76906614739</v>
      </c>
      <c r="P121" s="9">
        <v>-21071.618491503064</v>
      </c>
      <c r="Q121" s="9">
        <f t="shared" si="41"/>
        <v>0</v>
      </c>
      <c r="R121" s="9">
        <f t="shared" si="42"/>
        <v>-9608.6956521739048</v>
      </c>
      <c r="S121" s="13">
        <f t="shared" si="27"/>
        <v>-96626.083209824355</v>
      </c>
      <c r="U121" s="9">
        <v>0</v>
      </c>
      <c r="V121" s="9">
        <v>-10977.042131434893</v>
      </c>
      <c r="X121" s="21">
        <f t="shared" si="43"/>
        <v>4043.2994252130534</v>
      </c>
      <c r="Y121" s="21">
        <f t="shared" si="44"/>
        <v>4106.1758054140564</v>
      </c>
      <c r="Z121" s="9">
        <f t="shared" si="40"/>
        <v>129.98344546056694</v>
      </c>
      <c r="AA121" s="9">
        <f t="shared" si="28"/>
        <v>-26</v>
      </c>
      <c r="AB121" s="24">
        <v>314</v>
      </c>
      <c r="AC121" s="27">
        <v>288</v>
      </c>
      <c r="AE121" s="9">
        <f t="shared" si="45"/>
        <v>4043.2994252130534</v>
      </c>
      <c r="AF121" s="9">
        <f t="shared" si="46"/>
        <v>4106.1758054140564</v>
      </c>
      <c r="AG121" s="33">
        <f t="shared" si="29"/>
        <v>62.87638020100303</v>
      </c>
      <c r="AI121" s="30">
        <f t="shared" si="47"/>
        <v>-5.989333950113529E-2</v>
      </c>
      <c r="AJ121" s="30">
        <f t="shared" si="48"/>
        <v>2.4977400682790085E-2</v>
      </c>
      <c r="AK121" s="22">
        <f t="shared" si="49"/>
        <v>100.99110982404136</v>
      </c>
    </row>
    <row r="122" spans="1:37" x14ac:dyDescent="0.2">
      <c r="A122" s="1" t="s">
        <v>362</v>
      </c>
      <c r="B122" s="4" t="s">
        <v>204</v>
      </c>
      <c r="C122" s="4">
        <v>3333</v>
      </c>
      <c r="D122" s="1" t="s">
        <v>205</v>
      </c>
      <c r="E122" s="9">
        <v>854260.77145392075</v>
      </c>
      <c r="F122" s="9">
        <v>0</v>
      </c>
      <c r="G122" s="9">
        <v>66900</v>
      </c>
      <c r="H122" s="16">
        <f t="shared" si="25"/>
        <v>921160.77145392075</v>
      </c>
      <c r="J122" s="9">
        <v>856483.14646922634</v>
      </c>
      <c r="K122" s="9">
        <v>0</v>
      </c>
      <c r="L122" s="9">
        <v>67860.591133004928</v>
      </c>
      <c r="M122" s="18">
        <f t="shared" si="26"/>
        <v>924343.73760223133</v>
      </c>
      <c r="O122" s="9">
        <f t="shared" si="39"/>
        <v>15710.895132477932</v>
      </c>
      <c r="P122" s="9">
        <v>-13488.520117172344</v>
      </c>
      <c r="Q122" s="9">
        <f t="shared" si="41"/>
        <v>0</v>
      </c>
      <c r="R122" s="9">
        <f t="shared" si="42"/>
        <v>960.59113300492754</v>
      </c>
      <c r="S122" s="13">
        <f t="shared" si="27"/>
        <v>3182.9661483105156</v>
      </c>
      <c r="U122" s="9">
        <v>0</v>
      </c>
      <c r="V122" s="9">
        <v>0</v>
      </c>
      <c r="X122" s="21">
        <f t="shared" si="43"/>
        <v>4250.053589322989</v>
      </c>
      <c r="Y122" s="21">
        <f t="shared" si="44"/>
        <v>4157.6851770350795</v>
      </c>
      <c r="Z122" s="9">
        <f t="shared" si="40"/>
        <v>-25.261347028345554</v>
      </c>
      <c r="AA122" s="9">
        <f t="shared" si="28"/>
        <v>5</v>
      </c>
      <c r="AB122" s="24">
        <v>201</v>
      </c>
      <c r="AC122" s="27">
        <v>206</v>
      </c>
      <c r="AE122" s="9">
        <f t="shared" si="45"/>
        <v>4250.053589322989</v>
      </c>
      <c r="AF122" s="9">
        <f t="shared" si="46"/>
        <v>4157.6851770350795</v>
      </c>
      <c r="AG122" s="33">
        <f t="shared" si="29"/>
        <v>-92.36841228790945</v>
      </c>
      <c r="AI122" s="30">
        <f t="shared" si="47"/>
        <v>2.601518282904669E-3</v>
      </c>
      <c r="AJ122" s="30">
        <f t="shared" si="48"/>
        <v>-2.1733470024932866E-2</v>
      </c>
      <c r="AK122" s="22">
        <f t="shared" si="49"/>
        <v>-92.36841228790945</v>
      </c>
    </row>
    <row r="123" spans="1:37" x14ac:dyDescent="0.2">
      <c r="A123" s="1" t="s">
        <v>362</v>
      </c>
      <c r="B123" s="4" t="s">
        <v>206</v>
      </c>
      <c r="C123" s="4">
        <v>3373</v>
      </c>
      <c r="D123" s="1" t="s">
        <v>207</v>
      </c>
      <c r="E123" s="9">
        <v>595202.43422782165</v>
      </c>
      <c r="F123" s="9">
        <v>0</v>
      </c>
      <c r="G123" s="9">
        <v>42200</v>
      </c>
      <c r="H123" s="16">
        <f t="shared" si="25"/>
        <v>637402.43422782165</v>
      </c>
      <c r="J123" s="9">
        <v>597329.58594775049</v>
      </c>
      <c r="K123" s="9">
        <v>0</v>
      </c>
      <c r="L123" s="9">
        <v>41565.354330708666</v>
      </c>
      <c r="M123" s="18">
        <f t="shared" si="26"/>
        <v>638894.94027845911</v>
      </c>
      <c r="O123" s="9">
        <f t="shared" si="39"/>
        <v>10448.427812114758</v>
      </c>
      <c r="P123" s="9">
        <v>-8321.2760921859226</v>
      </c>
      <c r="Q123" s="9">
        <f t="shared" si="41"/>
        <v>0</v>
      </c>
      <c r="R123" s="9">
        <f t="shared" si="42"/>
        <v>-634.64566929133434</v>
      </c>
      <c r="S123" s="13">
        <f t="shared" si="27"/>
        <v>1492.5060506375012</v>
      </c>
      <c r="U123" s="9">
        <v>0</v>
      </c>
      <c r="V123" s="9">
        <v>0</v>
      </c>
      <c r="X123" s="21">
        <f t="shared" si="43"/>
        <v>4800.0196308695295</v>
      </c>
      <c r="Y123" s="21">
        <f t="shared" si="44"/>
        <v>4740.7109995853216</v>
      </c>
      <c r="Z123" s="9">
        <f t="shared" si="40"/>
        <v>7.7984339753560192</v>
      </c>
      <c r="AA123" s="9">
        <f t="shared" si="28"/>
        <v>2</v>
      </c>
      <c r="AB123" s="24">
        <v>124</v>
      </c>
      <c r="AC123" s="27">
        <v>126</v>
      </c>
      <c r="AE123" s="9">
        <f t="shared" si="45"/>
        <v>4800.0196308695295</v>
      </c>
      <c r="AF123" s="9">
        <f t="shared" si="46"/>
        <v>4740.7109995853216</v>
      </c>
      <c r="AG123" s="33">
        <f t="shared" si="29"/>
        <v>-59.308631284207877</v>
      </c>
      <c r="AI123" s="30">
        <f t="shared" si="47"/>
        <v>3.5738289993529904E-3</v>
      </c>
      <c r="AJ123" s="30">
        <f t="shared" si="48"/>
        <v>-1.2355914318097128E-2</v>
      </c>
      <c r="AK123" s="22">
        <f t="shared" si="49"/>
        <v>-59.308631284207877</v>
      </c>
    </row>
    <row r="124" spans="1:37" x14ac:dyDescent="0.2">
      <c r="A124" s="1" t="s">
        <v>362</v>
      </c>
      <c r="B124" s="4" t="s">
        <v>208</v>
      </c>
      <c r="C124" s="4">
        <v>3334</v>
      </c>
      <c r="D124" s="1" t="s">
        <v>209</v>
      </c>
      <c r="E124" s="9">
        <v>718916.01137868233</v>
      </c>
      <c r="F124" s="9">
        <v>0</v>
      </c>
      <c r="G124" s="9">
        <v>75400</v>
      </c>
      <c r="H124" s="16">
        <f t="shared" si="25"/>
        <v>794316.01137868233</v>
      </c>
      <c r="J124" s="9">
        <v>752526.30856635084</v>
      </c>
      <c r="K124" s="9">
        <v>10730.076867466449</v>
      </c>
      <c r="L124" s="9">
        <v>78477.551020408166</v>
      </c>
      <c r="M124" s="18">
        <f t="shared" si="26"/>
        <v>841733.93645422545</v>
      </c>
      <c r="O124" s="9">
        <f t="shared" si="39"/>
        <v>43273.714585045702</v>
      </c>
      <c r="P124" s="9">
        <v>-9663.4173973772013</v>
      </c>
      <c r="Q124" s="9">
        <f t="shared" si="41"/>
        <v>10730.076867466449</v>
      </c>
      <c r="R124" s="9">
        <f t="shared" si="42"/>
        <v>3077.5510204081656</v>
      </c>
      <c r="S124" s="13">
        <f t="shared" si="27"/>
        <v>47417.92507554312</v>
      </c>
      <c r="U124" s="9">
        <v>0</v>
      </c>
      <c r="V124" s="9">
        <v>-7869.520006722305</v>
      </c>
      <c r="X124" s="21">
        <f t="shared" si="43"/>
        <v>4992.4723012408494</v>
      </c>
      <c r="Y124" s="21">
        <f t="shared" si="44"/>
        <v>4924.2347447343054</v>
      </c>
      <c r="Z124" s="9">
        <f t="shared" si="40"/>
        <v>-1.130491246980128</v>
      </c>
      <c r="AA124" s="9">
        <f t="shared" si="28"/>
        <v>11</v>
      </c>
      <c r="AB124" s="24">
        <v>144</v>
      </c>
      <c r="AC124" s="27">
        <v>155</v>
      </c>
      <c r="AE124" s="9">
        <f t="shared" si="45"/>
        <v>4992.4723012408494</v>
      </c>
      <c r="AF124" s="9">
        <f t="shared" si="46"/>
        <v>4855.0084423635535</v>
      </c>
      <c r="AG124" s="33">
        <f t="shared" si="29"/>
        <v>-137.46385887729593</v>
      </c>
      <c r="AI124" s="30">
        <f t="shared" si="47"/>
        <v>5.7697723430646608E-2</v>
      </c>
      <c r="AJ124" s="30">
        <f t="shared" si="48"/>
        <v>-1.7364695651528317E-2</v>
      </c>
      <c r="AK124" s="22">
        <f t="shared" si="49"/>
        <v>-86.692762059732559</v>
      </c>
    </row>
    <row r="125" spans="1:37" x14ac:dyDescent="0.2">
      <c r="A125" s="1" t="s">
        <v>362</v>
      </c>
      <c r="B125" s="4" t="s">
        <v>210</v>
      </c>
      <c r="C125" s="4">
        <v>3335</v>
      </c>
      <c r="D125" s="1" t="s">
        <v>211</v>
      </c>
      <c r="E125" s="9">
        <v>1609425.3113110224</v>
      </c>
      <c r="F125" s="9">
        <v>5372.1414883226689</v>
      </c>
      <c r="G125" s="9">
        <v>192300</v>
      </c>
      <c r="H125" s="16">
        <f t="shared" si="25"/>
        <v>1807097.4527993451</v>
      </c>
      <c r="J125" s="9">
        <v>1597966.2152039083</v>
      </c>
      <c r="K125" s="9">
        <v>4023.7788252999267</v>
      </c>
      <c r="L125" s="9">
        <v>197084.87394957984</v>
      </c>
      <c r="M125" s="18">
        <f t="shared" si="26"/>
        <v>1799074.867978788</v>
      </c>
      <c r="O125" s="9">
        <f t="shared" si="39"/>
        <v>12833.661516848024</v>
      </c>
      <c r="P125" s="9">
        <v>-24292.75762396213</v>
      </c>
      <c r="Q125" s="9">
        <f t="shared" si="41"/>
        <v>-1348.3626630227423</v>
      </c>
      <c r="R125" s="9">
        <f t="shared" si="42"/>
        <v>4784.8739495798363</v>
      </c>
      <c r="S125" s="13">
        <f t="shared" si="27"/>
        <v>-8022.5848205570128</v>
      </c>
      <c r="U125" s="9">
        <v>0</v>
      </c>
      <c r="V125" s="9">
        <v>0</v>
      </c>
      <c r="X125" s="21">
        <f t="shared" si="43"/>
        <v>4460.7664441970865</v>
      </c>
      <c r="Y125" s="21">
        <f t="shared" si="44"/>
        <v>4365.0953515782239</v>
      </c>
      <c r="Z125" s="9">
        <f t="shared" si="40"/>
        <v>-28.564027359298635</v>
      </c>
      <c r="AA125" s="9">
        <f t="shared" si="28"/>
        <v>5</v>
      </c>
      <c r="AB125" s="24">
        <v>362</v>
      </c>
      <c r="AC125" s="27">
        <v>367</v>
      </c>
      <c r="AE125" s="9">
        <f t="shared" si="45"/>
        <v>4445.9262743398413</v>
      </c>
      <c r="AF125" s="9">
        <f t="shared" si="46"/>
        <v>4354.1313765774066</v>
      </c>
      <c r="AG125" s="33">
        <f t="shared" si="29"/>
        <v>-91.79489776243463</v>
      </c>
      <c r="AI125" s="30">
        <f t="shared" si="47"/>
        <v>-7.1199924759351996E-3</v>
      </c>
      <c r="AJ125" s="30">
        <f t="shared" si="48"/>
        <v>-2.0646968055282211E-2</v>
      </c>
      <c r="AK125" s="22">
        <f t="shared" si="49"/>
        <v>-91.79489776243463</v>
      </c>
    </row>
    <row r="126" spans="1:37" x14ac:dyDescent="0.2">
      <c r="A126" s="1" t="s">
        <v>362</v>
      </c>
      <c r="B126" s="4" t="s">
        <v>212</v>
      </c>
      <c r="C126" s="4">
        <v>3354</v>
      </c>
      <c r="D126" s="1" t="s">
        <v>213</v>
      </c>
      <c r="E126" s="9">
        <v>891634.38163042592</v>
      </c>
      <c r="F126" s="9">
        <v>0</v>
      </c>
      <c r="G126" s="9">
        <v>37600</v>
      </c>
      <c r="H126" s="16">
        <f t="shared" si="25"/>
        <v>929234.38163042592</v>
      </c>
      <c r="J126" s="9">
        <v>881545.73277438816</v>
      </c>
      <c r="K126" s="9">
        <v>0</v>
      </c>
      <c r="L126" s="9">
        <v>37282.629107981222</v>
      </c>
      <c r="M126" s="18">
        <f t="shared" si="26"/>
        <v>918828.36188236938</v>
      </c>
      <c r="O126" s="9">
        <f t="shared" si="39"/>
        <v>4138.0489789897838</v>
      </c>
      <c r="P126" s="9">
        <v>-14226.697835027546</v>
      </c>
      <c r="Q126" s="9">
        <f t="shared" si="41"/>
        <v>0</v>
      </c>
      <c r="R126" s="9">
        <f t="shared" si="42"/>
        <v>-317.37089201877825</v>
      </c>
      <c r="S126" s="13">
        <f t="shared" si="27"/>
        <v>-10406.01974805654</v>
      </c>
      <c r="U126" s="9">
        <v>0</v>
      </c>
      <c r="V126" s="9">
        <v>-25987.475515335216</v>
      </c>
      <c r="X126" s="21">
        <f t="shared" si="43"/>
        <v>4205.8225548604996</v>
      </c>
      <c r="Y126" s="21">
        <f t="shared" si="44"/>
        <v>4177.9418614899914</v>
      </c>
      <c r="Z126" s="9">
        <f t="shared" si="40"/>
        <v>39.226371889055699</v>
      </c>
      <c r="AA126" s="9">
        <f t="shared" si="28"/>
        <v>-1</v>
      </c>
      <c r="AB126" s="24">
        <v>212</v>
      </c>
      <c r="AC126" s="27">
        <v>211</v>
      </c>
      <c r="AE126" s="9">
        <f t="shared" si="45"/>
        <v>4205.8225548604996</v>
      </c>
      <c r="AF126" s="9">
        <f t="shared" si="46"/>
        <v>4177.9418614899914</v>
      </c>
      <c r="AG126" s="33">
        <f t="shared" si="29"/>
        <v>-27.880693370508197</v>
      </c>
      <c r="AI126" s="30">
        <f t="shared" si="47"/>
        <v>1.7831105424877425E-2</v>
      </c>
      <c r="AJ126" s="30">
        <f t="shared" si="48"/>
        <v>2.2654949526417001E-2</v>
      </c>
      <c r="AK126" s="22">
        <f t="shared" si="49"/>
        <v>95.282697697431104</v>
      </c>
    </row>
    <row r="127" spans="1:37" x14ac:dyDescent="0.2">
      <c r="A127" s="1" t="s">
        <v>362</v>
      </c>
      <c r="B127" s="4" t="s">
        <v>214</v>
      </c>
      <c r="C127" s="4">
        <v>3351</v>
      </c>
      <c r="D127" s="1" t="s">
        <v>215</v>
      </c>
      <c r="E127" s="9">
        <v>849525.42528245144</v>
      </c>
      <c r="F127" s="9">
        <v>0</v>
      </c>
      <c r="G127" s="9">
        <v>49900</v>
      </c>
      <c r="H127" s="16">
        <f t="shared" si="25"/>
        <v>899425.42528245144</v>
      </c>
      <c r="J127" s="9">
        <v>834073.20058977732</v>
      </c>
      <c r="K127" s="9">
        <v>0</v>
      </c>
      <c r="L127" s="9">
        <v>49900</v>
      </c>
      <c r="M127" s="18">
        <f t="shared" si="26"/>
        <v>883973.20058977732</v>
      </c>
      <c r="O127" s="9">
        <f t="shared" si="39"/>
        <v>-1561.0621839443938</v>
      </c>
      <c r="P127" s="9">
        <v>-13891.162508729727</v>
      </c>
      <c r="Q127" s="9">
        <f t="shared" si="41"/>
        <v>0</v>
      </c>
      <c r="R127" s="9">
        <f t="shared" si="42"/>
        <v>0</v>
      </c>
      <c r="S127" s="13">
        <f t="shared" si="27"/>
        <v>-15452.224692674121</v>
      </c>
      <c r="U127" s="9">
        <v>0</v>
      </c>
      <c r="V127" s="9">
        <v>0</v>
      </c>
      <c r="X127" s="21">
        <f t="shared" si="43"/>
        <v>4103.9875617509733</v>
      </c>
      <c r="Y127" s="21">
        <f t="shared" si="44"/>
        <v>4048.8990319892105</v>
      </c>
      <c r="Z127" s="9">
        <f t="shared" si="40"/>
        <v>12.018535497801039</v>
      </c>
      <c r="AA127" s="9">
        <f t="shared" si="28"/>
        <v>-1</v>
      </c>
      <c r="AB127" s="24">
        <v>207</v>
      </c>
      <c r="AC127" s="27">
        <v>206</v>
      </c>
      <c r="AE127" s="9">
        <f t="shared" si="45"/>
        <v>4103.9875617509733</v>
      </c>
      <c r="AF127" s="9">
        <f t="shared" si="46"/>
        <v>4048.8990319892105</v>
      </c>
      <c r="AG127" s="33">
        <f t="shared" si="29"/>
        <v>-55.088529761762857</v>
      </c>
      <c r="AI127" s="30">
        <f t="shared" si="47"/>
        <v>-1.8189243350234641E-2</v>
      </c>
      <c r="AJ127" s="30">
        <f t="shared" si="48"/>
        <v>-1.3423171716012483E-2</v>
      </c>
      <c r="AK127" s="22">
        <f t="shared" si="49"/>
        <v>-55.088529761762857</v>
      </c>
    </row>
    <row r="128" spans="1:37" x14ac:dyDescent="0.2">
      <c r="A128" s="1" t="s">
        <v>362</v>
      </c>
      <c r="B128" s="4" t="s">
        <v>216</v>
      </c>
      <c r="C128" s="4">
        <v>3016</v>
      </c>
      <c r="D128" s="1" t="s">
        <v>217</v>
      </c>
      <c r="E128" s="9">
        <v>1506918.1677560008</v>
      </c>
      <c r="F128" s="9">
        <v>69966.462455147848</v>
      </c>
      <c r="G128" s="9">
        <v>257000</v>
      </c>
      <c r="H128" s="16">
        <f t="shared" si="25"/>
        <v>1833884.6302111486</v>
      </c>
      <c r="J128" s="9">
        <v>1571515.1374863386</v>
      </c>
      <c r="K128" s="9">
        <v>50493.422868466223</v>
      </c>
      <c r="L128" s="9">
        <v>276600</v>
      </c>
      <c r="M128" s="18">
        <f t="shared" si="26"/>
        <v>1898608.5603548049</v>
      </c>
      <c r="O128" s="9">
        <f t="shared" si="39"/>
        <v>85635.034689211127</v>
      </c>
      <c r="P128" s="9">
        <v>-21038.064958873281</v>
      </c>
      <c r="Q128" s="9">
        <f t="shared" si="41"/>
        <v>-19473.039586681625</v>
      </c>
      <c r="R128" s="9">
        <f t="shared" si="42"/>
        <v>19600</v>
      </c>
      <c r="S128" s="13">
        <f t="shared" si="27"/>
        <v>64723.930143656224</v>
      </c>
      <c r="U128" s="9">
        <v>0</v>
      </c>
      <c r="V128" s="9">
        <v>0</v>
      </c>
      <c r="X128" s="21">
        <f t="shared" si="43"/>
        <v>5029.9350245969654</v>
      </c>
      <c r="Y128" s="21">
        <f t="shared" si="44"/>
        <v>4813.0817814682632</v>
      </c>
      <c r="Z128" s="9">
        <f t="shared" si="40"/>
        <v>-149.74617786913825</v>
      </c>
      <c r="AA128" s="9">
        <f t="shared" si="28"/>
        <v>23.5</v>
      </c>
      <c r="AB128" s="24">
        <v>313.5</v>
      </c>
      <c r="AC128" s="27">
        <v>337</v>
      </c>
      <c r="AE128" s="9">
        <f t="shared" si="45"/>
        <v>4806.7565159681044</v>
      </c>
      <c r="AF128" s="9">
        <f t="shared" si="46"/>
        <v>4663.249666131569</v>
      </c>
      <c r="AG128" s="33">
        <f t="shared" si="29"/>
        <v>-143.50684983653537</v>
      </c>
      <c r="AI128" s="30">
        <f t="shared" si="47"/>
        <v>4.2866939368400692E-2</v>
      </c>
      <c r="AJ128" s="30">
        <f t="shared" si="48"/>
        <v>-2.9855235928802237E-2</v>
      </c>
      <c r="AK128" s="22">
        <f t="shared" si="49"/>
        <v>-143.50684983653537</v>
      </c>
    </row>
    <row r="129" spans="1:37" x14ac:dyDescent="0.2">
      <c r="A129" s="1" t="s">
        <v>362</v>
      </c>
      <c r="B129" s="4" t="s">
        <v>218</v>
      </c>
      <c r="C129" s="4">
        <v>3352</v>
      </c>
      <c r="D129" s="1" t="s">
        <v>219</v>
      </c>
      <c r="E129" s="9">
        <v>851732.03590387001</v>
      </c>
      <c r="F129" s="9">
        <v>0</v>
      </c>
      <c r="G129" s="9">
        <v>56700</v>
      </c>
      <c r="H129" s="16">
        <f t="shared" si="25"/>
        <v>908432.03590387001</v>
      </c>
      <c r="J129" s="9">
        <v>838279.11453474523</v>
      </c>
      <c r="K129" s="9">
        <v>0</v>
      </c>
      <c r="L129" s="9">
        <v>56207.10900473933</v>
      </c>
      <c r="M129" s="18">
        <f t="shared" si="26"/>
        <v>894486.22353948455</v>
      </c>
      <c r="O129" s="9">
        <f t="shared" si="39"/>
        <v>706.66940064319533</v>
      </c>
      <c r="P129" s="9">
        <v>-14159.590769767981</v>
      </c>
      <c r="Q129" s="9">
        <f t="shared" si="41"/>
        <v>0</v>
      </c>
      <c r="R129" s="9">
        <f t="shared" si="42"/>
        <v>-492.89099526067002</v>
      </c>
      <c r="S129" s="13">
        <f t="shared" si="27"/>
        <v>-13945.812364385456</v>
      </c>
      <c r="U129" s="9">
        <v>0</v>
      </c>
      <c r="V129" s="9">
        <v>-26605.999247084954</v>
      </c>
      <c r="X129" s="21">
        <f t="shared" si="43"/>
        <v>4036.6447199235545</v>
      </c>
      <c r="Y129" s="21">
        <f t="shared" si="44"/>
        <v>4010.9048542332307</v>
      </c>
      <c r="Z129" s="9">
        <f t="shared" si="40"/>
        <v>41.367199569240128</v>
      </c>
      <c r="AA129" s="9">
        <f t="shared" si="28"/>
        <v>-2</v>
      </c>
      <c r="AB129" s="24">
        <v>211</v>
      </c>
      <c r="AC129" s="27">
        <v>209</v>
      </c>
      <c r="AE129" s="9">
        <f t="shared" si="45"/>
        <v>4036.6447199235545</v>
      </c>
      <c r="AF129" s="9">
        <f t="shared" si="46"/>
        <v>4010.9048542332307</v>
      </c>
      <c r="AG129" s="33">
        <f t="shared" si="29"/>
        <v>-25.739865690323768</v>
      </c>
      <c r="AI129" s="30">
        <f t="shared" si="47"/>
        <v>1.5442741758564971E-2</v>
      </c>
      <c r="AJ129" s="30">
        <f t="shared" si="48"/>
        <v>2.5159897182091884E-2</v>
      </c>
      <c r="AK129" s="22">
        <f t="shared" si="49"/>
        <v>101.56156611391089</v>
      </c>
    </row>
    <row r="130" spans="1:37" x14ac:dyDescent="0.2">
      <c r="A130" s="1" t="s">
        <v>362</v>
      </c>
      <c r="B130" s="4" t="s">
        <v>220</v>
      </c>
      <c r="C130" s="4">
        <v>5208</v>
      </c>
      <c r="D130" s="1" t="s">
        <v>221</v>
      </c>
      <c r="E130" s="9">
        <v>1751495.2805227754</v>
      </c>
      <c r="F130" s="9">
        <v>0</v>
      </c>
      <c r="G130" s="9">
        <v>196800</v>
      </c>
      <c r="H130" s="16">
        <f t="shared" ref="H130:H166" si="50">SUM(E130:G130)</f>
        <v>1948295.2805227754</v>
      </c>
      <c r="J130" s="9">
        <v>1739785.4316461601</v>
      </c>
      <c r="K130" s="9">
        <v>0</v>
      </c>
      <c r="L130" s="9">
        <v>196342.0803782506</v>
      </c>
      <c r="M130" s="18">
        <f t="shared" ref="M130:M166" si="51">SUM(J130:L130)</f>
        <v>1936127.5120244108</v>
      </c>
      <c r="O130" s="9">
        <f t="shared" si="39"/>
        <v>16609.332662920675</v>
      </c>
      <c r="P130" s="9">
        <v>-28319.181539535963</v>
      </c>
      <c r="Q130" s="9">
        <f t="shared" si="41"/>
        <v>0</v>
      </c>
      <c r="R130" s="9">
        <f t="shared" si="42"/>
        <v>-457.91962174940272</v>
      </c>
      <c r="S130" s="13">
        <f t="shared" si="27"/>
        <v>-12167.76849836469</v>
      </c>
      <c r="U130" s="9">
        <v>0</v>
      </c>
      <c r="V130" s="9">
        <v>-7962.7888967387844</v>
      </c>
      <c r="X130" s="21">
        <f t="shared" si="43"/>
        <v>4150.46275005397</v>
      </c>
      <c r="Y130" s="21">
        <f t="shared" si="44"/>
        <v>4112.9679235133808</v>
      </c>
      <c r="Z130" s="9">
        <f t="shared" si="40"/>
        <v>29.612238718974695</v>
      </c>
      <c r="AA130" s="9">
        <f t="shared" si="28"/>
        <v>1</v>
      </c>
      <c r="AB130" s="24">
        <v>422</v>
      </c>
      <c r="AC130" s="27">
        <v>423</v>
      </c>
      <c r="AE130" s="9">
        <f t="shared" si="45"/>
        <v>4150.46275005397</v>
      </c>
      <c r="AF130" s="9">
        <f t="shared" si="46"/>
        <v>4112.9679235133808</v>
      </c>
      <c r="AG130" s="33">
        <f t="shared" si="29"/>
        <v>-37.494826540589202</v>
      </c>
      <c r="AI130" s="30">
        <f t="shared" si="47"/>
        <v>-2.1393491729867486E-3</v>
      </c>
      <c r="AJ130" s="30">
        <f t="shared" si="48"/>
        <v>-4.4983578037834926E-3</v>
      </c>
      <c r="AK130" s="22">
        <f t="shared" si="49"/>
        <v>-18.670266501017977</v>
      </c>
    </row>
    <row r="131" spans="1:37" x14ac:dyDescent="0.2">
      <c r="A131" s="1" t="s">
        <v>362</v>
      </c>
      <c r="B131" s="4" t="s">
        <v>222</v>
      </c>
      <c r="C131" s="4">
        <v>3367</v>
      </c>
      <c r="D131" s="1" t="s">
        <v>223</v>
      </c>
      <c r="E131" s="9">
        <v>775779.24694919912</v>
      </c>
      <c r="F131" s="9">
        <v>38712.556143311871</v>
      </c>
      <c r="G131" s="9">
        <v>22200</v>
      </c>
      <c r="H131" s="16">
        <f t="shared" si="50"/>
        <v>836691.80309251102</v>
      </c>
      <c r="J131" s="9">
        <v>786012.55435000279</v>
      </c>
      <c r="K131" s="9">
        <v>36015.83081726652</v>
      </c>
      <c r="L131" s="9">
        <v>22710.714285714283</v>
      </c>
      <c r="M131" s="18">
        <f t="shared" si="51"/>
        <v>844739.09945298359</v>
      </c>
      <c r="O131" s="9">
        <f t="shared" si="39"/>
        <v>23319.185126418626</v>
      </c>
      <c r="P131" s="9">
        <v>-13085.877725614961</v>
      </c>
      <c r="Q131" s="9">
        <f t="shared" si="41"/>
        <v>-2696.7253260453508</v>
      </c>
      <c r="R131" s="9">
        <f t="shared" si="42"/>
        <v>510.7142857142826</v>
      </c>
      <c r="S131" s="13">
        <f t="shared" ref="S131:S161" si="52">SUM(O131:R131)</f>
        <v>8047.2963604725974</v>
      </c>
      <c r="U131" s="9">
        <v>0</v>
      </c>
      <c r="V131" s="9">
        <v>0</v>
      </c>
      <c r="X131" s="21">
        <f t="shared" si="43"/>
        <v>4176.8810415000562</v>
      </c>
      <c r="Y131" s="21">
        <f t="shared" si="44"/>
        <v>4049.4009121540357</v>
      </c>
      <c r="Z131" s="9">
        <f t="shared" si="40"/>
        <v>-60.37306408645658</v>
      </c>
      <c r="AA131" s="9">
        <f t="shared" ref="AA131:AA161" si="53">AC131-AB131</f>
        <v>8</v>
      </c>
      <c r="AB131" s="24">
        <v>195</v>
      </c>
      <c r="AC131" s="27">
        <v>203</v>
      </c>
      <c r="AE131" s="9">
        <f t="shared" si="45"/>
        <v>3978.3551125599956</v>
      </c>
      <c r="AF131" s="9">
        <f t="shared" si="46"/>
        <v>3871.9830263546937</v>
      </c>
      <c r="AG131" s="33">
        <f t="shared" ref="AG131:AG161" si="54">AF131-AE131</f>
        <v>-106.37208620530191</v>
      </c>
      <c r="AI131" s="30">
        <f t="shared" si="47"/>
        <v>1.3191004323777511E-2</v>
      </c>
      <c r="AJ131" s="30">
        <f t="shared" si="48"/>
        <v>-2.673770520622365E-2</v>
      </c>
      <c r="AK131" s="22">
        <f t="shared" si="49"/>
        <v>-106.37208620530191</v>
      </c>
    </row>
    <row r="132" spans="1:37" x14ac:dyDescent="0.2">
      <c r="A132" s="1" t="s">
        <v>362</v>
      </c>
      <c r="B132" s="4" t="s">
        <v>224</v>
      </c>
      <c r="C132" s="4">
        <v>3338</v>
      </c>
      <c r="D132" s="1" t="s">
        <v>225</v>
      </c>
      <c r="E132" s="9">
        <v>1564381.453585447</v>
      </c>
      <c r="F132" s="9">
        <v>11187.106583333334</v>
      </c>
      <c r="G132" s="9">
        <v>183300</v>
      </c>
      <c r="H132" s="16">
        <f t="shared" si="50"/>
        <v>1758868.5601687804</v>
      </c>
      <c r="J132" s="9">
        <v>1575189.4834910368</v>
      </c>
      <c r="K132" s="9">
        <v>11187.106583333334</v>
      </c>
      <c r="L132" s="9">
        <v>187550.4347826087</v>
      </c>
      <c r="M132" s="18">
        <f t="shared" si="51"/>
        <v>1773927.0248569788</v>
      </c>
      <c r="O132" s="9">
        <f t="shared" si="39"/>
        <v>34161.288615917998</v>
      </c>
      <c r="P132" s="9">
        <v>-23353.258710328235</v>
      </c>
      <c r="Q132" s="9">
        <f t="shared" si="41"/>
        <v>0</v>
      </c>
      <c r="R132" s="9">
        <f t="shared" si="42"/>
        <v>4250.4347826087032</v>
      </c>
      <c r="S132" s="13">
        <f t="shared" si="52"/>
        <v>15058.464688198466</v>
      </c>
      <c r="U132" s="9">
        <v>0</v>
      </c>
      <c r="V132" s="9">
        <v>-2757.5085620926693</v>
      </c>
      <c r="X132" s="21">
        <f t="shared" si="43"/>
        <v>4527.4958625539666</v>
      </c>
      <c r="Y132" s="21">
        <f t="shared" si="44"/>
        <v>4481.2898024699725</v>
      </c>
      <c r="Z132" s="9">
        <f t="shared" si="40"/>
        <v>20.901005175569807</v>
      </c>
      <c r="AA132" s="9">
        <f t="shared" si="53"/>
        <v>6</v>
      </c>
      <c r="AB132" s="24">
        <v>348</v>
      </c>
      <c r="AC132" s="27">
        <v>354</v>
      </c>
      <c r="AE132" s="9">
        <f t="shared" si="45"/>
        <v>4495.3490045558819</v>
      </c>
      <c r="AF132" s="9">
        <f t="shared" si="46"/>
        <v>4449.6878064718558</v>
      </c>
      <c r="AG132" s="33">
        <f t="shared" si="54"/>
        <v>-45.661198084026182</v>
      </c>
      <c r="AI132" s="30">
        <f t="shared" si="47"/>
        <v>8.671502999854086E-3</v>
      </c>
      <c r="AJ132" s="30">
        <f t="shared" si="48"/>
        <v>-8.4246241696348534E-3</v>
      </c>
      <c r="AK132" s="22">
        <f t="shared" si="49"/>
        <v>-37.871625874725396</v>
      </c>
    </row>
    <row r="133" spans="1:37" x14ac:dyDescent="0.2">
      <c r="A133" s="1" t="s">
        <v>362</v>
      </c>
      <c r="B133" s="4" t="s">
        <v>226</v>
      </c>
      <c r="C133" s="4">
        <v>3370</v>
      </c>
      <c r="D133" s="1" t="s">
        <v>227</v>
      </c>
      <c r="E133" s="9">
        <v>1471706.3260686134</v>
      </c>
      <c r="F133" s="9">
        <v>0</v>
      </c>
      <c r="G133" s="9">
        <v>146500</v>
      </c>
      <c r="H133" s="16">
        <f t="shared" si="50"/>
        <v>1618206.3260686134</v>
      </c>
      <c r="J133" s="9">
        <v>1340378.9451324395</v>
      </c>
      <c r="K133" s="9">
        <v>0</v>
      </c>
      <c r="L133" s="9">
        <v>136217.51412429378</v>
      </c>
      <c r="M133" s="18">
        <f t="shared" si="51"/>
        <v>1476596.4592567333</v>
      </c>
      <c r="O133" s="9">
        <f t="shared" si="39"/>
        <v>-107235.94450799051</v>
      </c>
      <c r="P133" s="9">
        <v>-24091.436428183439</v>
      </c>
      <c r="Q133" s="9">
        <f t="shared" ref="Q133:Q161" si="55">K133-F133</f>
        <v>0</v>
      </c>
      <c r="R133" s="9">
        <f t="shared" ref="R133:R161" si="56">L133-G133</f>
        <v>-10282.485875706217</v>
      </c>
      <c r="S133" s="13">
        <f t="shared" si="52"/>
        <v>-141609.86681188017</v>
      </c>
      <c r="U133" s="9">
        <v>0</v>
      </c>
      <c r="V133" s="9">
        <v>0</v>
      </c>
      <c r="X133" s="21">
        <f t="shared" ref="X133:X161" si="57">(E133+F133)/AB133</f>
        <v>4099.4605182969735</v>
      </c>
      <c r="Y133" s="21">
        <f t="shared" ref="Y133:Y161" si="58">(J133+K133)/AC133</f>
        <v>4074.1001371806669</v>
      </c>
      <c r="Z133" s="9">
        <f t="shared" si="40"/>
        <v>41.746684143257298</v>
      </c>
      <c r="AA133" s="9">
        <f t="shared" si="53"/>
        <v>-30</v>
      </c>
      <c r="AB133" s="24">
        <v>359</v>
      </c>
      <c r="AC133" s="27">
        <v>329</v>
      </c>
      <c r="AE133" s="9">
        <f t="shared" ref="AE133:AE161" si="59">E133/AB133</f>
        <v>4099.4605182969735</v>
      </c>
      <c r="AF133" s="9">
        <f t="shared" ref="AF133:AF161" si="60">J133/AC133</f>
        <v>4074.1001371806669</v>
      </c>
      <c r="AG133" s="33">
        <f t="shared" si="54"/>
        <v>-25.360381116306598</v>
      </c>
      <c r="AI133" s="30">
        <f t="shared" ref="AI133:AI161" si="61">SUM(J133,-U133,-V133)/E133-1</f>
        <v>-8.9234773684088387E-2</v>
      </c>
      <c r="AJ133" s="30">
        <f t="shared" ref="AJ133:AJ161" si="62">(SUM(J133,-U133,-V133)/AC133)/(E133/AB133)-1</f>
        <v>-6.1862728042181292E-3</v>
      </c>
      <c r="AK133" s="22">
        <f t="shared" ref="AK133:AK161" si="63">(SUM(J133,-U133,-V133)/AC133)-(E133/AB133)</f>
        <v>-25.360381116306598</v>
      </c>
    </row>
    <row r="134" spans="1:37" x14ac:dyDescent="0.2">
      <c r="A134" s="1" t="s">
        <v>362</v>
      </c>
      <c r="B134" s="4" t="s">
        <v>228</v>
      </c>
      <c r="C134" s="4">
        <v>3021</v>
      </c>
      <c r="D134" s="1" t="s">
        <v>229</v>
      </c>
      <c r="E134" s="9">
        <v>906048.43886317709</v>
      </c>
      <c r="F134" s="9">
        <v>0</v>
      </c>
      <c r="G134" s="9">
        <v>107200</v>
      </c>
      <c r="H134" s="16">
        <f t="shared" si="50"/>
        <v>1013248.4388631771</v>
      </c>
      <c r="J134" s="9">
        <v>904018.09625653597</v>
      </c>
      <c r="K134" s="9">
        <v>0</v>
      </c>
      <c r="L134" s="9">
        <v>107710.04784688995</v>
      </c>
      <c r="M134" s="18">
        <f t="shared" si="51"/>
        <v>1011728.1441034259</v>
      </c>
      <c r="O134" s="9">
        <f t="shared" ref="O134:O166" si="64">J134-E134-P134</f>
        <v>11995.034032607735</v>
      </c>
      <c r="P134" s="9">
        <v>-14025.376639248854</v>
      </c>
      <c r="Q134" s="9">
        <f t="shared" si="55"/>
        <v>0</v>
      </c>
      <c r="R134" s="9">
        <f t="shared" si="56"/>
        <v>510.04784688995278</v>
      </c>
      <c r="S134" s="13">
        <f t="shared" si="52"/>
        <v>-1520.2947597511666</v>
      </c>
      <c r="U134" s="9">
        <v>0</v>
      </c>
      <c r="V134" s="9">
        <v>-12354.337079179939</v>
      </c>
      <c r="X134" s="21">
        <f t="shared" si="57"/>
        <v>4335.1599945606558</v>
      </c>
      <c r="Y134" s="21">
        <f t="shared" si="58"/>
        <v>4304.8480774120762</v>
      </c>
      <c r="Z134" s="9">
        <f t="shared" ref="Z134:Z166" si="65">Y134-X134+$AO$2</f>
        <v>36.7951481109843</v>
      </c>
      <c r="AA134" s="9">
        <f t="shared" si="53"/>
        <v>1</v>
      </c>
      <c r="AB134" s="24">
        <v>209</v>
      </c>
      <c r="AC134" s="27">
        <v>210</v>
      </c>
      <c r="AE134" s="9">
        <f t="shared" si="59"/>
        <v>4335.1599945606558</v>
      </c>
      <c r="AF134" s="9">
        <f t="shared" si="60"/>
        <v>4304.8480774120762</v>
      </c>
      <c r="AG134" s="33">
        <f t="shared" si="54"/>
        <v>-30.311917148579596</v>
      </c>
      <c r="AI134" s="30">
        <f t="shared" si="61"/>
        <v>1.1394528183826802E-2</v>
      </c>
      <c r="AJ134" s="30">
        <f t="shared" si="62"/>
        <v>6.5783637639038606E-3</v>
      </c>
      <c r="AK134" s="22">
        <f t="shared" si="63"/>
        <v>28.518259418943671</v>
      </c>
    </row>
    <row r="135" spans="1:37" x14ac:dyDescent="0.2">
      <c r="A135" s="1" t="s">
        <v>362</v>
      </c>
      <c r="B135" s="4" t="s">
        <v>230</v>
      </c>
      <c r="C135" s="4">
        <v>3347</v>
      </c>
      <c r="D135" s="1" t="s">
        <v>231</v>
      </c>
      <c r="E135" s="9">
        <v>964978.41541285696</v>
      </c>
      <c r="F135" s="9">
        <v>0</v>
      </c>
      <c r="G135" s="9">
        <v>118900</v>
      </c>
      <c r="H135" s="16">
        <f t="shared" si="50"/>
        <v>1083878.415412857</v>
      </c>
      <c r="J135" s="9">
        <v>968149.58579810394</v>
      </c>
      <c r="K135" s="9">
        <v>0</v>
      </c>
      <c r="L135" s="9">
        <v>117145.00000000001</v>
      </c>
      <c r="M135" s="18">
        <f t="shared" si="51"/>
        <v>1085294.5857981041</v>
      </c>
      <c r="O135" s="9">
        <f t="shared" si="64"/>
        <v>16257.048110861941</v>
      </c>
      <c r="P135" s="9">
        <v>-13085.877725614961</v>
      </c>
      <c r="Q135" s="9">
        <f t="shared" si="55"/>
        <v>0</v>
      </c>
      <c r="R135" s="9">
        <f t="shared" si="56"/>
        <v>-1754.9999999999854</v>
      </c>
      <c r="S135" s="13">
        <f t="shared" si="52"/>
        <v>1416.1703852469946</v>
      </c>
      <c r="U135" s="9">
        <v>0</v>
      </c>
      <c r="V135" s="9">
        <v>-4684.3395880244207</v>
      </c>
      <c r="X135" s="21">
        <f t="shared" si="57"/>
        <v>4948.6072585274715</v>
      </c>
      <c r="Y135" s="21">
        <f t="shared" si="58"/>
        <v>4914.4649025284461</v>
      </c>
      <c r="Z135" s="9">
        <f t="shared" si="65"/>
        <v>32.964709260538584</v>
      </c>
      <c r="AA135" s="9">
        <f t="shared" si="53"/>
        <v>2</v>
      </c>
      <c r="AB135" s="24">
        <v>195</v>
      </c>
      <c r="AC135" s="27">
        <v>197</v>
      </c>
      <c r="AE135" s="9">
        <f t="shared" si="59"/>
        <v>4948.6072585274715</v>
      </c>
      <c r="AF135" s="9">
        <f t="shared" si="60"/>
        <v>4914.4649025284461</v>
      </c>
      <c r="AG135" s="33">
        <f t="shared" si="54"/>
        <v>-34.142355999025312</v>
      </c>
      <c r="AI135" s="30">
        <f t="shared" si="61"/>
        <v>8.1406069273688431E-3</v>
      </c>
      <c r="AJ135" s="30">
        <f t="shared" si="62"/>
        <v>-2.0943230921982581E-3</v>
      </c>
      <c r="AK135" s="22">
        <f t="shared" si="63"/>
        <v>-10.363982455754012</v>
      </c>
    </row>
    <row r="136" spans="1:37" x14ac:dyDescent="0.2">
      <c r="A136" s="1" t="s">
        <v>362</v>
      </c>
      <c r="B136" s="4" t="s">
        <v>232</v>
      </c>
      <c r="C136" s="4">
        <v>3355</v>
      </c>
      <c r="D136" s="1" t="s">
        <v>233</v>
      </c>
      <c r="E136" s="9">
        <v>989801.12467857823</v>
      </c>
      <c r="F136" s="9">
        <v>27968.273166666666</v>
      </c>
      <c r="G136" s="9">
        <v>111800</v>
      </c>
      <c r="H136" s="16">
        <f t="shared" si="50"/>
        <v>1129569.397845245</v>
      </c>
      <c r="J136" s="9">
        <v>976412.46087388881</v>
      </c>
      <c r="K136" s="9">
        <v>27968.273166666666</v>
      </c>
      <c r="L136" s="9">
        <v>110755.14018691589</v>
      </c>
      <c r="M136" s="18">
        <f t="shared" si="51"/>
        <v>1115135.8742274714</v>
      </c>
      <c r="O136" s="9">
        <f t="shared" si="64"/>
        <v>972.2481608572507</v>
      </c>
      <c r="P136" s="9">
        <v>-14360.911965546673</v>
      </c>
      <c r="Q136" s="9">
        <f t="shared" si="55"/>
        <v>0</v>
      </c>
      <c r="R136" s="9">
        <f t="shared" si="56"/>
        <v>-1044.8598130841128</v>
      </c>
      <c r="S136" s="13">
        <f t="shared" si="52"/>
        <v>-14433.523617773535</v>
      </c>
      <c r="U136" s="9">
        <v>0</v>
      </c>
      <c r="V136" s="9">
        <v>-11157.623979743803</v>
      </c>
      <c r="X136" s="21">
        <f t="shared" si="57"/>
        <v>4755.9317656319854</v>
      </c>
      <c r="Y136" s="21">
        <f t="shared" si="58"/>
        <v>4737.6449718894128</v>
      </c>
      <c r="Z136" s="9">
        <f t="shared" si="65"/>
        <v>48.820271516991269</v>
      </c>
      <c r="AA136" s="9">
        <f t="shared" si="53"/>
        <v>-2</v>
      </c>
      <c r="AB136" s="24">
        <v>214</v>
      </c>
      <c r="AC136" s="27">
        <v>212</v>
      </c>
      <c r="AE136" s="9">
        <f t="shared" si="59"/>
        <v>4625.2389003671879</v>
      </c>
      <c r="AF136" s="9">
        <f t="shared" si="60"/>
        <v>4605.7191550655134</v>
      </c>
      <c r="AG136" s="33">
        <f t="shared" si="54"/>
        <v>-19.519745301674448</v>
      </c>
      <c r="AI136" s="30">
        <f t="shared" si="61"/>
        <v>-2.2540283793576199E-3</v>
      </c>
      <c r="AJ136" s="30">
        <f t="shared" si="62"/>
        <v>7.1586694661200934E-3</v>
      </c>
      <c r="AK136" s="22">
        <f t="shared" si="63"/>
        <v>33.110556489569717</v>
      </c>
    </row>
    <row r="137" spans="1:37" x14ac:dyDescent="0.2">
      <c r="A137" s="1" t="s">
        <v>362</v>
      </c>
      <c r="B137" s="4" t="s">
        <v>234</v>
      </c>
      <c r="C137" s="4">
        <v>3013</v>
      </c>
      <c r="D137" s="1" t="s">
        <v>235</v>
      </c>
      <c r="E137" s="9">
        <v>1894593.6978339173</v>
      </c>
      <c r="F137" s="9">
        <v>0</v>
      </c>
      <c r="G137" s="9">
        <v>226800</v>
      </c>
      <c r="H137" s="16">
        <f t="shared" si="50"/>
        <v>2121393.6978339171</v>
      </c>
      <c r="J137" s="9">
        <v>1867526.7468214117</v>
      </c>
      <c r="K137" s="9">
        <v>0</v>
      </c>
      <c r="L137" s="9">
        <v>225780.04535147393</v>
      </c>
      <c r="M137" s="18">
        <f t="shared" si="51"/>
        <v>2093306.7921728855</v>
      </c>
      <c r="O137" s="9">
        <f t="shared" si="64"/>
        <v>2460.157701702432</v>
      </c>
      <c r="P137" s="9">
        <v>-29527.108714208116</v>
      </c>
      <c r="Q137" s="9">
        <f t="shared" si="55"/>
        <v>0</v>
      </c>
      <c r="R137" s="9">
        <f t="shared" si="56"/>
        <v>-1019.9546485260653</v>
      </c>
      <c r="S137" s="13">
        <f t="shared" si="52"/>
        <v>-28086.905661031749</v>
      </c>
      <c r="U137" s="9">
        <v>0</v>
      </c>
      <c r="V137" s="9">
        <v>0</v>
      </c>
      <c r="X137" s="21">
        <f t="shared" si="57"/>
        <v>4305.8947678043578</v>
      </c>
      <c r="Y137" s="21">
        <f t="shared" si="58"/>
        <v>4254.0472592742863</v>
      </c>
      <c r="Z137" s="9">
        <f t="shared" si="65"/>
        <v>15.25955672949236</v>
      </c>
      <c r="AA137" s="9">
        <f t="shared" si="53"/>
        <v>-1</v>
      </c>
      <c r="AB137" s="24">
        <v>440</v>
      </c>
      <c r="AC137" s="27">
        <v>439</v>
      </c>
      <c r="AE137" s="9">
        <f t="shared" si="59"/>
        <v>4305.8947678043578</v>
      </c>
      <c r="AF137" s="9">
        <f t="shared" si="60"/>
        <v>4254.0472592742863</v>
      </c>
      <c r="AG137" s="33">
        <f t="shared" si="54"/>
        <v>-51.847508530071536</v>
      </c>
      <c r="AI137" s="30">
        <f t="shared" si="61"/>
        <v>-1.4286414571868966E-2</v>
      </c>
      <c r="AJ137" s="30">
        <f t="shared" si="62"/>
        <v>-1.2041053329435947E-2</v>
      </c>
      <c r="AK137" s="22">
        <f t="shared" si="63"/>
        <v>-51.847508530071536</v>
      </c>
    </row>
    <row r="138" spans="1:37" x14ac:dyDescent="0.2">
      <c r="A138" s="1" t="s">
        <v>363</v>
      </c>
      <c r="C138" s="4">
        <v>2010</v>
      </c>
      <c r="D138" s="1" t="s">
        <v>382</v>
      </c>
      <c r="E138" s="9">
        <v>1980813.6141269233</v>
      </c>
      <c r="F138" s="9">
        <v>0</v>
      </c>
      <c r="G138" s="9">
        <v>285300</v>
      </c>
      <c r="H138" s="16">
        <f t="shared" si="50"/>
        <v>2266113.6141269235</v>
      </c>
      <c r="J138" s="9">
        <v>1952309.7331035258</v>
      </c>
      <c r="K138" s="9">
        <v>0</v>
      </c>
      <c r="L138" s="9">
        <v>288798.76543209876</v>
      </c>
      <c r="M138" s="18">
        <f t="shared" si="51"/>
        <v>2241108.4985356247</v>
      </c>
      <c r="O138" s="9">
        <f t="shared" si="64"/>
        <v>-989.98426697624018</v>
      </c>
      <c r="P138" s="9">
        <v>-27513.896756421196</v>
      </c>
      <c r="Q138" s="9">
        <f t="shared" si="55"/>
        <v>0</v>
      </c>
      <c r="R138" s="9">
        <f t="shared" si="56"/>
        <v>3498.765432098764</v>
      </c>
      <c r="S138" s="13">
        <f t="shared" si="52"/>
        <v>-25005.115591298672</v>
      </c>
      <c r="U138" s="9">
        <v>0</v>
      </c>
      <c r="V138" s="9">
        <v>0</v>
      </c>
      <c r="X138" s="21">
        <f t="shared" si="57"/>
        <v>4831.2527173827393</v>
      </c>
      <c r="Y138" s="21">
        <f t="shared" si="58"/>
        <v>4761.7310563500632</v>
      </c>
      <c r="Z138" s="9">
        <f t="shared" si="65"/>
        <v>-2.4145957731121968</v>
      </c>
      <c r="AA138" s="9">
        <f t="shared" si="53"/>
        <v>0</v>
      </c>
      <c r="AB138" s="24">
        <v>410</v>
      </c>
      <c r="AC138" s="27">
        <v>410</v>
      </c>
      <c r="AE138" s="9">
        <f t="shared" si="59"/>
        <v>4831.2527173827393</v>
      </c>
      <c r="AF138" s="9">
        <f t="shared" si="60"/>
        <v>4761.7310563500632</v>
      </c>
      <c r="AG138" s="33">
        <f t="shared" si="54"/>
        <v>-69.521661032676093</v>
      </c>
      <c r="AI138" s="30">
        <f t="shared" si="61"/>
        <v>-1.4389986427855272E-2</v>
      </c>
      <c r="AJ138" s="30">
        <f t="shared" si="62"/>
        <v>-1.4389986427855161E-2</v>
      </c>
      <c r="AK138" s="22">
        <f t="shared" si="63"/>
        <v>-69.521661032676093</v>
      </c>
    </row>
    <row r="139" spans="1:37" x14ac:dyDescent="0.2">
      <c r="A139" s="1" t="s">
        <v>362</v>
      </c>
      <c r="B139" s="4" t="s">
        <v>236</v>
      </c>
      <c r="C139" s="4">
        <v>3301</v>
      </c>
      <c r="D139" s="1" t="s">
        <v>237</v>
      </c>
      <c r="E139" s="9">
        <v>854639.69425644493</v>
      </c>
      <c r="F139" s="9">
        <v>0</v>
      </c>
      <c r="G139" s="9">
        <v>61900</v>
      </c>
      <c r="H139" s="16">
        <f t="shared" si="50"/>
        <v>916539.69425644493</v>
      </c>
      <c r="J139" s="9">
        <v>846719.19426276162</v>
      </c>
      <c r="K139" s="9">
        <v>0</v>
      </c>
      <c r="L139" s="9">
        <v>62450.738916256152</v>
      </c>
      <c r="M139" s="18">
        <f t="shared" si="51"/>
        <v>909169.93317901774</v>
      </c>
      <c r="O139" s="9">
        <f t="shared" si="64"/>
        <v>5769.3413192677308</v>
      </c>
      <c r="P139" s="9">
        <v>-13689.841312951035</v>
      </c>
      <c r="Q139" s="9">
        <f t="shared" si="55"/>
        <v>0</v>
      </c>
      <c r="R139" s="9">
        <f t="shared" si="56"/>
        <v>550.73891625615215</v>
      </c>
      <c r="S139" s="13">
        <f t="shared" si="52"/>
        <v>-7369.7610774271525</v>
      </c>
      <c r="U139" s="9">
        <v>0</v>
      </c>
      <c r="V139" s="9">
        <v>0</v>
      </c>
      <c r="X139" s="21">
        <f t="shared" si="57"/>
        <v>4189.4102659629652</v>
      </c>
      <c r="Y139" s="21">
        <f t="shared" si="58"/>
        <v>4110.2873507901049</v>
      </c>
      <c r="Z139" s="9">
        <f t="shared" si="65"/>
        <v>-12.015849913296407</v>
      </c>
      <c r="AA139" s="9">
        <f t="shared" si="53"/>
        <v>2</v>
      </c>
      <c r="AB139" s="24">
        <v>204</v>
      </c>
      <c r="AC139" s="27">
        <v>206</v>
      </c>
      <c r="AE139" s="9">
        <f t="shared" si="59"/>
        <v>4189.4102659629652</v>
      </c>
      <c r="AF139" s="9">
        <f t="shared" si="60"/>
        <v>4110.2873507901049</v>
      </c>
      <c r="AG139" s="33">
        <f t="shared" si="54"/>
        <v>-79.122915172860303</v>
      </c>
      <c r="AI139" s="30">
        <f t="shared" si="61"/>
        <v>-9.2676481643815256E-3</v>
      </c>
      <c r="AJ139" s="30">
        <f t="shared" si="62"/>
        <v>-1.8886408861814696E-2</v>
      </c>
      <c r="AK139" s="22">
        <f t="shared" si="63"/>
        <v>-79.122915172860303</v>
      </c>
    </row>
    <row r="140" spans="1:37" x14ac:dyDescent="0.2">
      <c r="A140" s="1" t="s">
        <v>363</v>
      </c>
      <c r="B140" s="4" t="s">
        <v>238</v>
      </c>
      <c r="C140" s="4">
        <v>3034</v>
      </c>
      <c r="D140" s="1" t="s">
        <v>383</v>
      </c>
      <c r="E140" s="9">
        <v>974382.54330370855</v>
      </c>
      <c r="F140" s="9">
        <v>4819.6395800252676</v>
      </c>
      <c r="G140" s="9">
        <v>85800</v>
      </c>
      <c r="H140" s="16">
        <f t="shared" si="50"/>
        <v>1065002.1828837339</v>
      </c>
      <c r="J140" s="9">
        <v>958460.72964178689</v>
      </c>
      <c r="K140" s="9">
        <v>0</v>
      </c>
      <c r="L140" s="9">
        <v>87466.019417475749</v>
      </c>
      <c r="M140" s="18">
        <f t="shared" si="51"/>
        <v>1045926.7490592627</v>
      </c>
      <c r="O140" s="9">
        <f t="shared" si="64"/>
        <v>-1829.3299574132343</v>
      </c>
      <c r="P140" s="9">
        <v>-14092.483704508419</v>
      </c>
      <c r="Q140" s="9">
        <f t="shared" si="55"/>
        <v>-4819.6395800252676</v>
      </c>
      <c r="R140" s="9">
        <f t="shared" si="56"/>
        <v>1666.0194174757489</v>
      </c>
      <c r="S140" s="13">
        <f t="shared" si="52"/>
        <v>-19075.433824471173</v>
      </c>
      <c r="U140" s="9">
        <v>0</v>
      </c>
      <c r="V140" s="9">
        <v>-25396.037837647251</v>
      </c>
      <c r="X140" s="21">
        <f t="shared" si="57"/>
        <v>4662.8675375415896</v>
      </c>
      <c r="Y140" s="21">
        <f t="shared" si="58"/>
        <v>4564.0987125799375</v>
      </c>
      <c r="Z140" s="9">
        <f t="shared" si="65"/>
        <v>-31.661759702088276</v>
      </c>
      <c r="AA140" s="9">
        <f t="shared" si="53"/>
        <v>0</v>
      </c>
      <c r="AB140" s="24">
        <v>210</v>
      </c>
      <c r="AC140" s="27">
        <v>210</v>
      </c>
      <c r="AE140" s="9">
        <f t="shared" si="59"/>
        <v>4639.9168728748027</v>
      </c>
      <c r="AF140" s="9">
        <f t="shared" si="60"/>
        <v>4564.0987125799375</v>
      </c>
      <c r="AG140" s="33">
        <f t="shared" si="54"/>
        <v>-75.818160294865265</v>
      </c>
      <c r="AI140" s="30">
        <f t="shared" si="61"/>
        <v>9.7233106656473556E-3</v>
      </c>
      <c r="AJ140" s="30">
        <f t="shared" si="62"/>
        <v>9.7233106656473556E-3</v>
      </c>
      <c r="AK140" s="22">
        <f t="shared" si="63"/>
        <v>45.115353217740449</v>
      </c>
    </row>
    <row r="141" spans="1:37" x14ac:dyDescent="0.2">
      <c r="A141" s="1" t="s">
        <v>362</v>
      </c>
      <c r="B141" s="4" t="s">
        <v>239</v>
      </c>
      <c r="C141" s="4">
        <v>3313</v>
      </c>
      <c r="D141" s="1" t="s">
        <v>240</v>
      </c>
      <c r="E141" s="9">
        <v>1597210.9454638243</v>
      </c>
      <c r="F141" s="9">
        <v>40291.061162419363</v>
      </c>
      <c r="G141" s="9">
        <v>166400</v>
      </c>
      <c r="H141" s="16">
        <f t="shared" si="50"/>
        <v>1803902.0066262437</v>
      </c>
      <c r="J141" s="9">
        <v>1804123.3160552555</v>
      </c>
      <c r="K141" s="9">
        <v>0</v>
      </c>
      <c r="L141" s="9">
        <v>192314.75409836066</v>
      </c>
      <c r="M141" s="18">
        <f t="shared" si="51"/>
        <v>1996438.0701536161</v>
      </c>
      <c r="O141" s="9">
        <f t="shared" si="64"/>
        <v>231272.23528065285</v>
      </c>
      <c r="P141" s="9">
        <v>-24359.864689221693</v>
      </c>
      <c r="Q141" s="9">
        <f t="shared" si="55"/>
        <v>-40291.061162419363</v>
      </c>
      <c r="R141" s="9">
        <f t="shared" si="56"/>
        <v>25914.75409836066</v>
      </c>
      <c r="S141" s="13">
        <f t="shared" si="52"/>
        <v>192536.06352737246</v>
      </c>
      <c r="U141" s="9">
        <v>0</v>
      </c>
      <c r="V141" s="9">
        <v>0</v>
      </c>
      <c r="X141" s="21">
        <f t="shared" si="57"/>
        <v>4511.0248116425446</v>
      </c>
      <c r="Y141" s="21">
        <f t="shared" si="58"/>
        <v>4255.0078208850364</v>
      </c>
      <c r="Z141" s="9">
        <f t="shared" si="65"/>
        <v>-188.9099254979443</v>
      </c>
      <c r="AA141" s="9">
        <f t="shared" si="53"/>
        <v>61</v>
      </c>
      <c r="AB141" s="24">
        <v>363</v>
      </c>
      <c r="AC141" s="27">
        <v>424</v>
      </c>
      <c r="AE141" s="9">
        <f t="shared" si="59"/>
        <v>4400.0301527929041</v>
      </c>
      <c r="AF141" s="9">
        <f t="shared" si="60"/>
        <v>4255.0078208850364</v>
      </c>
      <c r="AG141" s="33">
        <f t="shared" si="54"/>
        <v>-145.02233190786774</v>
      </c>
      <c r="AI141" s="30">
        <f t="shared" si="61"/>
        <v>0.12954605099537719</v>
      </c>
      <c r="AJ141" s="30">
        <f t="shared" si="62"/>
        <v>-3.2959395020467186E-2</v>
      </c>
      <c r="AK141" s="22">
        <f t="shared" si="63"/>
        <v>-145.02233190786774</v>
      </c>
    </row>
    <row r="142" spans="1:37" x14ac:dyDescent="0.2">
      <c r="A142" s="1" t="s">
        <v>362</v>
      </c>
      <c r="B142" s="4" t="s">
        <v>241</v>
      </c>
      <c r="C142" s="4">
        <v>3371</v>
      </c>
      <c r="D142" s="1" t="s">
        <v>242</v>
      </c>
      <c r="E142" s="9">
        <v>854105.58188999502</v>
      </c>
      <c r="F142" s="9">
        <v>0</v>
      </c>
      <c r="G142" s="9">
        <v>17500</v>
      </c>
      <c r="H142" s="16">
        <f t="shared" si="50"/>
        <v>871605.58188999502</v>
      </c>
      <c r="J142" s="9">
        <v>839400.5617011271</v>
      </c>
      <c r="K142" s="9">
        <v>0</v>
      </c>
      <c r="L142" s="9">
        <v>17500</v>
      </c>
      <c r="M142" s="18">
        <f t="shared" si="51"/>
        <v>856900.5617011271</v>
      </c>
      <c r="O142" s="9">
        <f t="shared" si="64"/>
        <v>-545.42941909994806</v>
      </c>
      <c r="P142" s="9">
        <v>-14159.590769767981</v>
      </c>
      <c r="Q142" s="9">
        <f t="shared" si="55"/>
        <v>0</v>
      </c>
      <c r="R142" s="9">
        <f t="shared" si="56"/>
        <v>0</v>
      </c>
      <c r="S142" s="13">
        <f t="shared" si="52"/>
        <v>-14705.020188867929</v>
      </c>
      <c r="U142" s="9">
        <v>0</v>
      </c>
      <c r="V142" s="9">
        <v>0</v>
      </c>
      <c r="X142" s="21">
        <f t="shared" si="57"/>
        <v>4047.8937530331518</v>
      </c>
      <c r="Y142" s="21">
        <f t="shared" si="58"/>
        <v>3978.2017142233512</v>
      </c>
      <c r="Z142" s="9">
        <f t="shared" si="65"/>
        <v>-2.5849735502366826</v>
      </c>
      <c r="AA142" s="9">
        <f t="shared" si="53"/>
        <v>0</v>
      </c>
      <c r="AB142" s="24">
        <v>211</v>
      </c>
      <c r="AC142" s="27">
        <v>211</v>
      </c>
      <c r="AE142" s="9">
        <f t="shared" si="59"/>
        <v>4047.8937530331518</v>
      </c>
      <c r="AF142" s="9">
        <f t="shared" si="60"/>
        <v>3978.2017142233512</v>
      </c>
      <c r="AG142" s="33">
        <f t="shared" si="54"/>
        <v>-69.692038809800579</v>
      </c>
      <c r="AI142" s="30">
        <f t="shared" si="61"/>
        <v>-1.7216864636721119E-2</v>
      </c>
      <c r="AJ142" s="30">
        <f t="shared" si="62"/>
        <v>-1.7216864636721119E-2</v>
      </c>
      <c r="AK142" s="22">
        <f t="shared" si="63"/>
        <v>-69.692038809800579</v>
      </c>
    </row>
    <row r="143" spans="1:37" x14ac:dyDescent="0.2">
      <c r="A143" s="1" t="s">
        <v>362</v>
      </c>
      <c r="B143" s="4" t="s">
        <v>243</v>
      </c>
      <c r="C143" s="4">
        <v>3349</v>
      </c>
      <c r="D143" s="1" t="s">
        <v>244</v>
      </c>
      <c r="E143" s="9">
        <v>915919.59330295236</v>
      </c>
      <c r="F143" s="9">
        <v>0</v>
      </c>
      <c r="G143" s="9">
        <v>88400</v>
      </c>
      <c r="H143" s="16">
        <f t="shared" si="50"/>
        <v>1004319.5933029524</v>
      </c>
      <c r="J143" s="9">
        <v>910372.47803710774</v>
      </c>
      <c r="K143" s="9">
        <v>0</v>
      </c>
      <c r="L143" s="9">
        <v>87955.778894472358</v>
      </c>
      <c r="M143" s="18">
        <f t="shared" si="51"/>
        <v>998328.25693158014</v>
      </c>
      <c r="O143" s="9">
        <f t="shared" si="64"/>
        <v>7740.0836555490296</v>
      </c>
      <c r="P143" s="9">
        <v>-13287.198921393652</v>
      </c>
      <c r="Q143" s="9">
        <f t="shared" si="55"/>
        <v>0</v>
      </c>
      <c r="R143" s="9">
        <f t="shared" si="56"/>
        <v>-444.22110552764207</v>
      </c>
      <c r="S143" s="13">
        <f t="shared" si="52"/>
        <v>-5991.3363713722647</v>
      </c>
      <c r="U143" s="9">
        <v>0</v>
      </c>
      <c r="V143" s="9">
        <v>-4464.9768213075586</v>
      </c>
      <c r="X143" s="21">
        <f t="shared" si="57"/>
        <v>4625.856531833093</v>
      </c>
      <c r="Y143" s="21">
        <f t="shared" si="58"/>
        <v>4597.8407981672108</v>
      </c>
      <c r="Z143" s="9">
        <f t="shared" si="65"/>
        <v>39.091331593681716</v>
      </c>
      <c r="AA143" s="9">
        <f t="shared" si="53"/>
        <v>0</v>
      </c>
      <c r="AB143" s="24">
        <v>198</v>
      </c>
      <c r="AC143" s="27">
        <v>198</v>
      </c>
      <c r="AE143" s="9">
        <f t="shared" si="59"/>
        <v>4625.856531833093</v>
      </c>
      <c r="AF143" s="9">
        <f t="shared" si="60"/>
        <v>4597.8407981672108</v>
      </c>
      <c r="AG143" s="33">
        <f t="shared" si="54"/>
        <v>-28.015733665882181</v>
      </c>
      <c r="AI143" s="30">
        <f t="shared" si="61"/>
        <v>-1.1814775581279191E-3</v>
      </c>
      <c r="AJ143" s="30">
        <f t="shared" si="62"/>
        <v>-1.1814775581279191E-3</v>
      </c>
      <c r="AK143" s="22">
        <f t="shared" si="63"/>
        <v>-5.4653456794803787</v>
      </c>
    </row>
    <row r="144" spans="1:37" x14ac:dyDescent="0.2">
      <c r="A144" s="1" t="s">
        <v>362</v>
      </c>
      <c r="B144" s="4" t="s">
        <v>245</v>
      </c>
      <c r="C144" s="4">
        <v>3350</v>
      </c>
      <c r="D144" s="1" t="s">
        <v>246</v>
      </c>
      <c r="E144" s="9">
        <v>1557911.6639183948</v>
      </c>
      <c r="F144" s="9">
        <v>0</v>
      </c>
      <c r="G144" s="9">
        <v>130100</v>
      </c>
      <c r="H144" s="16">
        <f t="shared" si="50"/>
        <v>1688011.6639183948</v>
      </c>
      <c r="J144" s="9">
        <v>1545601.1929983823</v>
      </c>
      <c r="K144" s="9">
        <v>0</v>
      </c>
      <c r="L144" s="9">
        <v>131901.47420147419</v>
      </c>
      <c r="M144" s="18">
        <f t="shared" si="51"/>
        <v>1677502.6671998564</v>
      </c>
      <c r="O144" s="9">
        <f t="shared" si="64"/>
        <v>15069.211705889506</v>
      </c>
      <c r="P144" s="9">
        <v>-27379.682625902071</v>
      </c>
      <c r="Q144" s="9">
        <f t="shared" si="55"/>
        <v>0</v>
      </c>
      <c r="R144" s="9">
        <f t="shared" si="56"/>
        <v>1801.4742014741933</v>
      </c>
      <c r="S144" s="13">
        <f t="shared" si="52"/>
        <v>-10508.996718538372</v>
      </c>
      <c r="U144" s="9">
        <v>0</v>
      </c>
      <c r="V144" s="9">
        <v>0</v>
      </c>
      <c r="X144" s="21">
        <f t="shared" si="57"/>
        <v>3818.4109409764578</v>
      </c>
      <c r="Y144" s="21">
        <f t="shared" si="58"/>
        <v>3742.3757699718699</v>
      </c>
      <c r="Z144" s="9">
        <f t="shared" si="65"/>
        <v>-8.9281057450240411</v>
      </c>
      <c r="AA144" s="9">
        <f t="shared" si="53"/>
        <v>5</v>
      </c>
      <c r="AB144" s="24">
        <v>408</v>
      </c>
      <c r="AC144" s="27">
        <v>413</v>
      </c>
      <c r="AE144" s="9">
        <f t="shared" si="59"/>
        <v>3818.4109409764578</v>
      </c>
      <c r="AF144" s="9">
        <f t="shared" si="60"/>
        <v>3742.3757699718699</v>
      </c>
      <c r="AG144" s="33">
        <f t="shared" si="54"/>
        <v>-76.035171004587937</v>
      </c>
      <c r="AI144" s="30">
        <f t="shared" si="61"/>
        <v>-7.9019056119329356E-3</v>
      </c>
      <c r="AJ144" s="30">
        <f t="shared" si="62"/>
        <v>-1.9912778425347777E-2</v>
      </c>
      <c r="AK144" s="22">
        <f t="shared" si="63"/>
        <v>-76.035171004587937</v>
      </c>
    </row>
    <row r="145" spans="1:37" x14ac:dyDescent="0.2">
      <c r="A145" s="1" t="s">
        <v>362</v>
      </c>
      <c r="B145" s="4" t="s">
        <v>247</v>
      </c>
      <c r="C145" s="4">
        <v>2134</v>
      </c>
      <c r="D145" s="1" t="s">
        <v>248</v>
      </c>
      <c r="E145" s="9">
        <v>457723.58434956876</v>
      </c>
      <c r="F145" s="9">
        <v>0</v>
      </c>
      <c r="G145" s="9">
        <v>3900</v>
      </c>
      <c r="H145" s="16">
        <f t="shared" si="50"/>
        <v>461623.58434956876</v>
      </c>
      <c r="J145" s="9">
        <v>443198.16099638859</v>
      </c>
      <c r="K145" s="9">
        <v>0</v>
      </c>
      <c r="L145" s="9">
        <v>3651.0638297872333</v>
      </c>
      <c r="M145" s="18">
        <f t="shared" si="51"/>
        <v>446849.22482617584</v>
      </c>
      <c r="O145" s="9">
        <f t="shared" si="64"/>
        <v>-8351.5733493002954</v>
      </c>
      <c r="P145" s="9">
        <v>-6173.8500038798784</v>
      </c>
      <c r="Q145" s="9">
        <f t="shared" si="55"/>
        <v>0</v>
      </c>
      <c r="R145" s="9">
        <f t="shared" si="56"/>
        <v>-248.93617021276668</v>
      </c>
      <c r="S145" s="13">
        <f t="shared" si="52"/>
        <v>-14774.359523392939</v>
      </c>
      <c r="U145" s="9">
        <v>0</v>
      </c>
      <c r="V145" s="9">
        <v>0</v>
      </c>
      <c r="X145" s="21">
        <f t="shared" si="57"/>
        <v>4975.2563516257478</v>
      </c>
      <c r="Y145" s="21">
        <f t="shared" si="58"/>
        <v>4979.7546179369501</v>
      </c>
      <c r="Z145" s="9">
        <f t="shared" si="65"/>
        <v>71.605331570766211</v>
      </c>
      <c r="AA145" s="9">
        <f t="shared" si="53"/>
        <v>-3</v>
      </c>
      <c r="AB145" s="24">
        <v>92</v>
      </c>
      <c r="AC145" s="27">
        <v>89</v>
      </c>
      <c r="AE145" s="9">
        <f t="shared" si="59"/>
        <v>4975.2563516257478</v>
      </c>
      <c r="AF145" s="9">
        <f t="shared" si="60"/>
        <v>4979.7546179369501</v>
      </c>
      <c r="AG145" s="33">
        <f t="shared" si="54"/>
        <v>4.4982663112023147</v>
      </c>
      <c r="AI145" s="30">
        <f t="shared" si="61"/>
        <v>-3.173405052706868E-2</v>
      </c>
      <c r="AJ145" s="30">
        <f t="shared" si="62"/>
        <v>9.0412754505253545E-4</v>
      </c>
      <c r="AK145" s="22">
        <f t="shared" si="63"/>
        <v>4.4982663112023147</v>
      </c>
    </row>
    <row r="146" spans="1:37" x14ac:dyDescent="0.2">
      <c r="A146" s="1" t="s">
        <v>362</v>
      </c>
      <c r="B146" s="4" t="s">
        <v>249</v>
      </c>
      <c r="C146" s="4">
        <v>2148</v>
      </c>
      <c r="D146" s="1" t="s">
        <v>250</v>
      </c>
      <c r="E146" s="9">
        <v>1149065.2974044702</v>
      </c>
      <c r="F146" s="9">
        <v>0</v>
      </c>
      <c r="G146" s="9">
        <v>64300</v>
      </c>
      <c r="H146" s="16">
        <f t="shared" si="50"/>
        <v>1213365.2974044702</v>
      </c>
      <c r="J146" s="9">
        <v>1141352.7229382391</v>
      </c>
      <c r="K146" s="9">
        <v>0</v>
      </c>
      <c r="L146" s="9">
        <v>65206.761565836299</v>
      </c>
      <c r="M146" s="18">
        <f t="shared" si="51"/>
        <v>1206559.4845040755</v>
      </c>
      <c r="O146" s="9">
        <f t="shared" si="64"/>
        <v>11412.939132744665</v>
      </c>
      <c r="P146" s="9">
        <v>-19125.513598975711</v>
      </c>
      <c r="Q146" s="9">
        <f t="shared" si="55"/>
        <v>0</v>
      </c>
      <c r="R146" s="9">
        <f t="shared" si="56"/>
        <v>906.76156583629927</v>
      </c>
      <c r="S146" s="13">
        <f t="shared" si="52"/>
        <v>-6805.812900394747</v>
      </c>
      <c r="U146" s="9">
        <v>0</v>
      </c>
      <c r="V146" s="9">
        <v>-18421.030995421461</v>
      </c>
      <c r="X146" s="21">
        <f t="shared" si="57"/>
        <v>4031.8080610683164</v>
      </c>
      <c r="Y146" s="21">
        <f t="shared" si="58"/>
        <v>3990.7437864973394</v>
      </c>
      <c r="Z146" s="9">
        <f t="shared" si="65"/>
        <v>26.042790688586919</v>
      </c>
      <c r="AA146" s="9">
        <f t="shared" si="53"/>
        <v>1</v>
      </c>
      <c r="AB146" s="24">
        <v>285</v>
      </c>
      <c r="AC146" s="27">
        <v>286</v>
      </c>
      <c r="AE146" s="9">
        <f t="shared" si="59"/>
        <v>4031.8080610683164</v>
      </c>
      <c r="AF146" s="9">
        <f t="shared" si="60"/>
        <v>3990.7437864973394</v>
      </c>
      <c r="AG146" s="33">
        <f t="shared" si="54"/>
        <v>-41.064274570976977</v>
      </c>
      <c r="AI146" s="30">
        <f t="shared" si="61"/>
        <v>9.319275896138457E-3</v>
      </c>
      <c r="AJ146" s="30">
        <f t="shared" si="62"/>
        <v>5.790187518879053E-3</v>
      </c>
      <c r="AK146" s="22">
        <f t="shared" si="63"/>
        <v>23.344924713714136</v>
      </c>
    </row>
    <row r="147" spans="1:37" x14ac:dyDescent="0.2">
      <c r="A147" s="1" t="s">
        <v>362</v>
      </c>
      <c r="B147" s="4" t="s">
        <v>251</v>
      </c>
      <c r="C147" s="4">
        <v>2081</v>
      </c>
      <c r="D147" s="1" t="s">
        <v>252</v>
      </c>
      <c r="E147" s="9">
        <v>518945.98646575515</v>
      </c>
      <c r="F147" s="9">
        <v>0</v>
      </c>
      <c r="G147" s="9">
        <v>15600</v>
      </c>
      <c r="H147" s="16">
        <f t="shared" si="50"/>
        <v>534545.98646575515</v>
      </c>
      <c r="J147" s="9">
        <v>518063.0324192305</v>
      </c>
      <c r="K147" s="9">
        <v>0</v>
      </c>
      <c r="L147" s="9">
        <v>16217.821782178216</v>
      </c>
      <c r="M147" s="18">
        <f t="shared" si="51"/>
        <v>534280.85420140869</v>
      </c>
      <c r="O147" s="9">
        <f t="shared" si="64"/>
        <v>5961.966609950864</v>
      </c>
      <c r="P147" s="9">
        <v>-6844.9206564755177</v>
      </c>
      <c r="Q147" s="9">
        <f t="shared" si="55"/>
        <v>0</v>
      </c>
      <c r="R147" s="9">
        <f t="shared" si="56"/>
        <v>617.82178217821638</v>
      </c>
      <c r="S147" s="13">
        <f t="shared" si="52"/>
        <v>-265.1322643464373</v>
      </c>
      <c r="U147" s="9">
        <v>9609.6638355155592</v>
      </c>
      <c r="V147" s="9">
        <v>0</v>
      </c>
      <c r="X147" s="21">
        <f t="shared" si="57"/>
        <v>5087.7057496642665</v>
      </c>
      <c r="Y147" s="21">
        <f t="shared" si="58"/>
        <v>4933.9336420879099</v>
      </c>
      <c r="Z147" s="9">
        <f t="shared" si="65"/>
        <v>-86.665042316792679</v>
      </c>
      <c r="AA147" s="9">
        <f t="shared" si="53"/>
        <v>3</v>
      </c>
      <c r="AB147" s="24">
        <v>102</v>
      </c>
      <c r="AC147" s="27">
        <v>105</v>
      </c>
      <c r="AE147" s="9">
        <f t="shared" si="59"/>
        <v>5087.7057496642665</v>
      </c>
      <c r="AF147" s="9">
        <f t="shared" si="60"/>
        <v>4933.9336420879099</v>
      </c>
      <c r="AG147" s="33">
        <f t="shared" si="54"/>
        <v>-153.77210757635658</v>
      </c>
      <c r="AI147" s="30">
        <f t="shared" si="61"/>
        <v>-2.0219094386873415E-2</v>
      </c>
      <c r="AJ147" s="30">
        <f t="shared" si="62"/>
        <v>-4.8212834547248562E-2</v>
      </c>
      <c r="AK147" s="22">
        <f t="shared" si="63"/>
        <v>-245.29271553364833</v>
      </c>
    </row>
    <row r="148" spans="1:37" x14ac:dyDescent="0.2">
      <c r="A148" s="1" t="s">
        <v>362</v>
      </c>
      <c r="B148" s="4" t="s">
        <v>253</v>
      </c>
      <c r="C148" s="4">
        <v>2057</v>
      </c>
      <c r="D148" s="1" t="s">
        <v>254</v>
      </c>
      <c r="E148" s="9">
        <v>1752964.8593099732</v>
      </c>
      <c r="F148" s="9">
        <v>0</v>
      </c>
      <c r="G148" s="9">
        <v>242950</v>
      </c>
      <c r="H148" s="16">
        <f t="shared" si="50"/>
        <v>1995914.8593099732</v>
      </c>
      <c r="J148" s="9">
        <v>1735480.0474925509</v>
      </c>
      <c r="K148" s="9">
        <v>0</v>
      </c>
      <c r="L148" s="9">
        <v>225375.92592592596</v>
      </c>
      <c r="M148" s="18">
        <f t="shared" si="51"/>
        <v>1960855.973418477</v>
      </c>
      <c r="O148" s="9">
        <f t="shared" si="64"/>
        <v>10700.155591594561</v>
      </c>
      <c r="P148" s="9">
        <v>-28184.967409016837</v>
      </c>
      <c r="Q148" s="9">
        <f t="shared" si="55"/>
        <v>0</v>
      </c>
      <c r="R148" s="9">
        <f t="shared" si="56"/>
        <v>-17574.074074074044</v>
      </c>
      <c r="S148" s="13">
        <f t="shared" si="52"/>
        <v>-35058.88589149632</v>
      </c>
      <c r="U148" s="9">
        <v>0</v>
      </c>
      <c r="V148" s="9">
        <v>0</v>
      </c>
      <c r="X148" s="21">
        <f t="shared" si="57"/>
        <v>4173.7258554999362</v>
      </c>
      <c r="Y148" s="21">
        <f t="shared" si="58"/>
        <v>4073.8968250998846</v>
      </c>
      <c r="Z148" s="9">
        <f t="shared" si="65"/>
        <v>-32.721965140487683</v>
      </c>
      <c r="AA148" s="9">
        <f t="shared" si="53"/>
        <v>6</v>
      </c>
      <c r="AB148" s="24">
        <v>420</v>
      </c>
      <c r="AC148" s="27">
        <v>426</v>
      </c>
      <c r="AE148" s="9">
        <f t="shared" si="59"/>
        <v>4173.7258554999362</v>
      </c>
      <c r="AF148" s="9">
        <f t="shared" si="60"/>
        <v>4073.8968250998846</v>
      </c>
      <c r="AG148" s="33">
        <f t="shared" si="54"/>
        <v>-99.829030400051579</v>
      </c>
      <c r="AI148" s="30">
        <f t="shared" si="61"/>
        <v>-9.9744223191701176E-3</v>
      </c>
      <c r="AJ148" s="30">
        <f t="shared" si="62"/>
        <v>-2.3918444540026895E-2</v>
      </c>
      <c r="AK148" s="22">
        <f t="shared" si="63"/>
        <v>-99.829030400051579</v>
      </c>
    </row>
    <row r="149" spans="1:37" x14ac:dyDescent="0.2">
      <c r="A149" s="1" t="s">
        <v>362</v>
      </c>
      <c r="B149" s="4" t="s">
        <v>255</v>
      </c>
      <c r="C149" s="4">
        <v>2058</v>
      </c>
      <c r="D149" s="1" t="s">
        <v>256</v>
      </c>
      <c r="E149" s="9">
        <v>1365982.3626369729</v>
      </c>
      <c r="F149" s="9">
        <v>22831.601325370884</v>
      </c>
      <c r="G149" s="9">
        <v>65600</v>
      </c>
      <c r="H149" s="16">
        <f t="shared" si="50"/>
        <v>1454413.9639623438</v>
      </c>
      <c r="J149" s="9">
        <v>1392162.057474829</v>
      </c>
      <c r="K149" s="9">
        <v>22801.413343366294</v>
      </c>
      <c r="L149" s="9">
        <v>68344.063324538249</v>
      </c>
      <c r="M149" s="18">
        <f t="shared" si="51"/>
        <v>1483307.5341427336</v>
      </c>
      <c r="O149" s="9">
        <f t="shared" si="64"/>
        <v>51546.165505971258</v>
      </c>
      <c r="P149" s="9">
        <v>-25366.470668115151</v>
      </c>
      <c r="Q149" s="9">
        <f t="shared" si="55"/>
        <v>-30.187982004590594</v>
      </c>
      <c r="R149" s="9">
        <f t="shared" si="56"/>
        <v>2744.0633245382487</v>
      </c>
      <c r="S149" s="13">
        <f t="shared" si="52"/>
        <v>28893.570180389765</v>
      </c>
      <c r="U149" s="9">
        <v>0</v>
      </c>
      <c r="V149" s="9">
        <v>0</v>
      </c>
      <c r="X149" s="21">
        <f t="shared" si="57"/>
        <v>3674.111015773396</v>
      </c>
      <c r="Y149" s="21">
        <f t="shared" si="58"/>
        <v>3582.1860020713802</v>
      </c>
      <c r="Z149" s="9">
        <f t="shared" si="65"/>
        <v>-24.817948442451907</v>
      </c>
      <c r="AA149" s="9">
        <f t="shared" si="53"/>
        <v>17</v>
      </c>
      <c r="AB149" s="24">
        <v>378</v>
      </c>
      <c r="AC149" s="27">
        <v>395</v>
      </c>
      <c r="AE149" s="9">
        <f t="shared" si="59"/>
        <v>3613.7099540660661</v>
      </c>
      <c r="AF149" s="9">
        <f t="shared" si="60"/>
        <v>3524.460904999567</v>
      </c>
      <c r="AG149" s="33">
        <f t="shared" si="54"/>
        <v>-89.249049066499083</v>
      </c>
      <c r="AI149" s="30">
        <f t="shared" si="61"/>
        <v>1.9165470619486813E-2</v>
      </c>
      <c r="AJ149" s="30">
        <f t="shared" si="62"/>
        <v>-2.4697347103377232E-2</v>
      </c>
      <c r="AK149" s="22">
        <f t="shared" si="63"/>
        <v>-89.249049066499083</v>
      </c>
    </row>
    <row r="150" spans="1:37" x14ac:dyDescent="0.2">
      <c r="A150" s="1" t="s">
        <v>363</v>
      </c>
      <c r="C150" s="4">
        <v>3368</v>
      </c>
      <c r="D150" s="1" t="s">
        <v>384</v>
      </c>
      <c r="E150" s="9">
        <v>828738.70601625182</v>
      </c>
      <c r="F150" s="9">
        <v>0</v>
      </c>
      <c r="G150" s="9">
        <v>13600</v>
      </c>
      <c r="H150" s="16">
        <f t="shared" si="50"/>
        <v>842338.70601625182</v>
      </c>
      <c r="J150" s="9">
        <v>807580.09683873807</v>
      </c>
      <c r="K150" s="9">
        <v>0</v>
      </c>
      <c r="L150" s="9">
        <v>13600</v>
      </c>
      <c r="M150" s="18">
        <f t="shared" si="51"/>
        <v>821180.09683873807</v>
      </c>
      <c r="O150" s="9">
        <f t="shared" si="64"/>
        <v>-6596.376016188382</v>
      </c>
      <c r="P150" s="9">
        <v>-14562.233161325365</v>
      </c>
      <c r="Q150" s="9">
        <f t="shared" si="55"/>
        <v>0</v>
      </c>
      <c r="R150" s="9">
        <f t="shared" si="56"/>
        <v>0</v>
      </c>
      <c r="S150" s="13">
        <f t="shared" si="52"/>
        <v>-21158.609177513747</v>
      </c>
      <c r="U150" s="9">
        <v>0</v>
      </c>
      <c r="V150" s="9">
        <v>0</v>
      </c>
      <c r="X150" s="21">
        <f t="shared" si="57"/>
        <v>3819.0723779550776</v>
      </c>
      <c r="Y150" s="21">
        <f t="shared" si="58"/>
        <v>3756.1864969243629</v>
      </c>
      <c r="Z150" s="9">
        <f t="shared" si="65"/>
        <v>4.2211842288491965</v>
      </c>
      <c r="AA150" s="9">
        <f t="shared" si="53"/>
        <v>-2</v>
      </c>
      <c r="AB150" s="24">
        <v>217</v>
      </c>
      <c r="AC150" s="27">
        <v>215</v>
      </c>
      <c r="AE150" s="9">
        <f t="shared" si="59"/>
        <v>3819.0723779550776</v>
      </c>
      <c r="AF150" s="9">
        <f t="shared" si="60"/>
        <v>3756.1864969243629</v>
      </c>
      <c r="AG150" s="33">
        <f t="shared" si="54"/>
        <v>-62.8858810307147</v>
      </c>
      <c r="AI150" s="30">
        <f t="shared" si="61"/>
        <v>-2.5531098069768277E-2</v>
      </c>
      <c r="AJ150" s="30">
        <f t="shared" si="62"/>
        <v>-1.6466271075068484E-2</v>
      </c>
      <c r="AK150" s="22">
        <f t="shared" si="63"/>
        <v>-62.8858810307147</v>
      </c>
    </row>
    <row r="151" spans="1:37" x14ac:dyDescent="0.2">
      <c r="A151" s="1" t="s">
        <v>362</v>
      </c>
      <c r="B151" s="4" t="s">
        <v>257</v>
      </c>
      <c r="C151" s="4">
        <v>2060</v>
      </c>
      <c r="D151" s="1" t="s">
        <v>258</v>
      </c>
      <c r="E151" s="9">
        <v>2670055.6228058287</v>
      </c>
      <c r="F151" s="9">
        <v>0</v>
      </c>
      <c r="G151" s="9">
        <v>310700</v>
      </c>
      <c r="H151" s="16">
        <f t="shared" si="50"/>
        <v>2980755.6228058287</v>
      </c>
      <c r="J151" s="9">
        <v>2636673.2493134271</v>
      </c>
      <c r="K151" s="9">
        <v>0</v>
      </c>
      <c r="L151" s="9">
        <v>309679.63875205256</v>
      </c>
      <c r="M151" s="18">
        <f t="shared" si="51"/>
        <v>2946352.8880654797</v>
      </c>
      <c r="O151" s="9">
        <f t="shared" si="64"/>
        <v>7284.5080548941623</v>
      </c>
      <c r="P151" s="9">
        <v>-40666.881547295721</v>
      </c>
      <c r="Q151" s="9">
        <f t="shared" si="55"/>
        <v>0</v>
      </c>
      <c r="R151" s="9">
        <f t="shared" si="56"/>
        <v>-1020.3612479474396</v>
      </c>
      <c r="S151" s="13">
        <f t="shared" si="52"/>
        <v>-34402.734740348998</v>
      </c>
      <c r="U151" s="9">
        <v>0</v>
      </c>
      <c r="V151" s="9">
        <v>0</v>
      </c>
      <c r="X151" s="21">
        <f t="shared" si="57"/>
        <v>4406.032380867704</v>
      </c>
      <c r="Y151" s="21">
        <f t="shared" si="58"/>
        <v>4343.7780054586938</v>
      </c>
      <c r="Z151" s="9">
        <f t="shared" si="65"/>
        <v>4.8526898505536877</v>
      </c>
      <c r="AA151" s="9">
        <f t="shared" si="53"/>
        <v>1</v>
      </c>
      <c r="AB151" s="24">
        <v>606</v>
      </c>
      <c r="AC151" s="27">
        <v>607</v>
      </c>
      <c r="AE151" s="9">
        <f t="shared" si="59"/>
        <v>4406.032380867704</v>
      </c>
      <c r="AF151" s="9">
        <f t="shared" si="60"/>
        <v>4343.7780054586938</v>
      </c>
      <c r="AG151" s="33">
        <f t="shared" si="54"/>
        <v>-62.254375409010208</v>
      </c>
      <c r="AI151" s="30">
        <f t="shared" si="61"/>
        <v>-1.2502501149141532E-2</v>
      </c>
      <c r="AJ151" s="30">
        <f t="shared" si="62"/>
        <v>-1.4129350405897356E-2</v>
      </c>
      <c r="AK151" s="22">
        <f t="shared" si="63"/>
        <v>-62.254375409010208</v>
      </c>
    </row>
    <row r="152" spans="1:37" x14ac:dyDescent="0.2">
      <c r="A152" s="1" t="s">
        <v>362</v>
      </c>
      <c r="B152" s="4" t="s">
        <v>259</v>
      </c>
      <c r="C152" s="4">
        <v>2061</v>
      </c>
      <c r="D152" s="1" t="s">
        <v>260</v>
      </c>
      <c r="E152" s="9">
        <v>2059742.8976040336</v>
      </c>
      <c r="F152" s="9">
        <v>37604.990418258159</v>
      </c>
      <c r="G152" s="9">
        <v>193200</v>
      </c>
      <c r="H152" s="16">
        <f t="shared" si="50"/>
        <v>2290547.8880222919</v>
      </c>
      <c r="J152" s="9">
        <v>2116652.8326789546</v>
      </c>
      <c r="K152" s="9">
        <v>36214.00942769934</v>
      </c>
      <c r="L152" s="9">
        <v>203848.07339449541</v>
      </c>
      <c r="M152" s="18">
        <f t="shared" si="51"/>
        <v>2356714.9155011494</v>
      </c>
      <c r="O152" s="9">
        <f t="shared" si="64"/>
        <v>93684.60683716202</v>
      </c>
      <c r="P152" s="9">
        <v>-36774.671762241014</v>
      </c>
      <c r="Q152" s="9">
        <f t="shared" si="55"/>
        <v>-1390.980990558819</v>
      </c>
      <c r="R152" s="9">
        <f t="shared" si="56"/>
        <v>10648.073394495412</v>
      </c>
      <c r="S152" s="13">
        <f t="shared" si="52"/>
        <v>66167.027478857606</v>
      </c>
      <c r="U152" s="9">
        <v>0</v>
      </c>
      <c r="V152" s="9">
        <v>0</v>
      </c>
      <c r="X152" s="21">
        <f t="shared" si="57"/>
        <v>3827.2771679238904</v>
      </c>
      <c r="Y152" s="21">
        <f t="shared" si="58"/>
        <v>3737.6160453240518</v>
      </c>
      <c r="Z152" s="9">
        <f t="shared" si="65"/>
        <v>-22.554057340274667</v>
      </c>
      <c r="AA152" s="9">
        <f t="shared" si="53"/>
        <v>28</v>
      </c>
      <c r="AB152" s="24">
        <v>548</v>
      </c>
      <c r="AC152" s="27">
        <v>576</v>
      </c>
      <c r="AE152" s="9">
        <f t="shared" si="59"/>
        <v>3758.6549226350976</v>
      </c>
      <c r="AF152" s="9">
        <f t="shared" si="60"/>
        <v>3674.7445011787404</v>
      </c>
      <c r="AG152" s="33">
        <f t="shared" si="54"/>
        <v>-83.910421456357199</v>
      </c>
      <c r="AI152" s="30">
        <f t="shared" si="61"/>
        <v>2.7629630446169173E-2</v>
      </c>
      <c r="AJ152" s="30">
        <f t="shared" si="62"/>
        <v>-2.2324587700519705E-2</v>
      </c>
      <c r="AK152" s="22">
        <f t="shared" si="63"/>
        <v>-83.910421456357199</v>
      </c>
    </row>
    <row r="153" spans="1:37" x14ac:dyDescent="0.2">
      <c r="A153" s="1" t="s">
        <v>362</v>
      </c>
      <c r="B153" s="4" t="s">
        <v>261</v>
      </c>
      <c r="C153" s="4">
        <v>2200</v>
      </c>
      <c r="D153" s="1" t="s">
        <v>262</v>
      </c>
      <c r="E153" s="9">
        <v>924049.8364522662</v>
      </c>
      <c r="F153" s="9">
        <v>0</v>
      </c>
      <c r="G153" s="9">
        <v>84500</v>
      </c>
      <c r="H153" s="16">
        <f t="shared" si="50"/>
        <v>1008549.8364522662</v>
      </c>
      <c r="J153" s="9">
        <v>909843.65230010229</v>
      </c>
      <c r="K153" s="9">
        <v>0</v>
      </c>
      <c r="L153" s="9">
        <v>85308.612440191398</v>
      </c>
      <c r="M153" s="18">
        <f t="shared" si="51"/>
        <v>995152.26474029373</v>
      </c>
      <c r="O153" s="9">
        <f t="shared" si="64"/>
        <v>-46.593382395933077</v>
      </c>
      <c r="P153" s="9">
        <v>-14159.590769767981</v>
      </c>
      <c r="Q153" s="9">
        <f t="shared" si="55"/>
        <v>0</v>
      </c>
      <c r="R153" s="9">
        <f t="shared" si="56"/>
        <v>808.61244019139849</v>
      </c>
      <c r="S153" s="13">
        <f t="shared" si="52"/>
        <v>-13397.571711972516</v>
      </c>
      <c r="U153" s="9">
        <v>0</v>
      </c>
      <c r="V153" s="9">
        <v>0</v>
      </c>
      <c r="X153" s="21">
        <f t="shared" si="57"/>
        <v>4379.3831111481813</v>
      </c>
      <c r="Y153" s="21">
        <f t="shared" si="58"/>
        <v>4312.0552241711011</v>
      </c>
      <c r="Z153" s="9">
        <f t="shared" si="65"/>
        <v>-0.22082171751630142</v>
      </c>
      <c r="AA153" s="9">
        <f t="shared" si="53"/>
        <v>0</v>
      </c>
      <c r="AB153" s="24">
        <v>211</v>
      </c>
      <c r="AC153" s="27">
        <v>211</v>
      </c>
      <c r="AE153" s="9">
        <f t="shared" si="59"/>
        <v>4379.3831111481813</v>
      </c>
      <c r="AF153" s="9">
        <f t="shared" si="60"/>
        <v>4312.0552241711011</v>
      </c>
      <c r="AG153" s="33">
        <f t="shared" si="54"/>
        <v>-67.327886977080198</v>
      </c>
      <c r="AI153" s="30">
        <f t="shared" si="61"/>
        <v>-1.5373828977348403E-2</v>
      </c>
      <c r="AJ153" s="30">
        <f t="shared" si="62"/>
        <v>-1.5373828977348403E-2</v>
      </c>
      <c r="AK153" s="22">
        <f t="shared" si="63"/>
        <v>-67.327886977080198</v>
      </c>
    </row>
    <row r="154" spans="1:37" x14ac:dyDescent="0.2">
      <c r="A154" s="1" t="s">
        <v>362</v>
      </c>
      <c r="B154" s="4" t="s">
        <v>263</v>
      </c>
      <c r="C154" s="4">
        <v>3362</v>
      </c>
      <c r="D154" s="1" t="s">
        <v>264</v>
      </c>
      <c r="E154" s="9">
        <v>1106601.4634572151</v>
      </c>
      <c r="F154" s="9">
        <v>44320.167278661298</v>
      </c>
      <c r="G154" s="9">
        <v>120600</v>
      </c>
      <c r="H154" s="16">
        <f t="shared" si="50"/>
        <v>1271521.6307358765</v>
      </c>
      <c r="J154" s="9">
        <v>1205876.5944823965</v>
      </c>
      <c r="K154" s="9">
        <v>38896.528644566002</v>
      </c>
      <c r="L154" s="9">
        <v>133907.52688172043</v>
      </c>
      <c r="M154" s="18">
        <f t="shared" si="51"/>
        <v>1378680.6500086829</v>
      </c>
      <c r="O154" s="9">
        <f t="shared" si="64"/>
        <v>118065.10929785928</v>
      </c>
      <c r="P154" s="9">
        <v>-18789.97827267789</v>
      </c>
      <c r="Q154" s="9">
        <f t="shared" si="55"/>
        <v>-5423.6386340952959</v>
      </c>
      <c r="R154" s="9">
        <f t="shared" si="56"/>
        <v>13307.526881720434</v>
      </c>
      <c r="S154" s="13">
        <f t="shared" si="52"/>
        <v>107159.01927280653</v>
      </c>
      <c r="U154" s="9">
        <v>0</v>
      </c>
      <c r="V154" s="9">
        <v>-34268.786262152018</v>
      </c>
      <c r="X154" s="21">
        <f t="shared" si="57"/>
        <v>4110.4343954852729</v>
      </c>
      <c r="Y154" s="21">
        <f t="shared" si="58"/>
        <v>3964.2456150540206</v>
      </c>
      <c r="Z154" s="9">
        <f t="shared" si="65"/>
        <v>-79.08171517168843</v>
      </c>
      <c r="AA154" s="9">
        <f t="shared" si="53"/>
        <v>34</v>
      </c>
      <c r="AB154" s="24">
        <v>280</v>
      </c>
      <c r="AC154" s="27">
        <v>314</v>
      </c>
      <c r="AE154" s="9">
        <f t="shared" si="59"/>
        <v>3952.1480837757681</v>
      </c>
      <c r="AF154" s="9">
        <f t="shared" si="60"/>
        <v>3840.3713200076322</v>
      </c>
      <c r="AG154" s="33">
        <f t="shared" si="54"/>
        <v>-111.77676376813588</v>
      </c>
      <c r="AI154" s="30">
        <f t="shared" si="61"/>
        <v>0.12067932466862907</v>
      </c>
      <c r="AJ154" s="30">
        <f t="shared" si="62"/>
        <v>-6.6811812988476493E-4</v>
      </c>
      <c r="AK154" s="22">
        <f t="shared" si="63"/>
        <v>-2.6405017867600691</v>
      </c>
    </row>
    <row r="155" spans="1:37" x14ac:dyDescent="0.2">
      <c r="A155" s="1" t="s">
        <v>362</v>
      </c>
      <c r="B155" s="4" t="s">
        <v>265</v>
      </c>
      <c r="C155" s="4">
        <v>2135</v>
      </c>
      <c r="D155" s="1" t="s">
        <v>266</v>
      </c>
      <c r="E155" s="9">
        <v>1021809.8008208644</v>
      </c>
      <c r="F155" s="9">
        <v>20169.878073666427</v>
      </c>
      <c r="G155" s="9">
        <v>89700</v>
      </c>
      <c r="H155" s="16">
        <f t="shared" si="50"/>
        <v>1131679.678894531</v>
      </c>
      <c r="J155" s="9">
        <v>1073472.0626239586</v>
      </c>
      <c r="K155" s="9">
        <v>36264.993374866135</v>
      </c>
      <c r="L155" s="9">
        <v>94104.910714285725</v>
      </c>
      <c r="M155" s="18">
        <f t="shared" si="51"/>
        <v>1203841.9667131105</v>
      </c>
      <c r="O155" s="9">
        <f t="shared" si="64"/>
        <v>66425.816160198243</v>
      </c>
      <c r="P155" s="9">
        <v>-14763.554357104058</v>
      </c>
      <c r="Q155" s="9">
        <f t="shared" si="55"/>
        <v>16095.115301199708</v>
      </c>
      <c r="R155" s="9">
        <f t="shared" si="56"/>
        <v>4404.9107142857247</v>
      </c>
      <c r="S155" s="13">
        <f t="shared" si="52"/>
        <v>72162.287818579614</v>
      </c>
      <c r="U155" s="9">
        <v>0</v>
      </c>
      <c r="V155" s="9">
        <v>-43276.371550512384</v>
      </c>
      <c r="X155" s="21">
        <f t="shared" si="57"/>
        <v>4736.2712677024128</v>
      </c>
      <c r="Y155" s="21">
        <f t="shared" si="58"/>
        <v>4662.76073949086</v>
      </c>
      <c r="Z155" s="9">
        <f t="shared" si="65"/>
        <v>-6.4034629519889137</v>
      </c>
      <c r="AA155" s="9">
        <f t="shared" si="53"/>
        <v>18</v>
      </c>
      <c r="AB155" s="24">
        <v>220</v>
      </c>
      <c r="AC155" s="27">
        <v>238</v>
      </c>
      <c r="AE155" s="9">
        <f t="shared" si="59"/>
        <v>4644.5900037312022</v>
      </c>
      <c r="AF155" s="9">
        <f t="shared" si="60"/>
        <v>4510.3868177477252</v>
      </c>
      <c r="AG155" s="33">
        <f t="shared" si="54"/>
        <v>-134.20318598347694</v>
      </c>
      <c r="AI155" s="30">
        <f t="shared" si="61"/>
        <v>9.2912235992782977E-2</v>
      </c>
      <c r="AJ155" s="30">
        <f t="shared" si="62"/>
        <v>1.0255008060555459E-2</v>
      </c>
      <c r="AK155" s="22">
        <f t="shared" si="63"/>
        <v>47.630307926238856</v>
      </c>
    </row>
    <row r="156" spans="1:37" x14ac:dyDescent="0.2">
      <c r="A156" s="1" t="s">
        <v>362</v>
      </c>
      <c r="B156" s="4" t="s">
        <v>267</v>
      </c>
      <c r="C156" s="4">
        <v>2071</v>
      </c>
      <c r="D156" s="1" t="s">
        <v>268</v>
      </c>
      <c r="E156" s="9">
        <v>1644477.5492879134</v>
      </c>
      <c r="F156" s="9">
        <v>0</v>
      </c>
      <c r="G156" s="9">
        <v>142300</v>
      </c>
      <c r="H156" s="16">
        <f t="shared" si="50"/>
        <v>1786777.5492879134</v>
      </c>
      <c r="J156" s="9">
        <v>1634446.6033719182</v>
      </c>
      <c r="K156" s="9">
        <v>0</v>
      </c>
      <c r="L156" s="9">
        <v>142632.70142180091</v>
      </c>
      <c r="M156" s="18">
        <f t="shared" si="51"/>
        <v>1777079.3047937192</v>
      </c>
      <c r="O156" s="9">
        <f t="shared" si="64"/>
        <v>18355.342688800363</v>
      </c>
      <c r="P156" s="9">
        <v>-28386.288604795529</v>
      </c>
      <c r="Q156" s="9">
        <f t="shared" si="55"/>
        <v>0</v>
      </c>
      <c r="R156" s="9">
        <f t="shared" si="56"/>
        <v>332.70142180091352</v>
      </c>
      <c r="S156" s="13">
        <f t="shared" si="52"/>
        <v>-9698.2444941942522</v>
      </c>
      <c r="U156" s="9">
        <v>0</v>
      </c>
      <c r="V156" s="9">
        <v>-893.70465462910943</v>
      </c>
      <c r="X156" s="21">
        <f t="shared" si="57"/>
        <v>3887.6537808224903</v>
      </c>
      <c r="Y156" s="21">
        <f t="shared" si="58"/>
        <v>3863.9399606901138</v>
      </c>
      <c r="Z156" s="9">
        <f t="shared" si="65"/>
        <v>43.393245127187456</v>
      </c>
      <c r="AA156" s="9">
        <f t="shared" si="53"/>
        <v>0</v>
      </c>
      <c r="AB156" s="24">
        <v>423</v>
      </c>
      <c r="AC156" s="27">
        <v>423</v>
      </c>
      <c r="AE156" s="9">
        <f t="shared" si="59"/>
        <v>3887.6537808224903</v>
      </c>
      <c r="AF156" s="9">
        <f t="shared" si="60"/>
        <v>3863.9399606901138</v>
      </c>
      <c r="AG156" s="33">
        <f t="shared" si="54"/>
        <v>-23.713820132376441</v>
      </c>
      <c r="AI156" s="30">
        <f t="shared" si="61"/>
        <v>-5.5563186407273646E-3</v>
      </c>
      <c r="AJ156" s="30">
        <f t="shared" si="62"/>
        <v>-5.5563186407273646E-3</v>
      </c>
      <c r="AK156" s="22">
        <f t="shared" si="63"/>
        <v>-21.601043171078345</v>
      </c>
    </row>
    <row r="157" spans="1:37" x14ac:dyDescent="0.2">
      <c r="A157" s="1" t="s">
        <v>362</v>
      </c>
      <c r="B157" s="4" t="s">
        <v>269</v>
      </c>
      <c r="C157" s="4">
        <v>2193</v>
      </c>
      <c r="D157" s="1" t="s">
        <v>270</v>
      </c>
      <c r="E157" s="9">
        <v>1873817.0048111598</v>
      </c>
      <c r="F157" s="9">
        <v>11014.588701734621</v>
      </c>
      <c r="G157" s="9">
        <v>207350</v>
      </c>
      <c r="H157" s="16">
        <f t="shared" si="50"/>
        <v>2092181.5935128944</v>
      </c>
      <c r="J157" s="9">
        <v>1843935.6573023475</v>
      </c>
      <c r="K157" s="9">
        <v>11014.588701734621</v>
      </c>
      <c r="L157" s="9">
        <v>204893.24644549761</v>
      </c>
      <c r="M157" s="18">
        <f t="shared" si="51"/>
        <v>2059843.4924495798</v>
      </c>
      <c r="O157" s="9">
        <f t="shared" si="64"/>
        <v>-1763.4871650550522</v>
      </c>
      <c r="P157" s="9">
        <v>-28117.860343757271</v>
      </c>
      <c r="Q157" s="9">
        <f t="shared" si="55"/>
        <v>0</v>
      </c>
      <c r="R157" s="9">
        <f t="shared" si="56"/>
        <v>-2456.7535545023857</v>
      </c>
      <c r="S157" s="13">
        <f t="shared" si="52"/>
        <v>-32338.101063314709</v>
      </c>
      <c r="U157" s="9">
        <v>0</v>
      </c>
      <c r="V157" s="9">
        <v>0</v>
      </c>
      <c r="X157" s="21">
        <f t="shared" si="57"/>
        <v>4498.4047577873371</v>
      </c>
      <c r="Y157" s="21">
        <f t="shared" si="58"/>
        <v>4437.6800143638329</v>
      </c>
      <c r="Z157" s="9">
        <f t="shared" si="65"/>
        <v>6.3823218360597451</v>
      </c>
      <c r="AA157" s="9">
        <f t="shared" si="53"/>
        <v>-1</v>
      </c>
      <c r="AB157" s="24">
        <v>419</v>
      </c>
      <c r="AC157" s="27">
        <v>418</v>
      </c>
      <c r="AE157" s="9">
        <f t="shared" si="59"/>
        <v>4472.1169565898799</v>
      </c>
      <c r="AF157" s="9">
        <f t="shared" si="60"/>
        <v>4411.3293236898262</v>
      </c>
      <c r="AG157" s="33">
        <f t="shared" si="54"/>
        <v>-60.787632900053723</v>
      </c>
      <c r="AI157" s="30">
        <f t="shared" si="61"/>
        <v>-1.5946779985500092E-2</v>
      </c>
      <c r="AJ157" s="30">
        <f t="shared" si="62"/>
        <v>-1.3592585679245262E-2</v>
      </c>
      <c r="AK157" s="22">
        <f t="shared" si="63"/>
        <v>-60.787632900053723</v>
      </c>
    </row>
    <row r="158" spans="1:37" x14ac:dyDescent="0.2">
      <c r="A158" s="1" t="s">
        <v>362</v>
      </c>
      <c r="B158" s="4" t="s">
        <v>271</v>
      </c>
      <c r="C158" s="4">
        <v>3378</v>
      </c>
      <c r="D158" s="1" t="s">
        <v>272</v>
      </c>
      <c r="E158" s="9">
        <v>2268947.5689790826</v>
      </c>
      <c r="F158" s="9">
        <v>61779.627115709511</v>
      </c>
      <c r="G158" s="9">
        <v>299000</v>
      </c>
      <c r="H158" s="16">
        <f t="shared" si="50"/>
        <v>2629727.1960947923</v>
      </c>
      <c r="J158" s="9">
        <v>2422541.3494390538</v>
      </c>
      <c r="K158" s="9">
        <v>30848.970993966017</v>
      </c>
      <c r="L158" s="9">
        <v>321954.7244094488</v>
      </c>
      <c r="M158" s="18">
        <f t="shared" si="51"/>
        <v>2775345.0448424686</v>
      </c>
      <c r="O158" s="9">
        <f t="shared" si="64"/>
        <v>187214.42015501269</v>
      </c>
      <c r="P158" s="9">
        <v>-33620.639695041515</v>
      </c>
      <c r="Q158" s="9">
        <f t="shared" si="55"/>
        <v>-30930.656121743494</v>
      </c>
      <c r="R158" s="9">
        <f t="shared" si="56"/>
        <v>22954.724409448798</v>
      </c>
      <c r="S158" s="13">
        <f t="shared" si="52"/>
        <v>145617.84874767647</v>
      </c>
      <c r="U158" s="9">
        <v>0</v>
      </c>
      <c r="V158" s="9">
        <v>0</v>
      </c>
      <c r="X158" s="21">
        <f t="shared" si="57"/>
        <v>4652.1500920055732</v>
      </c>
      <c r="Y158" s="21">
        <f t="shared" si="58"/>
        <v>4485.1742603894327</v>
      </c>
      <c r="Z158" s="9">
        <f t="shared" si="65"/>
        <v>-99.868766356576671</v>
      </c>
      <c r="AA158" s="9">
        <f t="shared" si="53"/>
        <v>46</v>
      </c>
      <c r="AB158" s="24">
        <v>501</v>
      </c>
      <c r="AC158" s="27">
        <v>547</v>
      </c>
      <c r="AE158" s="9">
        <f t="shared" si="59"/>
        <v>4528.8374630321014</v>
      </c>
      <c r="AF158" s="9">
        <f t="shared" si="60"/>
        <v>4428.777604093334</v>
      </c>
      <c r="AG158" s="33">
        <f t="shared" si="54"/>
        <v>-100.05985893876732</v>
      </c>
      <c r="AI158" s="30">
        <f t="shared" si="61"/>
        <v>6.7693842978082008E-2</v>
      </c>
      <c r="AJ158" s="30">
        <f t="shared" si="62"/>
        <v>-2.2093939063950518E-2</v>
      </c>
      <c r="AK158" s="22">
        <f t="shared" si="63"/>
        <v>-100.05985893876732</v>
      </c>
    </row>
    <row r="159" spans="1:37" x14ac:dyDescent="0.2">
      <c r="A159" s="1" t="s">
        <v>363</v>
      </c>
      <c r="C159" s="4">
        <v>2012</v>
      </c>
      <c r="D159" s="1" t="s">
        <v>385</v>
      </c>
      <c r="E159" s="9">
        <v>2798331.4832064291</v>
      </c>
      <c r="F159" s="9">
        <v>0</v>
      </c>
      <c r="G159" s="9">
        <v>321750</v>
      </c>
      <c r="H159" s="16">
        <f t="shared" si="50"/>
        <v>3120081.4832064291</v>
      </c>
      <c r="J159" s="9">
        <v>2666798.3486411334</v>
      </c>
      <c r="K159" s="9">
        <v>0</v>
      </c>
      <c r="L159" s="9">
        <v>319660.71428571426</v>
      </c>
      <c r="M159" s="18">
        <f t="shared" si="51"/>
        <v>2986459.0629268475</v>
      </c>
      <c r="O159" s="9">
        <f t="shared" si="64"/>
        <v>-89457.004647549096</v>
      </c>
      <c r="P159" s="9">
        <v>-42076.129917746563</v>
      </c>
      <c r="Q159" s="9">
        <f t="shared" si="55"/>
        <v>0</v>
      </c>
      <c r="R159" s="9">
        <f t="shared" si="56"/>
        <v>-2089.2857142857392</v>
      </c>
      <c r="S159" s="13">
        <f t="shared" si="52"/>
        <v>-133622.42027958139</v>
      </c>
      <c r="U159" s="9">
        <v>0</v>
      </c>
      <c r="V159" s="9">
        <v>0</v>
      </c>
      <c r="X159" s="21">
        <f t="shared" si="57"/>
        <v>4463.0486175541137</v>
      </c>
      <c r="Y159" s="21">
        <f t="shared" si="58"/>
        <v>4357.5136415704792</v>
      </c>
      <c r="Z159" s="9">
        <f t="shared" si="65"/>
        <v>-38.427910724070571</v>
      </c>
      <c r="AA159" s="9">
        <f t="shared" si="53"/>
        <v>-15</v>
      </c>
      <c r="AB159" s="24">
        <v>627</v>
      </c>
      <c r="AC159" s="27">
        <v>612</v>
      </c>
      <c r="AE159" s="9">
        <f t="shared" si="59"/>
        <v>4463.0486175541137</v>
      </c>
      <c r="AF159" s="9">
        <f t="shared" si="60"/>
        <v>4357.5136415704792</v>
      </c>
      <c r="AG159" s="33">
        <f t="shared" si="54"/>
        <v>-105.53497598363447</v>
      </c>
      <c r="AI159" s="30">
        <f t="shared" si="61"/>
        <v>-4.7004129194365585E-2</v>
      </c>
      <c r="AJ159" s="30">
        <f t="shared" si="62"/>
        <v>-2.3646387262855062E-2</v>
      </c>
      <c r="AK159" s="22">
        <f t="shared" si="63"/>
        <v>-105.53497598363447</v>
      </c>
    </row>
    <row r="160" spans="1:37" x14ac:dyDescent="0.2">
      <c r="A160" s="1" t="s">
        <v>362</v>
      </c>
      <c r="B160" s="4" t="s">
        <v>273</v>
      </c>
      <c r="C160" s="4">
        <v>2074</v>
      </c>
      <c r="D160" s="1" t="s">
        <v>274</v>
      </c>
      <c r="E160" s="9">
        <v>2449201.5262867548</v>
      </c>
      <c r="F160" s="9">
        <v>0</v>
      </c>
      <c r="G160" s="9">
        <v>266400</v>
      </c>
      <c r="H160" s="16">
        <f t="shared" si="50"/>
        <v>2715601.5262867548</v>
      </c>
      <c r="J160" s="9">
        <v>2407590.9551341622</v>
      </c>
      <c r="K160" s="9">
        <v>0</v>
      </c>
      <c r="L160" s="9">
        <v>268083.33333333331</v>
      </c>
      <c r="M160" s="18">
        <f t="shared" si="51"/>
        <v>2675674.2884674957</v>
      </c>
      <c r="O160" s="9">
        <f t="shared" si="64"/>
        <v>532.66583041358535</v>
      </c>
      <c r="P160" s="9">
        <v>-42143.236983006129</v>
      </c>
      <c r="Q160" s="9">
        <f t="shared" si="55"/>
        <v>0</v>
      </c>
      <c r="R160" s="9">
        <f t="shared" si="56"/>
        <v>1683.3333333333139</v>
      </c>
      <c r="S160" s="13">
        <f t="shared" si="52"/>
        <v>-39927.23781925923</v>
      </c>
      <c r="U160" s="9">
        <v>0</v>
      </c>
      <c r="V160" s="9">
        <v>0</v>
      </c>
      <c r="X160" s="21">
        <f t="shared" si="57"/>
        <v>3900.0024303929217</v>
      </c>
      <c r="Y160" s="21">
        <f t="shared" si="58"/>
        <v>3833.7435591308317</v>
      </c>
      <c r="Z160" s="9">
        <f t="shared" si="65"/>
        <v>0.84819399747389923</v>
      </c>
      <c r="AA160" s="9">
        <f t="shared" si="53"/>
        <v>0</v>
      </c>
      <c r="AB160" s="24">
        <v>628</v>
      </c>
      <c r="AC160" s="27">
        <v>628</v>
      </c>
      <c r="AE160" s="9">
        <f t="shared" si="59"/>
        <v>3900.0024303929217</v>
      </c>
      <c r="AF160" s="9">
        <f t="shared" si="60"/>
        <v>3833.7435591308317</v>
      </c>
      <c r="AG160" s="33">
        <f t="shared" si="54"/>
        <v>-66.258871262089997</v>
      </c>
      <c r="AI160" s="30">
        <f t="shared" si="61"/>
        <v>-1.6989443582324792E-2</v>
      </c>
      <c r="AJ160" s="30">
        <f t="shared" si="62"/>
        <v>-1.6989443582324792E-2</v>
      </c>
      <c r="AK160" s="22">
        <f t="shared" si="63"/>
        <v>-66.258871262089997</v>
      </c>
    </row>
    <row r="161" spans="1:37" x14ac:dyDescent="0.2">
      <c r="A161" s="1" t="s">
        <v>362</v>
      </c>
      <c r="B161" s="4" t="s">
        <v>275</v>
      </c>
      <c r="C161" s="4">
        <v>2117</v>
      </c>
      <c r="D161" s="1" t="s">
        <v>276</v>
      </c>
      <c r="E161" s="9">
        <v>1465752.4913169916</v>
      </c>
      <c r="F161" s="9">
        <v>0</v>
      </c>
      <c r="G161" s="9">
        <v>72600</v>
      </c>
      <c r="H161" s="16">
        <f t="shared" si="50"/>
        <v>1538352.4913169916</v>
      </c>
      <c r="J161" s="9">
        <v>1456194.7661925161</v>
      </c>
      <c r="K161" s="9">
        <v>0</v>
      </c>
      <c r="L161" s="9">
        <v>74383.042394014963</v>
      </c>
      <c r="M161" s="18">
        <f t="shared" si="51"/>
        <v>1530577.8085865311</v>
      </c>
      <c r="O161" s="9">
        <f t="shared" si="64"/>
        <v>17687.743370907396</v>
      </c>
      <c r="P161" s="9">
        <v>-27245.468495382942</v>
      </c>
      <c r="Q161" s="9">
        <f t="shared" si="55"/>
        <v>0</v>
      </c>
      <c r="R161" s="9">
        <f t="shared" si="56"/>
        <v>1783.0423940149631</v>
      </c>
      <c r="S161" s="13">
        <f t="shared" si="52"/>
        <v>-7774.6827304605831</v>
      </c>
      <c r="U161" s="9">
        <v>0</v>
      </c>
      <c r="V161" s="9">
        <v>0</v>
      </c>
      <c r="X161" s="21">
        <f t="shared" si="57"/>
        <v>3610.2278111255951</v>
      </c>
      <c r="Y161" s="21">
        <f t="shared" si="58"/>
        <v>3534.4533160012525</v>
      </c>
      <c r="Z161" s="9">
        <f t="shared" si="65"/>
        <v>-8.6674298647786969</v>
      </c>
      <c r="AA161" s="9">
        <f t="shared" si="53"/>
        <v>6</v>
      </c>
      <c r="AB161" s="24">
        <v>406</v>
      </c>
      <c r="AC161" s="27">
        <v>412</v>
      </c>
      <c r="AE161" s="9">
        <f t="shared" si="59"/>
        <v>3610.2278111255951</v>
      </c>
      <c r="AF161" s="9">
        <f t="shared" si="60"/>
        <v>3534.4533160012525</v>
      </c>
      <c r="AG161" s="33">
        <f t="shared" si="54"/>
        <v>-75.774495124342593</v>
      </c>
      <c r="AI161" s="30">
        <f t="shared" si="61"/>
        <v>-6.5206951249237033E-3</v>
      </c>
      <c r="AJ161" s="30">
        <f t="shared" si="62"/>
        <v>-2.0988840341551129E-2</v>
      </c>
      <c r="AK161" s="22">
        <f t="shared" si="63"/>
        <v>-75.774495124342593</v>
      </c>
    </row>
    <row r="162" spans="1:37" x14ac:dyDescent="0.2">
      <c r="A162" s="1" t="s">
        <v>362</v>
      </c>
      <c r="B162" s="4" t="s">
        <v>277</v>
      </c>
      <c r="C162" s="4">
        <v>3035</v>
      </c>
      <c r="D162" s="1" t="s">
        <v>278</v>
      </c>
      <c r="E162" s="9">
        <v>515655.01453044155</v>
      </c>
      <c r="F162" s="9">
        <v>0</v>
      </c>
      <c r="G162" s="9">
        <v>19500</v>
      </c>
      <c r="H162" s="16">
        <f t="shared" si="50"/>
        <v>535155.01453044149</v>
      </c>
      <c r="J162" s="9">
        <v>504575.1955427287</v>
      </c>
      <c r="K162" s="9">
        <v>0</v>
      </c>
      <c r="L162" s="9">
        <v>19499.999999999996</v>
      </c>
      <c r="M162" s="18">
        <f t="shared" si="51"/>
        <v>524075.1955427287</v>
      </c>
      <c r="O162" s="9">
        <f t="shared" si="64"/>
        <v>-4167.7912659777649</v>
      </c>
      <c r="P162" s="9">
        <v>-6912.0277217350813</v>
      </c>
      <c r="Q162" s="9">
        <f t="shared" ref="Q162:Q166" si="66">K162-F162</f>
        <v>0</v>
      </c>
      <c r="R162" s="9">
        <f t="shared" ref="R162:R166" si="67">L162-G162</f>
        <v>0</v>
      </c>
      <c r="S162" s="13">
        <f t="shared" ref="S162:S166" si="68">SUM(O162:R162)</f>
        <v>-11079.818987712846</v>
      </c>
      <c r="U162" s="9">
        <v>1910.9954067951767</v>
      </c>
      <c r="V162" s="9">
        <v>0</v>
      </c>
      <c r="X162" s="21">
        <f t="shared" ref="X162:X166" si="69">(E162+F162)/AB162</f>
        <v>5006.3593643732193</v>
      </c>
      <c r="Y162" s="21">
        <f t="shared" ref="Y162:Y166" si="70">(J162+K162)/AC162</f>
        <v>4851.6845725262374</v>
      </c>
      <c r="Z162" s="9">
        <f t="shared" si="65"/>
        <v>-87.567726587417965</v>
      </c>
      <c r="AA162" s="9">
        <f t="shared" ref="AA162:AA166" si="71">AC162-AB162</f>
        <v>1</v>
      </c>
      <c r="AB162" s="24">
        <v>103</v>
      </c>
      <c r="AC162" s="27">
        <v>104</v>
      </c>
      <c r="AE162" s="9">
        <f t="shared" ref="AE162:AE166" si="72">E162/AB162</f>
        <v>5006.3593643732193</v>
      </c>
      <c r="AF162" s="9">
        <f t="shared" ref="AF162:AF166" si="73">J162/AC162</f>
        <v>4851.6845725262374</v>
      </c>
      <c r="AG162" s="33">
        <f t="shared" ref="AG162:AG166" si="74">AF162-AE162</f>
        <v>-154.67479184698186</v>
      </c>
      <c r="AI162" s="30">
        <f t="shared" ref="AI162:AI166" si="75">SUM(J162,-U162,-V162)/E162-1</f>
        <v>-2.5192840229310121E-2</v>
      </c>
      <c r="AJ162" s="30">
        <f t="shared" ref="AJ162:AJ166" si="76">(SUM(J162,-U162,-V162)/AC162)/(E162/AB162)-1</f>
        <v>-3.456598599633609E-2</v>
      </c>
      <c r="AK162" s="22">
        <f t="shared" ref="AK162:AK166" si="77">(SUM(J162,-U162,-V162)/AC162)-(E162/AB162)</f>
        <v>-173.0497476815508</v>
      </c>
    </row>
    <row r="163" spans="1:37" x14ac:dyDescent="0.2">
      <c r="A163" s="1" t="s">
        <v>363</v>
      </c>
      <c r="C163" s="4">
        <v>2078</v>
      </c>
      <c r="D163" s="1" t="s">
        <v>336</v>
      </c>
      <c r="E163" s="9">
        <v>1572393.8715987809</v>
      </c>
      <c r="F163" s="9">
        <v>50854.990418258159</v>
      </c>
      <c r="G163" s="9">
        <v>254000</v>
      </c>
      <c r="H163" s="16">
        <f t="shared" si="50"/>
        <v>1877248.862017039</v>
      </c>
      <c r="J163" s="9">
        <v>1619143.7892725428</v>
      </c>
      <c r="K163" s="9">
        <v>39918.559946928362</v>
      </c>
      <c r="L163" s="9">
        <v>270539.75903614459</v>
      </c>
      <c r="M163" s="18">
        <f t="shared" si="51"/>
        <v>1929602.1082556159</v>
      </c>
      <c r="O163" s="9">
        <f t="shared" si="64"/>
        <v>69230.784535715866</v>
      </c>
      <c r="P163" s="9">
        <v>-22480.866861953906</v>
      </c>
      <c r="Q163" s="9">
        <f t="shared" si="66"/>
        <v>-10936.430471329797</v>
      </c>
      <c r="R163" s="9">
        <f t="shared" si="67"/>
        <v>16539.759036144591</v>
      </c>
      <c r="S163" s="13">
        <f t="shared" si="68"/>
        <v>52353.24623857675</v>
      </c>
      <c r="U163" s="9">
        <v>30498.086844683625</v>
      </c>
      <c r="V163" s="9">
        <v>0</v>
      </c>
      <c r="X163" s="21">
        <f t="shared" si="69"/>
        <v>4845.5189910956387</v>
      </c>
      <c r="Y163" s="21">
        <f t="shared" si="70"/>
        <v>4686.6168057047207</v>
      </c>
      <c r="Z163" s="9">
        <f t="shared" si="65"/>
        <v>-91.795120131354125</v>
      </c>
      <c r="AA163" s="9">
        <f t="shared" si="71"/>
        <v>19</v>
      </c>
      <c r="AB163" s="24">
        <v>335</v>
      </c>
      <c r="AC163" s="27">
        <v>354</v>
      </c>
      <c r="AE163" s="9">
        <f t="shared" si="72"/>
        <v>4693.7130495485999</v>
      </c>
      <c r="AF163" s="9">
        <f t="shared" si="73"/>
        <v>4573.8525120693303</v>
      </c>
      <c r="AG163" s="33">
        <f t="shared" si="74"/>
        <v>-119.86053747926962</v>
      </c>
      <c r="AI163" s="30">
        <f t="shared" si="75"/>
        <v>1.0335725114823724E-2</v>
      </c>
      <c r="AJ163" s="30">
        <f t="shared" si="76"/>
        <v>-4.3891333577779967E-2</v>
      </c>
      <c r="AK163" s="22">
        <f t="shared" si="77"/>
        <v>-206.01332517611627</v>
      </c>
    </row>
    <row r="164" spans="1:37" x14ac:dyDescent="0.2">
      <c r="A164" s="1" t="s">
        <v>362</v>
      </c>
      <c r="B164" s="4" t="s">
        <v>279</v>
      </c>
      <c r="C164" s="4">
        <v>2202</v>
      </c>
      <c r="D164" s="1" t="s">
        <v>280</v>
      </c>
      <c r="E164" s="9">
        <v>948454.37534438819</v>
      </c>
      <c r="F164" s="9">
        <v>0</v>
      </c>
      <c r="G164" s="9">
        <v>135800</v>
      </c>
      <c r="H164" s="16">
        <f t="shared" si="50"/>
        <v>1084254.3753443882</v>
      </c>
      <c r="J164" s="9">
        <v>935503.86843863956</v>
      </c>
      <c r="K164" s="9">
        <v>0</v>
      </c>
      <c r="L164" s="9">
        <v>136493.78238341969</v>
      </c>
      <c r="M164" s="18">
        <f t="shared" si="51"/>
        <v>1071997.6508220593</v>
      </c>
      <c r="O164" s="9">
        <f t="shared" si="64"/>
        <v>1.1566893472063384</v>
      </c>
      <c r="P164" s="9">
        <v>-12951.663595095832</v>
      </c>
      <c r="Q164" s="9">
        <f t="shared" si="66"/>
        <v>0</v>
      </c>
      <c r="R164" s="9">
        <f t="shared" si="67"/>
        <v>693.78238341968972</v>
      </c>
      <c r="S164" s="13">
        <f t="shared" si="68"/>
        <v>-12256.724522328936</v>
      </c>
      <c r="U164" s="9">
        <v>0</v>
      </c>
      <c r="V164" s="9">
        <v>0</v>
      </c>
      <c r="X164" s="21">
        <f t="shared" si="69"/>
        <v>4914.2713748413898</v>
      </c>
      <c r="Y164" s="21">
        <f t="shared" si="70"/>
        <v>4822.1848888589666</v>
      </c>
      <c r="Z164" s="9">
        <f t="shared" si="65"/>
        <v>-24.979420722859359</v>
      </c>
      <c r="AA164" s="9">
        <f t="shared" si="71"/>
        <v>1</v>
      </c>
      <c r="AB164" s="24">
        <v>193</v>
      </c>
      <c r="AC164" s="27">
        <v>194</v>
      </c>
      <c r="AE164" s="9">
        <f t="shared" si="72"/>
        <v>4914.2713748413898</v>
      </c>
      <c r="AF164" s="9">
        <f t="shared" si="73"/>
        <v>4822.1848888589666</v>
      </c>
      <c r="AG164" s="33">
        <f t="shared" si="74"/>
        <v>-92.086485982423255</v>
      </c>
      <c r="AI164" s="30">
        <f t="shared" si="75"/>
        <v>-1.3654327759357154E-2</v>
      </c>
      <c r="AJ164" s="30">
        <f t="shared" si="76"/>
        <v>-1.8738583801834796E-2</v>
      </c>
      <c r="AK164" s="22">
        <f t="shared" si="77"/>
        <v>-92.086485982423255</v>
      </c>
    </row>
    <row r="165" spans="1:37" x14ac:dyDescent="0.2">
      <c r="A165" s="1" t="s">
        <v>362</v>
      </c>
      <c r="B165" s="4" t="s">
        <v>281</v>
      </c>
      <c r="C165" s="4">
        <v>2100</v>
      </c>
      <c r="D165" s="1" t="s">
        <v>282</v>
      </c>
      <c r="E165" s="9">
        <v>814046.53947751375</v>
      </c>
      <c r="F165" s="9">
        <v>0</v>
      </c>
      <c r="G165" s="9">
        <v>86400</v>
      </c>
      <c r="H165" s="16">
        <f t="shared" si="50"/>
        <v>900446.53947751375</v>
      </c>
      <c r="J165" s="9">
        <v>791770.25730939861</v>
      </c>
      <c r="K165" s="9">
        <v>0</v>
      </c>
      <c r="L165" s="9">
        <v>84522.222222222219</v>
      </c>
      <c r="M165" s="18">
        <f t="shared" si="51"/>
        <v>876292.47953162086</v>
      </c>
      <c r="O165" s="9">
        <f t="shared" si="64"/>
        <v>-10129.903356134075</v>
      </c>
      <c r="P165" s="9">
        <v>-12146.378811981065</v>
      </c>
      <c r="Q165" s="9">
        <f t="shared" si="66"/>
        <v>0</v>
      </c>
      <c r="R165" s="9">
        <f t="shared" si="67"/>
        <v>-1877.777777777781</v>
      </c>
      <c r="S165" s="13">
        <f t="shared" si="68"/>
        <v>-24154.059945892921</v>
      </c>
      <c r="U165" s="9">
        <v>0</v>
      </c>
      <c r="V165" s="9">
        <v>-8391.6235223429976</v>
      </c>
      <c r="X165" s="21">
        <f t="shared" si="69"/>
        <v>4497.4946932459325</v>
      </c>
      <c r="Y165" s="21">
        <f t="shared" si="70"/>
        <v>4473.2782898836076</v>
      </c>
      <c r="Z165" s="9">
        <f t="shared" si="65"/>
        <v>42.890661897239042</v>
      </c>
      <c r="AA165" s="9">
        <f t="shared" si="71"/>
        <v>-4</v>
      </c>
      <c r="AB165" s="24">
        <v>181</v>
      </c>
      <c r="AC165" s="27">
        <v>177</v>
      </c>
      <c r="AE165" s="9">
        <f t="shared" si="72"/>
        <v>4497.4946932459325</v>
      </c>
      <c r="AF165" s="9">
        <f t="shared" si="73"/>
        <v>4473.2782898836076</v>
      </c>
      <c r="AG165" s="33">
        <f t="shared" si="74"/>
        <v>-24.216403362324854</v>
      </c>
      <c r="AI165" s="30">
        <f t="shared" si="75"/>
        <v>-1.7056345027501529E-2</v>
      </c>
      <c r="AJ165" s="30">
        <f t="shared" si="76"/>
        <v>5.1570709040802409E-3</v>
      </c>
      <c r="AK165" s="22">
        <f t="shared" si="77"/>
        <v>23.193899023794074</v>
      </c>
    </row>
    <row r="166" spans="1:37" ht="12" thickBot="1" x14ac:dyDescent="0.25">
      <c r="A166" s="1" t="s">
        <v>362</v>
      </c>
      <c r="B166" s="4" t="s">
        <v>283</v>
      </c>
      <c r="C166" s="4">
        <v>3036</v>
      </c>
      <c r="D166" s="1" t="s">
        <v>284</v>
      </c>
      <c r="E166" s="9">
        <v>968937.90816379304</v>
      </c>
      <c r="F166" s="9">
        <v>21488.565953290283</v>
      </c>
      <c r="G166" s="9">
        <v>88900</v>
      </c>
      <c r="H166" s="16">
        <f t="shared" si="50"/>
        <v>1079326.4741170835</v>
      </c>
      <c r="J166" s="9">
        <v>1058625.3184363965</v>
      </c>
      <c r="K166" s="9">
        <v>54603.939154784719</v>
      </c>
      <c r="L166" s="9">
        <v>100680.53097345133</v>
      </c>
      <c r="M166" s="18">
        <f t="shared" si="51"/>
        <v>1213909.7885646326</v>
      </c>
      <c r="O166" s="9">
        <f t="shared" si="64"/>
        <v>104920.7140865245</v>
      </c>
      <c r="P166" s="9">
        <v>-15233.303813921004</v>
      </c>
      <c r="Q166" s="9">
        <f t="shared" si="66"/>
        <v>33115.37320149444</v>
      </c>
      <c r="R166" s="9">
        <f t="shared" si="67"/>
        <v>11780.530973451328</v>
      </c>
      <c r="S166" s="13">
        <f t="shared" si="68"/>
        <v>134583.31444754929</v>
      </c>
      <c r="U166" s="9">
        <v>0</v>
      </c>
      <c r="V166" s="9">
        <v>0</v>
      </c>
      <c r="X166" s="21">
        <f t="shared" si="69"/>
        <v>4363.1122207801027</v>
      </c>
      <c r="Y166" s="21">
        <f t="shared" si="70"/>
        <v>4314.842083686749</v>
      </c>
      <c r="Z166" s="9">
        <f t="shared" si="65"/>
        <v>18.8369281662102</v>
      </c>
      <c r="AA166" s="9">
        <f t="shared" si="71"/>
        <v>31</v>
      </c>
      <c r="AB166" s="24">
        <v>227</v>
      </c>
      <c r="AC166" s="27">
        <v>258</v>
      </c>
      <c r="AE166" s="9">
        <f t="shared" si="72"/>
        <v>4268.4489346422597</v>
      </c>
      <c r="AF166" s="9">
        <f t="shared" si="73"/>
        <v>4103.1989086682033</v>
      </c>
      <c r="AG166" s="33">
        <f t="shared" si="74"/>
        <v>-165.25002597405637</v>
      </c>
      <c r="AI166" s="30">
        <f t="shared" si="75"/>
        <v>9.2562598198441481E-2</v>
      </c>
      <c r="AJ166" s="30">
        <f t="shared" si="76"/>
        <v>-3.8714303135479855E-2</v>
      </c>
      <c r="AK166" s="22">
        <f t="shared" si="77"/>
        <v>-165.25002597405637</v>
      </c>
    </row>
    <row r="167" spans="1:37" s="2" customFormat="1" ht="17.25" customHeight="1" thickBot="1" x14ac:dyDescent="0.25">
      <c r="B167" s="5"/>
      <c r="C167" s="5"/>
      <c r="D167" s="2" t="s">
        <v>337</v>
      </c>
      <c r="E167" s="14">
        <f>SUM(E5:E166)</f>
        <v>224877301.30058411</v>
      </c>
      <c r="F167" s="14">
        <f t="shared" ref="F167:H167" si="78">SUM(F5:F166)</f>
        <v>1594305.4475583883</v>
      </c>
      <c r="G167" s="14">
        <f t="shared" si="78"/>
        <v>23068000</v>
      </c>
      <c r="H167" s="14">
        <f t="shared" si="78"/>
        <v>249539606.74814242</v>
      </c>
      <c r="I167" s="11"/>
      <c r="J167" s="14">
        <f t="shared" ref="J167" si="79">SUM(J5:J166)</f>
        <v>226180840.29062906</v>
      </c>
      <c r="K167" s="14">
        <f t="shared" ref="K167" si="80">SUM(K5:K166)</f>
        <v>1563966.1156400384</v>
      </c>
      <c r="L167" s="14">
        <f t="shared" ref="L167" si="81">SUM(L5:L166)</f>
        <v>23552190.721620154</v>
      </c>
      <c r="M167" s="14">
        <f t="shared" ref="M167" si="82">SUM(M5:M166)</f>
        <v>251296997.12788928</v>
      </c>
      <c r="N167" s="11"/>
      <c r="O167" s="14">
        <f t="shared" ref="O167:P167" si="83">SUM(O5:O166)</f>
        <v>4747674.9003616627</v>
      </c>
      <c r="P167" s="14">
        <f t="shared" si="83"/>
        <v>-3444135.9103165972</v>
      </c>
      <c r="Q167" s="14">
        <f t="shared" ref="Q167" si="84">SUM(Q5:Q166)</f>
        <v>-30339.331918349584</v>
      </c>
      <c r="R167" s="14">
        <f t="shared" ref="R167" si="85">SUM(R5:R166)</f>
        <v>484190.72162014095</v>
      </c>
      <c r="S167" s="14">
        <f t="shared" ref="S167" si="86">SUM(S5:S166)</f>
        <v>1757390.3797468552</v>
      </c>
      <c r="T167" s="11"/>
      <c r="U167" s="14">
        <f t="shared" ref="U167" si="87">SUM(U5:U166)</f>
        <v>457483.30443445669</v>
      </c>
      <c r="V167" s="14">
        <f t="shared" ref="V167" si="88">SUM(V5:V166)</f>
        <v>-535133.77005865111</v>
      </c>
      <c r="W167" s="11"/>
      <c r="X167" s="14">
        <f t="shared" ref="X167" si="89">SUM(X5:X166)</f>
        <v>707203.84742623731</v>
      </c>
      <c r="Y167" s="14">
        <f t="shared" ref="Y167" si="90">SUM(Y5:Y166)</f>
        <v>692608.47344266833</v>
      </c>
      <c r="Z167" s="14">
        <f t="shared" ref="Z167" si="91">SUM(Z5:Z166)</f>
        <v>-3724.0294115196589</v>
      </c>
      <c r="AA167" s="14">
        <f t="shared" ref="AA167" si="92">SUM(AA5:AA166)</f>
        <v>1282</v>
      </c>
      <c r="AB167" s="14">
        <f t="shared" ref="AB167" si="93">SUM(AB5:AB166)</f>
        <v>52479</v>
      </c>
      <c r="AC167" s="14">
        <f t="shared" ref="AC167" si="94">SUM(AC5:AC166)</f>
        <v>53761</v>
      </c>
      <c r="AE167" s="9"/>
      <c r="AF167" s="11"/>
      <c r="AG167" s="34"/>
      <c r="AH167" s="29" t="s">
        <v>324</v>
      </c>
      <c r="AI167" s="31" t="e">
        <f>MIN(AI$5:AI$166)</f>
        <v>#DIV/0!</v>
      </c>
      <c r="AJ167" s="31" t="e">
        <f>MIN(AJ$5:AJ$166)</f>
        <v>#DIV/0!</v>
      </c>
      <c r="AK167" s="34"/>
    </row>
    <row r="168" spans="1:37" x14ac:dyDescent="0.2">
      <c r="J168" s="12"/>
      <c r="K168" s="12"/>
      <c r="L168" s="12"/>
      <c r="M168" s="12"/>
      <c r="V168" s="12"/>
      <c r="Y168" s="21"/>
      <c r="Z168" s="21"/>
      <c r="AH168" s="29" t="s">
        <v>325</v>
      </c>
      <c r="AI168" s="31" t="e">
        <f>MAX(AI$5:AI$166)</f>
        <v>#DIV/0!</v>
      </c>
      <c r="AJ168" s="31" t="e">
        <f>MAX(AJ$5:AJ$166)</f>
        <v>#DIV/0!</v>
      </c>
    </row>
    <row r="169" spans="1:37" x14ac:dyDescent="0.2">
      <c r="A169" s="54" t="s">
        <v>345</v>
      </c>
      <c r="B169" s="55"/>
      <c r="Y169" s="21"/>
      <c r="Z169" s="21"/>
      <c r="AA169" s="41"/>
      <c r="AH169" s="29" t="s">
        <v>326</v>
      </c>
      <c r="AI169" s="31" t="e">
        <f>AVERAGE(AI$5:AI$166)</f>
        <v>#DIV/0!</v>
      </c>
      <c r="AJ169" s="31" t="e">
        <f>AVERAGE(AJ$5:AJ$166)</f>
        <v>#DIV/0!</v>
      </c>
    </row>
    <row r="170" spans="1:37" x14ac:dyDescent="0.2">
      <c r="A170" s="40"/>
      <c r="B170" s="55"/>
      <c r="Y170" s="21"/>
      <c r="Z170" s="21"/>
    </row>
    <row r="171" spans="1:37" x14ac:dyDescent="0.2">
      <c r="A171" s="56" t="s">
        <v>343</v>
      </c>
      <c r="B171" s="55"/>
      <c r="Y171" s="21"/>
      <c r="Z171" s="21"/>
    </row>
    <row r="172" spans="1:37" ht="5.25" customHeight="1" x14ac:dyDescent="0.2">
      <c r="A172" s="40"/>
      <c r="B172" s="55"/>
      <c r="Y172" s="21"/>
      <c r="Z172" s="21"/>
    </row>
    <row r="173" spans="1:37" x14ac:dyDescent="0.2">
      <c r="A173" s="40" t="s">
        <v>401</v>
      </c>
      <c r="B173" s="55"/>
      <c r="Y173" s="21"/>
      <c r="Z173" s="21"/>
    </row>
    <row r="174" spans="1:37" x14ac:dyDescent="0.2">
      <c r="A174" s="40" t="s">
        <v>400</v>
      </c>
      <c r="B174" s="55"/>
      <c r="C174" s="55"/>
      <c r="Y174" s="21"/>
      <c r="Z174" s="21"/>
    </row>
    <row r="175" spans="1:37" x14ac:dyDescent="0.2">
      <c r="A175" s="1" t="s">
        <v>399</v>
      </c>
      <c r="B175" s="55"/>
      <c r="C175" s="55"/>
      <c r="Y175" s="21"/>
      <c r="Z175" s="21"/>
    </row>
    <row r="176" spans="1:37" x14ac:dyDescent="0.2">
      <c r="A176" s="1" t="s">
        <v>408</v>
      </c>
      <c r="B176" s="55"/>
      <c r="C176" s="55"/>
      <c r="Y176" s="21"/>
      <c r="Z176" s="21"/>
    </row>
    <row r="177" spans="1:26" x14ac:dyDescent="0.2">
      <c r="A177" s="40" t="s">
        <v>402</v>
      </c>
      <c r="B177" s="55"/>
      <c r="C177" s="55"/>
      <c r="Y177" s="21"/>
      <c r="Z177" s="21"/>
    </row>
    <row r="178" spans="1:26" x14ac:dyDescent="0.2">
      <c r="A178" s="40" t="s">
        <v>403</v>
      </c>
      <c r="B178" s="55"/>
      <c r="C178" s="55"/>
      <c r="Y178" s="21"/>
      <c r="Z178" s="21"/>
    </row>
    <row r="179" spans="1:26" x14ac:dyDescent="0.2">
      <c r="A179" s="40"/>
      <c r="B179" s="55"/>
      <c r="C179" s="55"/>
      <c r="Y179" s="21"/>
      <c r="Z179" s="21"/>
    </row>
    <row r="180" spans="1:26" x14ac:dyDescent="0.2">
      <c r="A180" s="40"/>
      <c r="B180" s="55"/>
      <c r="C180" s="55"/>
      <c r="Y180" s="21"/>
      <c r="Z180" s="21"/>
    </row>
    <row r="181" spans="1:26" x14ac:dyDescent="0.2">
      <c r="Y181" s="21"/>
      <c r="Z181" s="21"/>
    </row>
    <row r="182" spans="1:26" x14ac:dyDescent="0.2">
      <c r="Y182" s="21"/>
      <c r="Z182" s="21"/>
    </row>
    <row r="183" spans="1:26" x14ac:dyDescent="0.2">
      <c r="Y183" s="21"/>
      <c r="Z183" s="21"/>
    </row>
    <row r="184" spans="1:26" x14ac:dyDescent="0.2">
      <c r="Y184" s="21"/>
      <c r="Z184" s="21"/>
    </row>
    <row r="185" spans="1:26" x14ac:dyDescent="0.2">
      <c r="Y185" s="21"/>
      <c r="Z185" s="21"/>
    </row>
  </sheetData>
  <sheetProtection password="8719" sheet="1" objects="1" scenarios="1"/>
  <mergeCells count="5">
    <mergeCell ref="X3:AC3"/>
    <mergeCell ref="E3:H3"/>
    <mergeCell ref="J3:M3"/>
    <mergeCell ref="O3:S3"/>
    <mergeCell ref="U3:V3"/>
  </mergeCells>
  <phoneticPr fontId="2" type="noConversion"/>
  <conditionalFormatting sqref="Z5:AA166 O5:S166">
    <cfRule type="cellIs" dxfId="1" priority="1" stopIfTrue="1" operator="lessThan">
      <formula>0</formula>
    </cfRule>
  </conditionalFormatting>
  <pageMargins left="0.15748031496062992" right="0.15748031496062992" top="0.35433070866141736" bottom="0.35433070866141736" header="0.23622047244094491" footer="0.19685039370078741"/>
  <pageSetup paperSize="8" scale="8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  <pageSetUpPr fitToPage="1"/>
  </sheetPr>
  <dimension ref="A1:AL5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9" sqref="D19"/>
    </sheetView>
  </sheetViews>
  <sheetFormatPr defaultRowHeight="11.25" x14ac:dyDescent="0.2"/>
  <cols>
    <col min="1" max="1" width="18.7109375" style="1" customWidth="1"/>
    <col min="2" max="2" width="5.28515625" style="4" hidden="1" customWidth="1"/>
    <col min="3" max="3" width="4.42578125" style="4" hidden="1" customWidth="1"/>
    <col min="4" max="4" width="31.85546875" style="1" customWidth="1"/>
    <col min="5" max="5" width="9.5703125" style="9" bestFit="1" customWidth="1"/>
    <col min="6" max="6" width="10.85546875" style="9" bestFit="1" customWidth="1"/>
    <col min="7" max="7" width="8.7109375" style="9" bestFit="1" customWidth="1"/>
    <col min="8" max="8" width="9.5703125" style="9" bestFit="1" customWidth="1"/>
    <col min="9" max="9" width="0.85546875" style="9" customWidth="1"/>
    <col min="10" max="10" width="9.5703125" style="9" bestFit="1" customWidth="1"/>
    <col min="11" max="11" width="10.85546875" style="9" customWidth="1"/>
    <col min="12" max="12" width="9.140625" style="9"/>
    <col min="13" max="13" width="9.5703125" style="9" bestFit="1" customWidth="1"/>
    <col min="14" max="14" width="0.85546875" style="9" customWidth="1"/>
    <col min="15" max="15" width="8.7109375" style="9" bestFit="1" customWidth="1"/>
    <col min="16" max="16" width="10.85546875" style="9" bestFit="1" customWidth="1"/>
    <col min="17" max="17" width="8.28515625" style="9" bestFit="1" customWidth="1"/>
    <col min="18" max="18" width="9.5703125" style="9" bestFit="1" customWidth="1"/>
    <col min="19" max="19" width="0.85546875" style="9" customWidth="1"/>
    <col min="20" max="21" width="9.140625" style="9"/>
    <col min="22" max="22" width="0.85546875" style="9" customWidth="1"/>
    <col min="23" max="24" width="8.28515625" style="42" customWidth="1"/>
    <col min="25" max="26" width="9.140625" style="42"/>
    <col min="27" max="27" width="7.85546875" style="22" hidden="1" customWidth="1"/>
    <col min="28" max="28" width="9.28515625" style="22" hidden="1" customWidth="1"/>
    <col min="29" max="29" width="0.85546875" style="1" hidden="1" customWidth="1"/>
    <col min="30" max="31" width="6.28515625" style="9" hidden="1" customWidth="1"/>
    <col min="32" max="32" width="7.85546875" style="33" hidden="1" customWidth="1"/>
    <col min="33" max="33" width="2.28515625" style="8" hidden="1" customWidth="1"/>
    <col min="34" max="35" width="7.85546875" style="36" hidden="1" customWidth="1"/>
    <col min="36" max="36" width="7" style="22" hidden="1" customWidth="1"/>
    <col min="37" max="37" width="6.28515625" style="1" customWidth="1"/>
    <col min="38" max="16384" width="9.140625" style="1"/>
  </cols>
  <sheetData>
    <row r="1" spans="1:38" x14ac:dyDescent="0.2">
      <c r="A1" s="3" t="s">
        <v>357</v>
      </c>
      <c r="G1" s="52"/>
      <c r="L1" s="52"/>
      <c r="Q1" s="52"/>
      <c r="W1" s="38"/>
      <c r="X1" s="38"/>
      <c r="Y1" s="38"/>
      <c r="Z1" s="38"/>
      <c r="AA1" s="39"/>
      <c r="AB1" s="39"/>
    </row>
    <row r="2" spans="1:38" x14ac:dyDescent="0.2">
      <c r="F2" s="52"/>
    </row>
    <row r="3" spans="1:38" x14ac:dyDescent="0.2">
      <c r="A3" s="20"/>
      <c r="E3" s="62" t="s">
        <v>358</v>
      </c>
      <c r="F3" s="62"/>
      <c r="G3" s="62"/>
      <c r="H3" s="62"/>
      <c r="J3" s="59" t="s">
        <v>351</v>
      </c>
      <c r="K3" s="59"/>
      <c r="L3" s="59"/>
      <c r="M3" s="59"/>
      <c r="O3" s="60" t="s">
        <v>5</v>
      </c>
      <c r="P3" s="60"/>
      <c r="Q3" s="60"/>
      <c r="R3" s="60"/>
      <c r="T3" s="61" t="s">
        <v>318</v>
      </c>
      <c r="U3" s="61"/>
      <c r="W3" s="57" t="s">
        <v>346</v>
      </c>
      <c r="X3" s="57"/>
      <c r="Y3" s="57"/>
      <c r="Z3" s="57"/>
      <c r="AA3" s="57"/>
      <c r="AB3" s="57"/>
    </row>
    <row r="4" spans="1:38" s="6" customFormat="1" ht="56.25" x14ac:dyDescent="0.2">
      <c r="A4" s="6" t="s">
        <v>0</v>
      </c>
      <c r="B4" s="7" t="s">
        <v>2</v>
      </c>
      <c r="C4" s="7" t="s">
        <v>1</v>
      </c>
      <c r="D4" s="6" t="s">
        <v>3</v>
      </c>
      <c r="E4" s="10" t="s">
        <v>338</v>
      </c>
      <c r="F4" s="53" t="s">
        <v>6</v>
      </c>
      <c r="G4" s="10" t="s">
        <v>350</v>
      </c>
      <c r="H4" s="15" t="s">
        <v>348</v>
      </c>
      <c r="I4" s="10"/>
      <c r="J4" s="10" t="s">
        <v>331</v>
      </c>
      <c r="K4" s="10" t="s">
        <v>6</v>
      </c>
      <c r="L4" s="10" t="s">
        <v>4</v>
      </c>
      <c r="M4" s="17" t="s">
        <v>352</v>
      </c>
      <c r="N4" s="10"/>
      <c r="O4" s="10" t="s">
        <v>331</v>
      </c>
      <c r="P4" s="10" t="s">
        <v>344</v>
      </c>
      <c r="Q4" s="10" t="s">
        <v>4</v>
      </c>
      <c r="R4" s="19" t="s">
        <v>7</v>
      </c>
      <c r="S4" s="10"/>
      <c r="T4" s="10" t="s">
        <v>327</v>
      </c>
      <c r="U4" s="10" t="s">
        <v>328</v>
      </c>
      <c r="V4" s="10"/>
      <c r="W4" s="38" t="s">
        <v>329</v>
      </c>
      <c r="X4" s="38" t="s">
        <v>353</v>
      </c>
      <c r="Y4" s="38" t="s">
        <v>320</v>
      </c>
      <c r="Z4" s="38" t="s">
        <v>359</v>
      </c>
      <c r="AA4" s="23" t="s">
        <v>360</v>
      </c>
      <c r="AB4" s="25" t="s">
        <v>361</v>
      </c>
      <c r="AD4" s="10" t="s">
        <v>330</v>
      </c>
      <c r="AE4" s="10" t="s">
        <v>356</v>
      </c>
      <c r="AF4" s="32" t="s">
        <v>321</v>
      </c>
      <c r="AG4" s="28"/>
      <c r="AH4" s="37" t="s">
        <v>322</v>
      </c>
      <c r="AI4" s="37" t="s">
        <v>323</v>
      </c>
      <c r="AJ4" s="35"/>
    </row>
    <row r="5" spans="1:38" x14ac:dyDescent="0.2">
      <c r="A5" s="1" t="s">
        <v>363</v>
      </c>
      <c r="B5" s="4">
        <v>0</v>
      </c>
      <c r="C5" s="4">
        <v>6907</v>
      </c>
      <c r="D5" s="1" t="s">
        <v>316</v>
      </c>
      <c r="E5" s="9">
        <v>4141029.6605814989</v>
      </c>
      <c r="F5" s="9">
        <v>0</v>
      </c>
      <c r="G5" s="9">
        <v>347590</v>
      </c>
      <c r="H5" s="16">
        <f t="shared" ref="H5:H30" si="0">SUM(E5:G5)</f>
        <v>4488619.6605814993</v>
      </c>
      <c r="J5" s="9">
        <v>4305092.6829511086</v>
      </c>
      <c r="K5" s="9">
        <v>0</v>
      </c>
      <c r="L5" s="9">
        <v>363051.9571045576</v>
      </c>
      <c r="M5" s="18">
        <f t="shared" ref="M5:M30" si="1">SUM(J5:L5)</f>
        <v>4668144.6400556657</v>
      </c>
      <c r="O5" s="9">
        <f t="shared" ref="O5:O30" si="2">J5-E5</f>
        <v>164063.02236960968</v>
      </c>
      <c r="P5" s="9">
        <f t="shared" ref="P5:P30" si="3">K5-F5</f>
        <v>0</v>
      </c>
      <c r="Q5" s="9">
        <f t="shared" ref="Q5:Q30" si="4">L5-G5</f>
        <v>15461.957104557601</v>
      </c>
      <c r="R5" s="13">
        <f t="shared" ref="R5:R30" si="5">SUM(O5:Q5)</f>
        <v>179524.97947416728</v>
      </c>
      <c r="T5" s="9">
        <v>0</v>
      </c>
      <c r="U5" s="9">
        <v>0</v>
      </c>
      <c r="W5" s="21">
        <f t="shared" ref="W5:W30" si="6">(E5+F5)/AA5</f>
        <v>5618.7648040454533</v>
      </c>
      <c r="X5" s="21">
        <f t="shared" ref="X5:X30" si="7">(J5+K5)/AB5</f>
        <v>5634.9380666899324</v>
      </c>
      <c r="Y5" s="9">
        <f t="shared" ref="Y5:Y12" si="8">X5-W5</f>
        <v>16.173262644479109</v>
      </c>
      <c r="Z5" s="9">
        <f t="shared" ref="Z5:Z10" si="9">AB5-AA5</f>
        <v>27</v>
      </c>
      <c r="AA5" s="24">
        <v>737</v>
      </c>
      <c r="AB5" s="26">
        <v>764</v>
      </c>
      <c r="AD5" s="9">
        <f t="shared" ref="AD5:AD30" si="10">E5/AA5</f>
        <v>5618.7648040454533</v>
      </c>
      <c r="AE5" s="9">
        <f t="shared" ref="AE5:AE30" si="11">J5/AB5</f>
        <v>5634.9380666899324</v>
      </c>
      <c r="AF5" s="33">
        <f>AE5-AD5</f>
        <v>16.173262644479109</v>
      </c>
      <c r="AH5" s="30">
        <f t="shared" ref="AH5:AH30" si="12">SUM(J5,-T5,-U5)/E5-1</f>
        <v>3.9618895737774329E-2</v>
      </c>
      <c r="AI5" s="30">
        <f t="shared" ref="AI5:AI30" si="13">(SUM(J5,-T5,-U5)/AB5)/(E5/AA5)-1</f>
        <v>2.8784373805492702E-3</v>
      </c>
      <c r="AJ5" s="22">
        <f t="shared" ref="AJ5:AJ30" si="14">(SUM(J5,-T5,-U5)/AB5)-(E5/AA5)</f>
        <v>16.173262644479109</v>
      </c>
      <c r="AL5" s="44"/>
    </row>
    <row r="6" spans="1:38" x14ac:dyDescent="0.2">
      <c r="A6" s="1" t="s">
        <v>363</v>
      </c>
      <c r="B6" s="4">
        <v>0</v>
      </c>
      <c r="C6" s="4">
        <v>4064</v>
      </c>
      <c r="D6" s="1" t="s">
        <v>386</v>
      </c>
      <c r="E6" s="9">
        <v>7408390.1456209803</v>
      </c>
      <c r="F6" s="9">
        <v>0</v>
      </c>
      <c r="G6" s="9">
        <v>275825</v>
      </c>
      <c r="H6" s="16">
        <f t="shared" si="0"/>
        <v>7684215.1456209803</v>
      </c>
      <c r="J6" s="9">
        <v>7412680.8766623</v>
      </c>
      <c r="K6" s="9">
        <v>0</v>
      </c>
      <c r="L6" s="9">
        <v>274384.12313432834</v>
      </c>
      <c r="M6" s="18">
        <f t="shared" si="1"/>
        <v>7687064.999796628</v>
      </c>
      <c r="O6" s="9">
        <f t="shared" si="2"/>
        <v>4290.7310413196683</v>
      </c>
      <c r="P6" s="9">
        <f t="shared" si="3"/>
        <v>0</v>
      </c>
      <c r="Q6" s="9">
        <f t="shared" si="4"/>
        <v>-1440.8768656716566</v>
      </c>
      <c r="R6" s="13">
        <f t="shared" si="5"/>
        <v>2849.8541756480117</v>
      </c>
      <c r="T6" s="9">
        <v>0</v>
      </c>
      <c r="U6" s="9">
        <v>0</v>
      </c>
      <c r="W6" s="21">
        <f t="shared" si="6"/>
        <v>5541.0547087666273</v>
      </c>
      <c r="X6" s="21">
        <f t="shared" si="7"/>
        <v>5560.9008827174039</v>
      </c>
      <c r="Y6" s="9">
        <f t="shared" si="8"/>
        <v>19.846173950776574</v>
      </c>
      <c r="Z6" s="9">
        <f t="shared" si="9"/>
        <v>-4</v>
      </c>
      <c r="AA6" s="24">
        <v>1337</v>
      </c>
      <c r="AB6" s="26">
        <v>1333</v>
      </c>
      <c r="AD6" s="9">
        <f t="shared" si="10"/>
        <v>5541.0547087666273</v>
      </c>
      <c r="AE6" s="9">
        <f t="shared" si="11"/>
        <v>5560.9008827174039</v>
      </c>
      <c r="AF6" s="33">
        <f t="shared" ref="AF6:AF30" si="15">AE6-AD6</f>
        <v>19.846173950776574</v>
      </c>
      <c r="AH6" s="30">
        <f t="shared" si="12"/>
        <v>5.7917185204603427E-4</v>
      </c>
      <c r="AI6" s="30">
        <f t="shared" si="13"/>
        <v>3.5816599896365542E-3</v>
      </c>
      <c r="AJ6" s="22">
        <f t="shared" si="14"/>
        <v>19.846173950776574</v>
      </c>
      <c r="AL6" s="44"/>
    </row>
    <row r="7" spans="1:38" x14ac:dyDescent="0.2">
      <c r="A7" s="1" t="s">
        <v>387</v>
      </c>
      <c r="B7" s="4" t="s">
        <v>285</v>
      </c>
      <c r="C7" s="4">
        <v>4022</v>
      </c>
      <c r="D7" s="1" t="s">
        <v>286</v>
      </c>
      <c r="E7" s="9">
        <v>2968979.1792370835</v>
      </c>
      <c r="F7" s="9">
        <v>0</v>
      </c>
      <c r="G7" s="9">
        <v>156445</v>
      </c>
      <c r="H7" s="16">
        <f t="shared" si="0"/>
        <v>3125424.1792370835</v>
      </c>
      <c r="J7" s="9">
        <v>2734554.8643221916</v>
      </c>
      <c r="K7" s="9">
        <v>0</v>
      </c>
      <c r="L7" s="9">
        <v>146775.47018348624</v>
      </c>
      <c r="M7" s="18">
        <f t="shared" si="1"/>
        <v>2881330.3345056777</v>
      </c>
      <c r="O7" s="9">
        <f t="shared" si="2"/>
        <v>-234424.31491489196</v>
      </c>
      <c r="P7" s="9">
        <f t="shared" si="3"/>
        <v>0</v>
      </c>
      <c r="Q7" s="9">
        <f t="shared" si="4"/>
        <v>-9669.5298165137647</v>
      </c>
      <c r="R7" s="13">
        <f t="shared" si="5"/>
        <v>-244093.84473140573</v>
      </c>
      <c r="T7" s="9">
        <v>129802.20756608946</v>
      </c>
      <c r="U7" s="9">
        <v>0</v>
      </c>
      <c r="W7" s="21">
        <f t="shared" si="6"/>
        <v>6717.1474643372931</v>
      </c>
      <c r="X7" s="21">
        <f t="shared" si="7"/>
        <v>6685.9532135016907</v>
      </c>
      <c r="Y7" s="9">
        <f t="shared" si="8"/>
        <v>-31.194250835602361</v>
      </c>
      <c r="Z7" s="9">
        <f t="shared" si="9"/>
        <v>-33</v>
      </c>
      <c r="AA7" s="24">
        <v>442</v>
      </c>
      <c r="AB7" s="26">
        <v>409</v>
      </c>
      <c r="AD7" s="9">
        <f t="shared" si="10"/>
        <v>6717.1474643372931</v>
      </c>
      <c r="AE7" s="9">
        <f t="shared" si="11"/>
        <v>6685.9532135016907</v>
      </c>
      <c r="AF7" s="33">
        <f t="shared" si="15"/>
        <v>-31.194250835602361</v>
      </c>
      <c r="AH7" s="30">
        <f t="shared" si="12"/>
        <v>-0.12267735827456161</v>
      </c>
      <c r="AI7" s="30">
        <f t="shared" si="13"/>
        <v>-5.1890934859061599E-2</v>
      </c>
      <c r="AJ7" s="22">
        <f t="shared" si="14"/>
        <v>-348.55906151063755</v>
      </c>
      <c r="AL7" s="44"/>
    </row>
    <row r="8" spans="1:38" x14ac:dyDescent="0.2">
      <c r="A8" s="1" t="s">
        <v>363</v>
      </c>
      <c r="B8" s="4">
        <v>0</v>
      </c>
      <c r="C8" s="4">
        <v>4041</v>
      </c>
      <c r="D8" s="1" t="s">
        <v>388</v>
      </c>
      <c r="E8" s="9">
        <v>5149815.6750305453</v>
      </c>
      <c r="F8" s="9">
        <v>0</v>
      </c>
      <c r="G8" s="9">
        <v>357170.00000000006</v>
      </c>
      <c r="H8" s="16">
        <f t="shared" si="0"/>
        <v>5506985.6750305453</v>
      </c>
      <c r="J8" s="9">
        <v>5095169.1472049197</v>
      </c>
      <c r="K8" s="9">
        <v>0</v>
      </c>
      <c r="L8" s="9">
        <v>350453.30752212391</v>
      </c>
      <c r="M8" s="18">
        <f t="shared" si="1"/>
        <v>5445622.4547270434</v>
      </c>
      <c r="O8" s="9">
        <f t="shared" si="2"/>
        <v>-54646.527825625613</v>
      </c>
      <c r="P8" s="9">
        <f t="shared" si="3"/>
        <v>0</v>
      </c>
      <c r="Q8" s="9">
        <f t="shared" si="4"/>
        <v>-6716.6924778761459</v>
      </c>
      <c r="R8" s="13">
        <f t="shared" si="5"/>
        <v>-61363.220303501759</v>
      </c>
      <c r="T8" s="9">
        <v>0</v>
      </c>
      <c r="U8" s="9">
        <v>0</v>
      </c>
      <c r="W8" s="21">
        <f t="shared" si="6"/>
        <v>5741.1545986962601</v>
      </c>
      <c r="X8" s="21">
        <f t="shared" si="7"/>
        <v>5744.2718683257272</v>
      </c>
      <c r="Y8" s="9">
        <f t="shared" si="8"/>
        <v>3.1172696294670459</v>
      </c>
      <c r="Z8" s="9">
        <f t="shared" si="9"/>
        <v>-10</v>
      </c>
      <c r="AA8" s="24">
        <v>897</v>
      </c>
      <c r="AB8" s="26">
        <v>887</v>
      </c>
      <c r="AD8" s="9">
        <f t="shared" si="10"/>
        <v>5741.1545986962601</v>
      </c>
      <c r="AE8" s="9">
        <f t="shared" si="11"/>
        <v>5744.2718683257272</v>
      </c>
      <c r="AF8" s="33">
        <f t="shared" si="15"/>
        <v>3.1172696294670459</v>
      </c>
      <c r="AH8" s="30">
        <f t="shared" si="12"/>
        <v>-1.0611356070584277E-2</v>
      </c>
      <c r="AI8" s="30">
        <f t="shared" si="13"/>
        <v>5.4296911464035702E-4</v>
      </c>
      <c r="AJ8" s="22">
        <f t="shared" si="14"/>
        <v>3.1172696294670459</v>
      </c>
      <c r="AL8" s="44"/>
    </row>
    <row r="9" spans="1:38" x14ac:dyDescent="0.2">
      <c r="A9" s="1" t="s">
        <v>387</v>
      </c>
      <c r="B9" s="4" t="s">
        <v>287</v>
      </c>
      <c r="C9" s="4">
        <v>5400</v>
      </c>
      <c r="D9" s="1" t="s">
        <v>288</v>
      </c>
      <c r="E9" s="9">
        <v>7055241.6674259081</v>
      </c>
      <c r="F9" s="9">
        <v>2047.5</v>
      </c>
      <c r="G9" s="9">
        <v>294190.00000000006</v>
      </c>
      <c r="H9" s="16">
        <f t="shared" si="0"/>
        <v>7351479.1674259081</v>
      </c>
      <c r="J9" s="9">
        <v>7109623.9797807727</v>
      </c>
      <c r="K9" s="9">
        <v>2047.5</v>
      </c>
      <c r="L9" s="9">
        <v>290458.75585284288</v>
      </c>
      <c r="M9" s="18">
        <f t="shared" si="1"/>
        <v>7402130.2356336154</v>
      </c>
      <c r="O9" s="9">
        <f t="shared" si="2"/>
        <v>54382.312354864553</v>
      </c>
      <c r="P9" s="9">
        <f t="shared" si="3"/>
        <v>0</v>
      </c>
      <c r="Q9" s="9">
        <f t="shared" si="4"/>
        <v>-3731.2441471571801</v>
      </c>
      <c r="R9" s="13">
        <f t="shared" si="5"/>
        <v>50651.068207707372</v>
      </c>
      <c r="T9" s="9">
        <v>0</v>
      </c>
      <c r="U9" s="9">
        <v>0</v>
      </c>
      <c r="W9" s="21">
        <f t="shared" si="6"/>
        <v>4794.354053957818</v>
      </c>
      <c r="X9" s="21">
        <f t="shared" si="7"/>
        <v>4818.2056096075694</v>
      </c>
      <c r="Y9" s="9">
        <f t="shared" si="8"/>
        <v>23.85155564975139</v>
      </c>
      <c r="Z9" s="9">
        <f t="shared" si="9"/>
        <v>4</v>
      </c>
      <c r="AA9" s="24">
        <v>1472</v>
      </c>
      <c r="AB9" s="26">
        <v>1476</v>
      </c>
      <c r="AD9" s="9">
        <f t="shared" si="10"/>
        <v>4792.963089283905</v>
      </c>
      <c r="AE9" s="9">
        <f t="shared" si="11"/>
        <v>4816.8184144856186</v>
      </c>
      <c r="AF9" s="33">
        <f t="shared" si="15"/>
        <v>23.85532520171364</v>
      </c>
      <c r="AH9" s="30">
        <f t="shared" si="12"/>
        <v>7.7080722274827096E-3</v>
      </c>
      <c r="AI9" s="30">
        <f t="shared" si="13"/>
        <v>4.9771560425844186E-3</v>
      </c>
      <c r="AJ9" s="22">
        <f t="shared" si="14"/>
        <v>23.85532520171364</v>
      </c>
      <c r="AL9" s="44"/>
    </row>
    <row r="10" spans="1:38" x14ac:dyDescent="0.2">
      <c r="A10" s="1" t="s">
        <v>363</v>
      </c>
      <c r="B10" s="4">
        <v>0</v>
      </c>
      <c r="C10" s="4">
        <v>6906</v>
      </c>
      <c r="D10" s="1" t="s">
        <v>365</v>
      </c>
      <c r="E10" s="9">
        <v>5957629.8909363039</v>
      </c>
      <c r="F10" s="9">
        <v>0</v>
      </c>
      <c r="G10" s="9">
        <v>471855</v>
      </c>
      <c r="H10" s="16">
        <f t="shared" si="0"/>
        <v>6429484.8909363039</v>
      </c>
      <c r="J10" s="9">
        <v>5906601.3300033864</v>
      </c>
      <c r="K10" s="9">
        <v>0</v>
      </c>
      <c r="L10" s="9">
        <v>474313.80193236715</v>
      </c>
      <c r="M10" s="18">
        <f t="shared" si="1"/>
        <v>6380915.1319357539</v>
      </c>
      <c r="O10" s="9">
        <f t="shared" si="2"/>
        <v>-51028.56093291752</v>
      </c>
      <c r="P10" s="9">
        <f t="shared" si="3"/>
        <v>0</v>
      </c>
      <c r="Q10" s="9">
        <f t="shared" si="4"/>
        <v>2458.8019323671469</v>
      </c>
      <c r="R10" s="13">
        <f t="shared" si="5"/>
        <v>-48569.759000550373</v>
      </c>
      <c r="T10" s="9">
        <v>0</v>
      </c>
      <c r="U10" s="9">
        <v>0</v>
      </c>
      <c r="W10" s="21">
        <f t="shared" si="6"/>
        <v>5750.6080028342703</v>
      </c>
      <c r="X10" s="21">
        <f t="shared" si="7"/>
        <v>5695.8547058856184</v>
      </c>
      <c r="Y10" s="9">
        <f t="shared" si="8"/>
        <v>-54.753296948651951</v>
      </c>
      <c r="Z10" s="9">
        <f t="shared" si="9"/>
        <v>1</v>
      </c>
      <c r="AA10" s="24">
        <v>1036</v>
      </c>
      <c r="AB10" s="26">
        <v>1037</v>
      </c>
      <c r="AD10" s="9">
        <f t="shared" si="10"/>
        <v>5750.6080028342703</v>
      </c>
      <c r="AE10" s="9">
        <f t="shared" si="11"/>
        <v>5695.8547058856184</v>
      </c>
      <c r="AF10" s="33">
        <f t="shared" si="15"/>
        <v>-54.753296948651951</v>
      </c>
      <c r="AH10" s="30">
        <f t="shared" si="12"/>
        <v>-8.5652452178256455E-3</v>
      </c>
      <c r="AI10" s="30">
        <f t="shared" si="13"/>
        <v>-9.5213057335269413E-3</v>
      </c>
      <c r="AJ10" s="22">
        <f t="shared" si="14"/>
        <v>-54.753296948651951</v>
      </c>
      <c r="AL10" s="44"/>
    </row>
    <row r="11" spans="1:38" x14ac:dyDescent="0.2">
      <c r="A11" s="1" t="s">
        <v>366</v>
      </c>
      <c r="B11" s="4">
        <v>0</v>
      </c>
      <c r="C11" s="4">
        <v>6102</v>
      </c>
      <c r="D11" s="1" t="s">
        <v>368</v>
      </c>
      <c r="E11" s="9">
        <v>1563101.1352964148</v>
      </c>
      <c r="F11" s="9">
        <v>0</v>
      </c>
      <c r="G11" s="9">
        <v>71995.000000000015</v>
      </c>
      <c r="H11" s="16">
        <f t="shared" si="0"/>
        <v>1635096.1352964148</v>
      </c>
      <c r="J11" s="9">
        <v>2083156.1127892677</v>
      </c>
      <c r="K11" s="9">
        <v>0</v>
      </c>
      <c r="L11" s="9">
        <v>91086.325878594274</v>
      </c>
      <c r="M11" s="18">
        <f t="shared" si="1"/>
        <v>2174242.4386678617</v>
      </c>
      <c r="O11" s="9">
        <f t="shared" si="2"/>
        <v>520054.97749285283</v>
      </c>
      <c r="P11" s="9">
        <f t="shared" si="3"/>
        <v>0</v>
      </c>
      <c r="Q11" s="9">
        <f t="shared" si="4"/>
        <v>19091.32587859426</v>
      </c>
      <c r="R11" s="13">
        <f t="shared" si="5"/>
        <v>539146.30337144714</v>
      </c>
      <c r="T11" s="9">
        <v>0</v>
      </c>
      <c r="U11" s="9">
        <v>0</v>
      </c>
      <c r="W11" s="21">
        <f t="shared" si="6"/>
        <v>4736.6701069588325</v>
      </c>
      <c r="X11" s="21">
        <f t="shared" si="7"/>
        <v>5260.4952343163322</v>
      </c>
      <c r="Y11" s="9">
        <f t="shared" si="8"/>
        <v>523.8251273574997</v>
      </c>
      <c r="Z11" s="9">
        <f t="shared" ref="Z11:Z30" si="16">AB11-AA11</f>
        <v>66</v>
      </c>
      <c r="AA11" s="24">
        <v>330</v>
      </c>
      <c r="AB11" s="26">
        <v>396</v>
      </c>
      <c r="AD11" s="9">
        <f t="shared" si="10"/>
        <v>4736.6701069588325</v>
      </c>
      <c r="AE11" s="9">
        <f t="shared" si="11"/>
        <v>5260.4952343163322</v>
      </c>
      <c r="AF11" s="33">
        <f t="shared" si="15"/>
        <v>523.8251273574997</v>
      </c>
      <c r="AH11" s="30">
        <f t="shared" si="12"/>
        <v>0.33270718429504154</v>
      </c>
      <c r="AI11" s="30">
        <f t="shared" si="13"/>
        <v>0.11058932024586787</v>
      </c>
      <c r="AJ11" s="22">
        <f t="shared" si="14"/>
        <v>523.8251273574997</v>
      </c>
      <c r="AL11" s="44"/>
    </row>
    <row r="12" spans="1:38" x14ac:dyDescent="0.2">
      <c r="A12" s="1" t="s">
        <v>387</v>
      </c>
      <c r="B12" s="4" t="s">
        <v>289</v>
      </c>
      <c r="C12" s="4">
        <v>4001</v>
      </c>
      <c r="D12" s="1" t="s">
        <v>290</v>
      </c>
      <c r="E12" s="9">
        <v>7914846.1660068464</v>
      </c>
      <c r="F12" s="9">
        <v>0</v>
      </c>
      <c r="G12" s="9">
        <v>543529.99999999953</v>
      </c>
      <c r="H12" s="16">
        <f t="shared" si="0"/>
        <v>8458376.1660068464</v>
      </c>
      <c r="J12" s="9">
        <v>7902918.4959677421</v>
      </c>
      <c r="K12" s="9">
        <v>0</v>
      </c>
      <c r="L12" s="9">
        <v>544343.28818660602</v>
      </c>
      <c r="M12" s="18">
        <f t="shared" si="1"/>
        <v>8447261.7841543481</v>
      </c>
      <c r="O12" s="9">
        <f t="shared" si="2"/>
        <v>-11927.670039104298</v>
      </c>
      <c r="P12" s="9">
        <f t="shared" si="3"/>
        <v>0</v>
      </c>
      <c r="Q12" s="9">
        <f t="shared" si="4"/>
        <v>813.2881866064854</v>
      </c>
      <c r="R12" s="13">
        <f t="shared" si="5"/>
        <v>-11114.381852497812</v>
      </c>
      <c r="T12" s="9">
        <v>0</v>
      </c>
      <c r="U12" s="9">
        <v>0</v>
      </c>
      <c r="W12" s="21">
        <f t="shared" si="6"/>
        <v>5982.498991690738</v>
      </c>
      <c r="X12" s="21">
        <f t="shared" si="7"/>
        <v>5937.5796363394002</v>
      </c>
      <c r="Y12" s="9">
        <f t="shared" si="8"/>
        <v>-44.919355351337799</v>
      </c>
      <c r="Z12" s="9">
        <f t="shared" si="16"/>
        <v>8</v>
      </c>
      <c r="AA12" s="24">
        <v>1323</v>
      </c>
      <c r="AB12" s="26">
        <v>1331</v>
      </c>
      <c r="AD12" s="9">
        <f t="shared" si="10"/>
        <v>5982.498991690738</v>
      </c>
      <c r="AE12" s="9">
        <f t="shared" si="11"/>
        <v>5937.5796363394002</v>
      </c>
      <c r="AF12" s="33">
        <f t="shared" si="15"/>
        <v>-44.919355351337799</v>
      </c>
      <c r="AH12" s="30">
        <f t="shared" si="12"/>
        <v>-1.5069996041530143E-3</v>
      </c>
      <c r="AI12" s="30">
        <f t="shared" si="13"/>
        <v>-7.5084601625052816E-3</v>
      </c>
      <c r="AJ12" s="22">
        <f t="shared" si="14"/>
        <v>-44.919355351337799</v>
      </c>
      <c r="AL12" s="44"/>
    </row>
    <row r="13" spans="1:38" x14ac:dyDescent="0.2">
      <c r="A13" s="1" t="s">
        <v>387</v>
      </c>
      <c r="B13" s="4" t="s">
        <v>291</v>
      </c>
      <c r="C13" s="4">
        <v>4100</v>
      </c>
      <c r="D13" s="1" t="s">
        <v>292</v>
      </c>
      <c r="E13" s="9">
        <v>7098563.6949911835</v>
      </c>
      <c r="F13" s="9">
        <v>0</v>
      </c>
      <c r="G13" s="9">
        <v>604309.99999999942</v>
      </c>
      <c r="H13" s="16">
        <f t="shared" si="0"/>
        <v>7702873.6949911825</v>
      </c>
      <c r="J13" s="9">
        <v>7058273.3291574884</v>
      </c>
      <c r="K13" s="9">
        <v>0</v>
      </c>
      <c r="L13" s="9">
        <v>590674.32274247427</v>
      </c>
      <c r="M13" s="18">
        <f t="shared" si="1"/>
        <v>7648947.6518999627</v>
      </c>
      <c r="O13" s="9">
        <f t="shared" si="2"/>
        <v>-40290.365833695047</v>
      </c>
      <c r="P13" s="9">
        <f t="shared" si="3"/>
        <v>0</v>
      </c>
      <c r="Q13" s="9">
        <f t="shared" si="4"/>
        <v>-13635.677257525153</v>
      </c>
      <c r="R13" s="13">
        <f t="shared" si="5"/>
        <v>-53926.043091220199</v>
      </c>
      <c r="T13" s="9">
        <v>0</v>
      </c>
      <c r="U13" s="9">
        <v>0</v>
      </c>
      <c r="W13" s="21">
        <f t="shared" si="6"/>
        <v>6041.3308042478156</v>
      </c>
      <c r="X13" s="21">
        <f t="shared" si="7"/>
        <v>6037.8728222048658</v>
      </c>
      <c r="Y13" s="9">
        <f t="shared" ref="Y13:Y30" si="17">X13-W13</f>
        <v>-3.4579820429498795</v>
      </c>
      <c r="Z13" s="9">
        <f t="shared" si="16"/>
        <v>-6</v>
      </c>
      <c r="AA13" s="24">
        <v>1175</v>
      </c>
      <c r="AB13" s="26">
        <v>1169</v>
      </c>
      <c r="AD13" s="9">
        <f t="shared" si="10"/>
        <v>6041.3308042478156</v>
      </c>
      <c r="AE13" s="9">
        <f t="shared" si="11"/>
        <v>6037.8728222048658</v>
      </c>
      <c r="AF13" s="33">
        <f t="shared" si="15"/>
        <v>-3.4579820429498795</v>
      </c>
      <c r="AH13" s="30">
        <f t="shared" si="12"/>
        <v>-5.6758476171910877E-3</v>
      </c>
      <c r="AI13" s="30">
        <f t="shared" si="13"/>
        <v>-5.7238746809207264E-4</v>
      </c>
      <c r="AJ13" s="22">
        <f t="shared" si="14"/>
        <v>-3.4579820429498795</v>
      </c>
      <c r="AL13" s="44"/>
    </row>
    <row r="14" spans="1:38" x14ac:dyDescent="0.2">
      <c r="A14" s="1" t="s">
        <v>363</v>
      </c>
      <c r="B14" s="4">
        <v>0</v>
      </c>
      <c r="C14" s="4">
        <v>6908</v>
      </c>
      <c r="D14" s="1" t="s">
        <v>315</v>
      </c>
      <c r="E14" s="9">
        <v>6604076.2480706861</v>
      </c>
      <c r="F14" s="9">
        <v>0</v>
      </c>
      <c r="G14" s="9">
        <v>524835.00000000023</v>
      </c>
      <c r="H14" s="16">
        <f t="shared" si="0"/>
        <v>7128911.2480706861</v>
      </c>
      <c r="J14" s="9">
        <v>6559463.1979699107</v>
      </c>
      <c r="K14" s="9">
        <v>0</v>
      </c>
      <c r="L14" s="9">
        <v>525135.00000000023</v>
      </c>
      <c r="M14" s="18">
        <f t="shared" si="1"/>
        <v>7084598.1979699107</v>
      </c>
      <c r="O14" s="9">
        <f t="shared" si="2"/>
        <v>-44613.050100775436</v>
      </c>
      <c r="P14" s="9">
        <f t="shared" si="3"/>
        <v>0</v>
      </c>
      <c r="Q14" s="9">
        <f t="shared" si="4"/>
        <v>300</v>
      </c>
      <c r="R14" s="13">
        <f t="shared" si="5"/>
        <v>-44313.050100775436</v>
      </c>
      <c r="T14" s="9">
        <v>0</v>
      </c>
      <c r="U14" s="9">
        <v>0</v>
      </c>
      <c r="W14" s="21">
        <f t="shared" si="6"/>
        <v>5762.7192391541766</v>
      </c>
      <c r="X14" s="21">
        <f t="shared" si="7"/>
        <v>5718.7996494942554</v>
      </c>
      <c r="Y14" s="9">
        <f t="shared" si="17"/>
        <v>-43.919589659921257</v>
      </c>
      <c r="Z14" s="9">
        <f t="shared" si="16"/>
        <v>1</v>
      </c>
      <c r="AA14" s="24">
        <v>1146</v>
      </c>
      <c r="AB14" s="26">
        <v>1147</v>
      </c>
      <c r="AD14" s="9">
        <f t="shared" si="10"/>
        <v>5762.7192391541766</v>
      </c>
      <c r="AE14" s="9">
        <f t="shared" si="11"/>
        <v>5718.7996494942554</v>
      </c>
      <c r="AF14" s="33">
        <f t="shared" si="15"/>
        <v>-43.919589659921257</v>
      </c>
      <c r="AH14" s="30">
        <f t="shared" si="12"/>
        <v>-6.7553808322259323E-3</v>
      </c>
      <c r="AI14" s="30">
        <f t="shared" si="13"/>
        <v>-7.6213308053452167E-3</v>
      </c>
      <c r="AJ14" s="22">
        <f t="shared" si="14"/>
        <v>-43.919589659921257</v>
      </c>
      <c r="AL14" s="44"/>
    </row>
    <row r="15" spans="1:38" x14ac:dyDescent="0.2">
      <c r="A15" s="1" t="s">
        <v>363</v>
      </c>
      <c r="B15" s="4">
        <v>0</v>
      </c>
      <c r="C15" s="4">
        <v>6905</v>
      </c>
      <c r="D15" s="1" t="s">
        <v>389</v>
      </c>
      <c r="E15" s="9">
        <v>4315349.5928158415</v>
      </c>
      <c r="F15" s="9">
        <v>0</v>
      </c>
      <c r="G15" s="9">
        <v>233145</v>
      </c>
      <c r="H15" s="16">
        <f t="shared" si="0"/>
        <v>4548494.5928158415</v>
      </c>
      <c r="J15" s="9">
        <v>4384807.8219660511</v>
      </c>
      <c r="K15" s="9">
        <v>0</v>
      </c>
      <c r="L15" s="9">
        <v>232120.89867310014</v>
      </c>
      <c r="M15" s="18">
        <f t="shared" si="1"/>
        <v>4616928.7206391515</v>
      </c>
      <c r="O15" s="9">
        <f t="shared" si="2"/>
        <v>69458.229150209576</v>
      </c>
      <c r="P15" s="9">
        <f t="shared" si="3"/>
        <v>0</v>
      </c>
      <c r="Q15" s="9">
        <f t="shared" si="4"/>
        <v>-1024.1013268998649</v>
      </c>
      <c r="R15" s="13">
        <f t="shared" si="5"/>
        <v>68434.127823309711</v>
      </c>
      <c r="T15" s="9">
        <v>0</v>
      </c>
      <c r="U15" s="9">
        <v>0</v>
      </c>
      <c r="W15" s="21">
        <f t="shared" si="6"/>
        <v>5230.7267791707172</v>
      </c>
      <c r="X15" s="21">
        <f t="shared" si="7"/>
        <v>5314.9185720800624</v>
      </c>
      <c r="Y15" s="9">
        <f t="shared" si="17"/>
        <v>84.191792909345168</v>
      </c>
      <c r="Z15" s="9">
        <f t="shared" si="16"/>
        <v>0</v>
      </c>
      <c r="AA15" s="24">
        <v>825</v>
      </c>
      <c r="AB15" s="26">
        <v>825</v>
      </c>
      <c r="AD15" s="9">
        <f t="shared" si="10"/>
        <v>5230.7267791707172</v>
      </c>
      <c r="AE15" s="9">
        <f t="shared" si="11"/>
        <v>5314.9185720800624</v>
      </c>
      <c r="AF15" s="33">
        <f t="shared" si="15"/>
        <v>84.191792909345168</v>
      </c>
      <c r="AH15" s="30">
        <f t="shared" si="12"/>
        <v>1.6095620448884018E-2</v>
      </c>
      <c r="AI15" s="30">
        <f t="shared" si="13"/>
        <v>1.6095620448884018E-2</v>
      </c>
      <c r="AJ15" s="22">
        <f t="shared" si="14"/>
        <v>84.191792909345168</v>
      </c>
      <c r="AL15" s="44"/>
    </row>
    <row r="16" spans="1:38" x14ac:dyDescent="0.2">
      <c r="A16" s="1" t="s">
        <v>366</v>
      </c>
      <c r="B16" s="4">
        <v>0</v>
      </c>
      <c r="C16" s="4">
        <v>4024</v>
      </c>
      <c r="D16" s="1" t="s">
        <v>390</v>
      </c>
      <c r="E16" s="47"/>
      <c r="F16" s="47"/>
      <c r="G16" s="47"/>
      <c r="H16" s="16">
        <f t="shared" si="0"/>
        <v>0</v>
      </c>
      <c r="J16" s="9">
        <v>1110768.1522755853</v>
      </c>
      <c r="K16" s="9">
        <v>0</v>
      </c>
      <c r="L16" s="9">
        <v>0</v>
      </c>
      <c r="M16" s="18">
        <f t="shared" si="1"/>
        <v>1110768.1522755853</v>
      </c>
      <c r="O16" s="9">
        <f t="shared" si="2"/>
        <v>1110768.1522755853</v>
      </c>
      <c r="P16" s="9">
        <f t="shared" si="3"/>
        <v>0</v>
      </c>
      <c r="Q16" s="9">
        <f t="shared" si="4"/>
        <v>0</v>
      </c>
      <c r="R16" s="13">
        <f t="shared" si="5"/>
        <v>1110768.1522755853</v>
      </c>
      <c r="T16" s="9">
        <v>0</v>
      </c>
      <c r="U16" s="9">
        <v>0</v>
      </c>
      <c r="W16" s="47"/>
      <c r="X16" s="21">
        <f t="shared" si="7"/>
        <v>6263.7301820051807</v>
      </c>
      <c r="Y16" s="47"/>
      <c r="Z16" s="47"/>
      <c r="AA16" s="47"/>
      <c r="AB16" s="26">
        <v>177.33333333333331</v>
      </c>
      <c r="AD16" s="9" t="e">
        <f t="shared" si="10"/>
        <v>#DIV/0!</v>
      </c>
      <c r="AE16" s="9">
        <f t="shared" si="11"/>
        <v>6263.7301820051807</v>
      </c>
      <c r="AF16" s="33" t="e">
        <f t="shared" si="15"/>
        <v>#DIV/0!</v>
      </c>
      <c r="AH16" s="30" t="e">
        <f t="shared" si="12"/>
        <v>#DIV/0!</v>
      </c>
      <c r="AI16" s="30" t="e">
        <f t="shared" si="13"/>
        <v>#DIV/0!</v>
      </c>
      <c r="AJ16" s="22" t="e">
        <f t="shared" si="14"/>
        <v>#DIV/0!</v>
      </c>
      <c r="AL16" s="44"/>
    </row>
    <row r="17" spans="1:38" x14ac:dyDescent="0.2">
      <c r="A17" s="1" t="s">
        <v>366</v>
      </c>
      <c r="B17" s="4">
        <v>0</v>
      </c>
      <c r="C17" s="4">
        <v>4010</v>
      </c>
      <c r="D17" s="1" t="s">
        <v>391</v>
      </c>
      <c r="E17" s="9">
        <v>1239227.3265721707</v>
      </c>
      <c r="F17" s="9">
        <v>0</v>
      </c>
      <c r="G17" s="9">
        <v>79505.000000000015</v>
      </c>
      <c r="H17" s="16">
        <f t="shared" si="0"/>
        <v>1318732.3265721707</v>
      </c>
      <c r="J17" s="9">
        <v>2265759.5025184299</v>
      </c>
      <c r="K17" s="9">
        <v>0</v>
      </c>
      <c r="L17" s="9">
        <v>141565.79970104637</v>
      </c>
      <c r="M17" s="18">
        <f t="shared" si="1"/>
        <v>2407325.3022194761</v>
      </c>
      <c r="O17" s="9">
        <f t="shared" si="2"/>
        <v>1026532.1759462592</v>
      </c>
      <c r="P17" s="9">
        <f t="shared" si="3"/>
        <v>0</v>
      </c>
      <c r="Q17" s="9">
        <f t="shared" si="4"/>
        <v>62060.799701046359</v>
      </c>
      <c r="R17" s="13">
        <f t="shared" si="5"/>
        <v>1088592.9756473056</v>
      </c>
      <c r="T17" s="9">
        <v>0</v>
      </c>
      <c r="U17" s="9">
        <v>0</v>
      </c>
      <c r="W17" s="21">
        <f t="shared" si="6"/>
        <v>5532.264850768619</v>
      </c>
      <c r="X17" s="21">
        <f t="shared" si="7"/>
        <v>5645.5801557768191</v>
      </c>
      <c r="Y17" s="9">
        <f t="shared" si="17"/>
        <v>113.31530500820008</v>
      </c>
      <c r="Z17" s="9">
        <f t="shared" si="16"/>
        <v>177.33333333333331</v>
      </c>
      <c r="AA17" s="24">
        <v>224</v>
      </c>
      <c r="AB17" s="26">
        <v>401.33333333333331</v>
      </c>
      <c r="AD17" s="9">
        <f t="shared" si="10"/>
        <v>5532.264850768619</v>
      </c>
      <c r="AE17" s="9">
        <f t="shared" si="11"/>
        <v>5645.5801557768191</v>
      </c>
      <c r="AF17" s="33">
        <f t="shared" si="15"/>
        <v>113.31530500820008</v>
      </c>
      <c r="AH17" s="30">
        <f t="shared" si="12"/>
        <v>0.82836470269401818</v>
      </c>
      <c r="AI17" s="30">
        <f t="shared" si="13"/>
        <v>2.0482624759452062E-2</v>
      </c>
      <c r="AJ17" s="22">
        <f t="shared" si="14"/>
        <v>113.31530500820008</v>
      </c>
      <c r="AL17" s="44"/>
    </row>
    <row r="18" spans="1:38" x14ac:dyDescent="0.2">
      <c r="A18" s="1" t="s">
        <v>363</v>
      </c>
      <c r="B18" s="4">
        <v>0</v>
      </c>
      <c r="C18" s="4">
        <v>1234</v>
      </c>
      <c r="D18" s="1" t="s">
        <v>392</v>
      </c>
      <c r="E18" s="48"/>
      <c r="F18" s="48"/>
      <c r="G18" s="47"/>
      <c r="H18" s="16">
        <f t="shared" si="0"/>
        <v>0</v>
      </c>
      <c r="J18" s="9">
        <v>792363.3474406423</v>
      </c>
      <c r="K18" s="9">
        <v>0</v>
      </c>
      <c r="L18" s="9">
        <v>0</v>
      </c>
      <c r="M18" s="18">
        <f t="shared" si="1"/>
        <v>792363.3474406423</v>
      </c>
      <c r="O18" s="9">
        <f t="shared" si="2"/>
        <v>792363.3474406423</v>
      </c>
      <c r="P18" s="9">
        <f t="shared" si="3"/>
        <v>0</v>
      </c>
      <c r="Q18" s="9">
        <f t="shared" si="4"/>
        <v>0</v>
      </c>
      <c r="R18" s="13">
        <f t="shared" si="5"/>
        <v>792363.3474406423</v>
      </c>
      <c r="T18" s="9">
        <v>0</v>
      </c>
      <c r="U18" s="9">
        <v>0</v>
      </c>
      <c r="W18" s="47"/>
      <c r="X18" s="21">
        <f t="shared" si="7"/>
        <v>6468.2722240052435</v>
      </c>
      <c r="Y18" s="47"/>
      <c r="Z18" s="47"/>
      <c r="AA18" s="47"/>
      <c r="AB18" s="26">
        <v>122.5</v>
      </c>
      <c r="AD18" s="9" t="e">
        <f t="shared" si="10"/>
        <v>#DIV/0!</v>
      </c>
      <c r="AE18" s="9">
        <f t="shared" si="11"/>
        <v>6468.2722240052435</v>
      </c>
      <c r="AF18" s="33" t="e">
        <f t="shared" si="15"/>
        <v>#DIV/0!</v>
      </c>
      <c r="AH18" s="30" t="e">
        <f t="shared" si="12"/>
        <v>#DIV/0!</v>
      </c>
      <c r="AI18" s="30" t="e">
        <f t="shared" si="13"/>
        <v>#DIV/0!</v>
      </c>
      <c r="AJ18" s="22" t="e">
        <f t="shared" si="14"/>
        <v>#DIV/0!</v>
      </c>
      <c r="AL18" s="44"/>
    </row>
    <row r="19" spans="1:38" x14ac:dyDescent="0.2">
      <c r="A19" s="1" t="s">
        <v>363</v>
      </c>
      <c r="B19" s="4">
        <v>0</v>
      </c>
      <c r="C19" s="4">
        <v>4613</v>
      </c>
      <c r="D19" s="1" t="s">
        <v>317</v>
      </c>
      <c r="E19" s="9">
        <v>3029578.3289788053</v>
      </c>
      <c r="F19" s="9">
        <v>0</v>
      </c>
      <c r="G19" s="9">
        <v>210405</v>
      </c>
      <c r="H19" s="16">
        <f t="shared" si="0"/>
        <v>3239983.3289788053</v>
      </c>
      <c r="J19" s="9">
        <v>3118174.1466343333</v>
      </c>
      <c r="K19" s="9">
        <v>0</v>
      </c>
      <c r="L19" s="9">
        <v>220015.45090180359</v>
      </c>
      <c r="M19" s="18">
        <f t="shared" si="1"/>
        <v>3338189.5975361369</v>
      </c>
      <c r="O19" s="9">
        <f t="shared" si="2"/>
        <v>88595.817655527964</v>
      </c>
      <c r="P19" s="9">
        <f t="shared" si="3"/>
        <v>0</v>
      </c>
      <c r="Q19" s="9">
        <f t="shared" si="4"/>
        <v>9610.4509018035897</v>
      </c>
      <c r="R19" s="13">
        <f t="shared" si="5"/>
        <v>98206.268557331554</v>
      </c>
      <c r="T19" s="9">
        <v>60606.995632629842</v>
      </c>
      <c r="U19" s="9">
        <v>0</v>
      </c>
      <c r="W19" s="21">
        <f t="shared" si="6"/>
        <v>6071.2992564705519</v>
      </c>
      <c r="X19" s="21">
        <f t="shared" si="7"/>
        <v>5973.5136908703707</v>
      </c>
      <c r="Y19" s="9">
        <f t="shared" si="17"/>
        <v>-97.785565600181144</v>
      </c>
      <c r="Z19" s="9">
        <f t="shared" si="16"/>
        <v>23</v>
      </c>
      <c r="AA19" s="24">
        <v>499</v>
      </c>
      <c r="AB19" s="26">
        <v>522</v>
      </c>
      <c r="AD19" s="9">
        <f t="shared" si="10"/>
        <v>6071.2992564705519</v>
      </c>
      <c r="AE19" s="9">
        <f t="shared" si="11"/>
        <v>5973.5136908703707</v>
      </c>
      <c r="AF19" s="33">
        <f>AE19-AD19</f>
        <v>-97.785565600181144</v>
      </c>
      <c r="AH19" s="30">
        <f t="shared" si="12"/>
        <v>9.2385206730509761E-3</v>
      </c>
      <c r="AI19" s="30">
        <f t="shared" si="13"/>
        <v>-3.5229843264650396E-2</v>
      </c>
      <c r="AJ19" s="22">
        <f t="shared" si="14"/>
        <v>-213.89092121824615</v>
      </c>
      <c r="AL19" s="44"/>
    </row>
    <row r="20" spans="1:38" x14ac:dyDescent="0.2">
      <c r="A20" s="1" t="s">
        <v>363</v>
      </c>
      <c r="B20" s="4">
        <v>0</v>
      </c>
      <c r="C20" s="4">
        <v>4101</v>
      </c>
      <c r="D20" s="1" t="s">
        <v>293</v>
      </c>
      <c r="E20" s="9">
        <v>9551971.6608194523</v>
      </c>
      <c r="F20" s="9">
        <v>0</v>
      </c>
      <c r="G20" s="9">
        <v>709095.00000000012</v>
      </c>
      <c r="H20" s="16">
        <f t="shared" si="0"/>
        <v>10261066.660819452</v>
      </c>
      <c r="J20" s="9">
        <v>9542258.5767992903</v>
      </c>
      <c r="K20" s="9">
        <v>0</v>
      </c>
      <c r="L20" s="9">
        <v>702580.16744809109</v>
      </c>
      <c r="M20" s="18">
        <f t="shared" si="1"/>
        <v>10244838.744247381</v>
      </c>
      <c r="O20" s="9">
        <f t="shared" si="2"/>
        <v>-9713.0840201620013</v>
      </c>
      <c r="P20" s="9">
        <f t="shared" si="3"/>
        <v>0</v>
      </c>
      <c r="Q20" s="9">
        <f t="shared" si="4"/>
        <v>-6514.8325519090286</v>
      </c>
      <c r="R20" s="13">
        <f t="shared" si="5"/>
        <v>-16227.91657207103</v>
      </c>
      <c r="T20" s="9">
        <v>0</v>
      </c>
      <c r="U20" s="9">
        <v>0</v>
      </c>
      <c r="W20" s="21">
        <f t="shared" si="6"/>
        <v>6415.0246211010426</v>
      </c>
      <c r="X20" s="21">
        <f t="shared" si="7"/>
        <v>6438.7709695001959</v>
      </c>
      <c r="Y20" s="9">
        <f t="shared" si="17"/>
        <v>23.746348399153248</v>
      </c>
      <c r="Z20" s="9">
        <f t="shared" si="16"/>
        <v>-7</v>
      </c>
      <c r="AA20" s="24">
        <v>1489</v>
      </c>
      <c r="AB20" s="26">
        <v>1482</v>
      </c>
      <c r="AD20" s="9">
        <f t="shared" si="10"/>
        <v>6415.0246211010426</v>
      </c>
      <c r="AE20" s="9">
        <f t="shared" si="11"/>
        <v>6438.7709695001959</v>
      </c>
      <c r="AF20" s="33">
        <f t="shared" si="15"/>
        <v>23.746348399153248</v>
      </c>
      <c r="AH20" s="30">
        <f t="shared" si="12"/>
        <v>-1.0168669218317827E-3</v>
      </c>
      <c r="AI20" s="30">
        <f t="shared" si="13"/>
        <v>3.7016768916278142E-3</v>
      </c>
      <c r="AJ20" s="22">
        <f t="shared" si="14"/>
        <v>23.746348399153248</v>
      </c>
      <c r="AL20" s="44"/>
    </row>
    <row r="21" spans="1:38" x14ac:dyDescent="0.2">
      <c r="A21" s="1" t="s">
        <v>387</v>
      </c>
      <c r="B21" s="4" t="s">
        <v>294</v>
      </c>
      <c r="C21" s="4">
        <v>5401</v>
      </c>
      <c r="D21" s="1" t="s">
        <v>295</v>
      </c>
      <c r="E21" s="9">
        <v>8259488.3972954825</v>
      </c>
      <c r="F21" s="9">
        <v>0</v>
      </c>
      <c r="G21" s="9">
        <v>554784.99999999977</v>
      </c>
      <c r="H21" s="16">
        <f t="shared" si="0"/>
        <v>8814273.3972954825</v>
      </c>
      <c r="J21" s="9">
        <v>8094141.7875471693</v>
      </c>
      <c r="K21" s="9">
        <v>0</v>
      </c>
      <c r="L21" s="9">
        <v>524255.44198895013</v>
      </c>
      <c r="M21" s="18">
        <f t="shared" si="1"/>
        <v>8618397.2295361198</v>
      </c>
      <c r="O21" s="9">
        <f t="shared" si="2"/>
        <v>-165346.6097483132</v>
      </c>
      <c r="P21" s="9">
        <f t="shared" si="3"/>
        <v>0</v>
      </c>
      <c r="Q21" s="9">
        <f t="shared" si="4"/>
        <v>-30529.558011049638</v>
      </c>
      <c r="R21" s="13">
        <f t="shared" si="5"/>
        <v>-195876.16775936284</v>
      </c>
      <c r="T21" s="9">
        <v>0</v>
      </c>
      <c r="U21" s="9">
        <v>-237604.83720743749</v>
      </c>
      <c r="W21" s="21">
        <f t="shared" si="6"/>
        <v>5853.6416706559057</v>
      </c>
      <c r="X21" s="21">
        <f t="shared" si="7"/>
        <v>5916.7703125344806</v>
      </c>
      <c r="Y21" s="9">
        <f t="shared" si="17"/>
        <v>63.128641878574854</v>
      </c>
      <c r="Z21" s="9">
        <f t="shared" si="16"/>
        <v>-43</v>
      </c>
      <c r="AA21" s="24">
        <v>1411</v>
      </c>
      <c r="AB21" s="26">
        <v>1368</v>
      </c>
      <c r="AD21" s="9">
        <f t="shared" si="10"/>
        <v>5853.6416706559057</v>
      </c>
      <c r="AE21" s="9">
        <f t="shared" si="11"/>
        <v>5916.7703125344806</v>
      </c>
      <c r="AF21" s="33">
        <f t="shared" si="15"/>
        <v>63.128641878574854</v>
      </c>
      <c r="AH21" s="30">
        <f t="shared" si="12"/>
        <v>8.7485112858545211E-3</v>
      </c>
      <c r="AI21" s="30">
        <f t="shared" si="13"/>
        <v>4.0456249579196468E-2</v>
      </c>
      <c r="AJ21" s="22">
        <f t="shared" si="14"/>
        <v>236.81638837523951</v>
      </c>
      <c r="AL21" s="44"/>
    </row>
    <row r="22" spans="1:38" x14ac:dyDescent="0.2">
      <c r="A22" s="1" t="s">
        <v>363</v>
      </c>
      <c r="B22" s="4">
        <v>0</v>
      </c>
      <c r="C22" s="4">
        <v>4502</v>
      </c>
      <c r="D22" s="1" t="s">
        <v>340</v>
      </c>
      <c r="E22" s="9">
        <v>5531023.8395999884</v>
      </c>
      <c r="F22" s="9">
        <v>0</v>
      </c>
      <c r="G22" s="9">
        <v>99735</v>
      </c>
      <c r="H22" s="16">
        <f t="shared" si="0"/>
        <v>5630758.8395999884</v>
      </c>
      <c r="J22" s="9">
        <v>5490415.1802256107</v>
      </c>
      <c r="K22" s="9">
        <v>0</v>
      </c>
      <c r="L22" s="9">
        <v>98811.430317848412</v>
      </c>
      <c r="M22" s="18">
        <f t="shared" si="1"/>
        <v>5589226.6105434587</v>
      </c>
      <c r="O22" s="9">
        <f t="shared" si="2"/>
        <v>-40608.65937437769</v>
      </c>
      <c r="P22" s="9">
        <f t="shared" si="3"/>
        <v>0</v>
      </c>
      <c r="Q22" s="9">
        <f t="shared" si="4"/>
        <v>-923.56968215158849</v>
      </c>
      <c r="R22" s="13">
        <f t="shared" si="5"/>
        <v>-41532.229056529279</v>
      </c>
      <c r="T22" s="9">
        <v>0</v>
      </c>
      <c r="U22" s="9">
        <v>0</v>
      </c>
      <c r="W22" s="21">
        <f t="shared" si="6"/>
        <v>4518.8103264705787</v>
      </c>
      <c r="X22" s="21">
        <f t="shared" si="7"/>
        <v>4518.8602306383627</v>
      </c>
      <c r="Y22" s="9">
        <f t="shared" si="17"/>
        <v>4.9904167784006859E-2</v>
      </c>
      <c r="Z22" s="9">
        <f t="shared" si="16"/>
        <v>-9</v>
      </c>
      <c r="AA22" s="24">
        <v>1224</v>
      </c>
      <c r="AB22" s="26">
        <v>1215</v>
      </c>
      <c r="AD22" s="9">
        <f t="shared" si="10"/>
        <v>4518.8103264705787</v>
      </c>
      <c r="AE22" s="9">
        <f t="shared" si="11"/>
        <v>4518.8602306383627</v>
      </c>
      <c r="AF22" s="33">
        <f t="shared" si="15"/>
        <v>4.9904167784006859E-2</v>
      </c>
      <c r="AH22" s="30">
        <f t="shared" si="12"/>
        <v>-7.3419787279952464E-3</v>
      </c>
      <c r="AI22" s="30">
        <f t="shared" si="13"/>
        <v>1.1043651797493226E-5</v>
      </c>
      <c r="AJ22" s="22">
        <f t="shared" si="14"/>
        <v>4.9904167784006859E-2</v>
      </c>
      <c r="AL22" s="44"/>
    </row>
    <row r="23" spans="1:38" x14ac:dyDescent="0.2">
      <c r="A23" s="1" t="s">
        <v>387</v>
      </c>
      <c r="B23" s="4" t="s">
        <v>296</v>
      </c>
      <c r="C23" s="4">
        <v>4616</v>
      </c>
      <c r="D23" s="1" t="s">
        <v>297</v>
      </c>
      <c r="E23" s="9">
        <v>6004495.0343422052</v>
      </c>
      <c r="F23" s="9">
        <v>992.30994835072829</v>
      </c>
      <c r="G23" s="9">
        <v>333824.99999999983</v>
      </c>
      <c r="H23" s="16">
        <f t="shared" si="0"/>
        <v>6339312.3442905555</v>
      </c>
      <c r="J23" s="9">
        <v>6048062.1543012718</v>
      </c>
      <c r="K23" s="9">
        <v>992.30994835072829</v>
      </c>
      <c r="L23" s="9">
        <v>339192.29787234031</v>
      </c>
      <c r="M23" s="18">
        <f t="shared" si="1"/>
        <v>6388246.7621219624</v>
      </c>
      <c r="O23" s="9">
        <f t="shared" si="2"/>
        <v>43567.119959066622</v>
      </c>
      <c r="P23" s="9">
        <f t="shared" si="3"/>
        <v>0</v>
      </c>
      <c r="Q23" s="9">
        <f t="shared" si="4"/>
        <v>5367.2978723404813</v>
      </c>
      <c r="R23" s="13">
        <f t="shared" si="5"/>
        <v>48934.417831407103</v>
      </c>
      <c r="T23" s="9">
        <v>0</v>
      </c>
      <c r="U23" s="9">
        <v>0</v>
      </c>
      <c r="W23" s="21">
        <f t="shared" si="6"/>
        <v>5072.20214889405</v>
      </c>
      <c r="X23" s="21">
        <f t="shared" si="7"/>
        <v>5066.2097690532846</v>
      </c>
      <c r="Y23" s="9">
        <f t="shared" si="17"/>
        <v>-5.9923798407653521</v>
      </c>
      <c r="Z23" s="9">
        <f t="shared" si="16"/>
        <v>10</v>
      </c>
      <c r="AA23" s="24">
        <v>1184</v>
      </c>
      <c r="AB23" s="26">
        <v>1194</v>
      </c>
      <c r="AD23" s="9">
        <f t="shared" si="10"/>
        <v>5071.3640492755112</v>
      </c>
      <c r="AE23" s="9">
        <f t="shared" si="11"/>
        <v>5065.3786886945327</v>
      </c>
      <c r="AF23" s="33">
        <f t="shared" si="15"/>
        <v>-5.9853605809785222</v>
      </c>
      <c r="AH23" s="30">
        <f t="shared" si="12"/>
        <v>7.255750851635101E-3</v>
      </c>
      <c r="AI23" s="30">
        <f t="shared" si="13"/>
        <v>-1.1802269611926874E-3</v>
      </c>
      <c r="AJ23" s="22">
        <f t="shared" si="14"/>
        <v>-5.9853605809785222</v>
      </c>
      <c r="AL23" s="44"/>
    </row>
    <row r="24" spans="1:38" x14ac:dyDescent="0.2">
      <c r="A24" s="1" t="s">
        <v>366</v>
      </c>
      <c r="B24" s="4">
        <v>0</v>
      </c>
      <c r="C24" s="4">
        <v>4007</v>
      </c>
      <c r="D24" s="1" t="s">
        <v>393</v>
      </c>
      <c r="E24" s="9">
        <v>266381.3732037883</v>
      </c>
      <c r="F24" s="9">
        <v>0</v>
      </c>
      <c r="G24" s="9">
        <v>9350</v>
      </c>
      <c r="H24" s="16">
        <f t="shared" si="0"/>
        <v>275731.3732037883</v>
      </c>
      <c r="J24" s="9">
        <v>288218.84892943548</v>
      </c>
      <c r="K24" s="9">
        <v>0</v>
      </c>
      <c r="L24" s="9">
        <v>7402.0833333333339</v>
      </c>
      <c r="M24" s="18">
        <f t="shared" si="1"/>
        <v>295620.93226276879</v>
      </c>
      <c r="O24" s="9">
        <f t="shared" si="2"/>
        <v>21837.475725647178</v>
      </c>
      <c r="P24" s="9">
        <f t="shared" si="3"/>
        <v>0</v>
      </c>
      <c r="Q24" s="9">
        <f t="shared" si="4"/>
        <v>-1947.9166666666661</v>
      </c>
      <c r="R24" s="13">
        <f t="shared" si="5"/>
        <v>19889.559058980514</v>
      </c>
      <c r="T24" s="9">
        <v>0</v>
      </c>
      <c r="U24" s="9">
        <v>0</v>
      </c>
      <c r="W24" s="21">
        <f t="shared" si="6"/>
        <v>14020.072273883596</v>
      </c>
      <c r="X24" s="21">
        <f t="shared" si="7"/>
        <v>15169.413101549237</v>
      </c>
      <c r="Y24" s="9">
        <f t="shared" si="17"/>
        <v>1149.340827665641</v>
      </c>
      <c r="Z24" s="9">
        <f t="shared" si="16"/>
        <v>0</v>
      </c>
      <c r="AA24" s="24">
        <v>19</v>
      </c>
      <c r="AB24" s="26">
        <v>19</v>
      </c>
      <c r="AD24" s="9">
        <f t="shared" si="10"/>
        <v>14020.072273883596</v>
      </c>
      <c r="AE24" s="9">
        <f t="shared" si="11"/>
        <v>15169.413101549237</v>
      </c>
      <c r="AF24" s="33">
        <f t="shared" si="15"/>
        <v>1149.340827665641</v>
      </c>
      <c r="AH24" s="30">
        <f t="shared" si="12"/>
        <v>8.1978238429385231E-2</v>
      </c>
      <c r="AI24" s="30">
        <f t="shared" si="13"/>
        <v>8.1978238429385009E-2</v>
      </c>
      <c r="AJ24" s="22">
        <f t="shared" si="14"/>
        <v>1149.340827665641</v>
      </c>
      <c r="AL24" s="44"/>
    </row>
    <row r="25" spans="1:38" x14ac:dyDescent="0.2">
      <c r="A25" s="1" t="s">
        <v>366</v>
      </c>
      <c r="B25" s="4">
        <v>0</v>
      </c>
      <c r="C25" s="4">
        <v>4004</v>
      </c>
      <c r="D25" s="1" t="s">
        <v>394</v>
      </c>
      <c r="E25" s="9">
        <v>2967308.7392799952</v>
      </c>
      <c r="F25" s="9">
        <v>0</v>
      </c>
      <c r="G25" s="9">
        <v>228607.5</v>
      </c>
      <c r="H25" s="16">
        <f t="shared" si="0"/>
        <v>3195916.2392799952</v>
      </c>
      <c r="J25" s="9">
        <v>4521309.9659674307</v>
      </c>
      <c r="K25" s="9">
        <v>0</v>
      </c>
      <c r="L25" s="9">
        <v>345451.33333333331</v>
      </c>
      <c r="M25" s="18">
        <f t="shared" si="1"/>
        <v>4866761.2993007638</v>
      </c>
      <c r="O25" s="9">
        <f t="shared" si="2"/>
        <v>1554001.2266874355</v>
      </c>
      <c r="P25" s="9">
        <f t="shared" si="3"/>
        <v>0</v>
      </c>
      <c r="Q25" s="9">
        <f t="shared" si="4"/>
        <v>116843.83333333331</v>
      </c>
      <c r="R25" s="13">
        <f t="shared" si="5"/>
        <v>1670845.0600207688</v>
      </c>
      <c r="T25" s="9">
        <v>0</v>
      </c>
      <c r="U25" s="9">
        <v>0</v>
      </c>
      <c r="W25" s="21">
        <f t="shared" si="6"/>
        <v>5588.1520513747555</v>
      </c>
      <c r="X25" s="21">
        <f t="shared" si="7"/>
        <v>5540.821036724793</v>
      </c>
      <c r="Y25" s="9">
        <f t="shared" si="17"/>
        <v>-47.331014649962526</v>
      </c>
      <c r="Z25" s="9">
        <f t="shared" si="16"/>
        <v>285</v>
      </c>
      <c r="AA25" s="24">
        <v>531</v>
      </c>
      <c r="AB25" s="26">
        <v>816</v>
      </c>
      <c r="AD25" s="9">
        <f t="shared" si="10"/>
        <v>5588.1520513747555</v>
      </c>
      <c r="AE25" s="9">
        <f t="shared" si="11"/>
        <v>5540.821036724793</v>
      </c>
      <c r="AF25" s="33">
        <f t="shared" si="15"/>
        <v>-47.331014649962526</v>
      </c>
      <c r="AH25" s="30">
        <f t="shared" si="12"/>
        <v>0.52370729277887929</v>
      </c>
      <c r="AI25" s="30">
        <f t="shared" si="13"/>
        <v>-8.4698866843321285E-3</v>
      </c>
      <c r="AJ25" s="22">
        <f t="shared" si="14"/>
        <v>-47.331014649962526</v>
      </c>
      <c r="AL25" s="44"/>
    </row>
    <row r="26" spans="1:38" x14ac:dyDescent="0.2">
      <c r="A26" s="1" t="s">
        <v>387</v>
      </c>
      <c r="B26" s="4" t="s">
        <v>298</v>
      </c>
      <c r="C26" s="4">
        <v>5404</v>
      </c>
      <c r="D26" s="1" t="s">
        <v>299</v>
      </c>
      <c r="E26" s="9">
        <v>5368484.9550671661</v>
      </c>
      <c r="F26" s="9">
        <v>0</v>
      </c>
      <c r="G26" s="9">
        <v>446930</v>
      </c>
      <c r="H26" s="16">
        <f t="shared" si="0"/>
        <v>5815414.9550671661</v>
      </c>
      <c r="J26" s="9">
        <v>5233108.1324941339</v>
      </c>
      <c r="K26" s="9">
        <v>0</v>
      </c>
      <c r="L26" s="9">
        <v>433148.01762114535</v>
      </c>
      <c r="M26" s="18">
        <f t="shared" si="1"/>
        <v>5666256.1501152795</v>
      </c>
      <c r="O26" s="9">
        <f t="shared" si="2"/>
        <v>-135376.82257303223</v>
      </c>
      <c r="P26" s="9">
        <f t="shared" si="3"/>
        <v>0</v>
      </c>
      <c r="Q26" s="9">
        <f t="shared" si="4"/>
        <v>-13781.982378854649</v>
      </c>
      <c r="R26" s="13">
        <f t="shared" si="5"/>
        <v>-149158.80495188688</v>
      </c>
      <c r="T26" s="9">
        <v>0</v>
      </c>
      <c r="U26" s="9">
        <v>0</v>
      </c>
      <c r="W26" s="21">
        <f t="shared" si="6"/>
        <v>5978.2683241282475</v>
      </c>
      <c r="X26" s="21">
        <f t="shared" si="7"/>
        <v>5946.7137869251519</v>
      </c>
      <c r="Y26" s="9">
        <f t="shared" si="17"/>
        <v>-31.554537203095606</v>
      </c>
      <c r="Z26" s="9">
        <f t="shared" si="16"/>
        <v>-18</v>
      </c>
      <c r="AA26" s="24">
        <v>898</v>
      </c>
      <c r="AB26" s="26">
        <v>880</v>
      </c>
      <c r="AD26" s="9">
        <f t="shared" si="10"/>
        <v>5978.2683241282475</v>
      </c>
      <c r="AE26" s="9">
        <f t="shared" si="11"/>
        <v>5946.7137869251519</v>
      </c>
      <c r="AF26" s="33">
        <f t="shared" si="15"/>
        <v>-31.554537203095606</v>
      </c>
      <c r="AH26" s="30">
        <f t="shared" si="12"/>
        <v>-2.5216951096277862E-2</v>
      </c>
      <c r="AI26" s="30">
        <f t="shared" si="13"/>
        <v>-5.2782069141563692E-3</v>
      </c>
      <c r="AJ26" s="22">
        <f t="shared" si="14"/>
        <v>-31.554537203095606</v>
      </c>
      <c r="AL26" s="44"/>
    </row>
    <row r="27" spans="1:38" x14ac:dyDescent="0.2">
      <c r="A27" s="1" t="s">
        <v>387</v>
      </c>
      <c r="B27" s="4" t="s">
        <v>300</v>
      </c>
      <c r="C27" s="4">
        <v>5402</v>
      </c>
      <c r="D27" s="1" t="s">
        <v>301</v>
      </c>
      <c r="E27" s="9">
        <v>7073899.6111832736</v>
      </c>
      <c r="F27" s="9">
        <v>3095</v>
      </c>
      <c r="G27" s="9">
        <v>486500</v>
      </c>
      <c r="H27" s="16">
        <f t="shared" si="0"/>
        <v>7563494.6111832736</v>
      </c>
      <c r="J27" s="9">
        <v>6909838.9448875701</v>
      </c>
      <c r="K27" s="9">
        <v>3095</v>
      </c>
      <c r="L27" s="9">
        <v>472588.18782098312</v>
      </c>
      <c r="M27" s="18">
        <f t="shared" si="1"/>
        <v>7385522.1327085532</v>
      </c>
      <c r="O27" s="9">
        <f t="shared" si="2"/>
        <v>-164060.6662957035</v>
      </c>
      <c r="P27" s="9">
        <f t="shared" si="3"/>
        <v>0</v>
      </c>
      <c r="Q27" s="9">
        <f t="shared" si="4"/>
        <v>-13911.812179016881</v>
      </c>
      <c r="R27" s="13">
        <f t="shared" si="5"/>
        <v>-177972.47847472038</v>
      </c>
      <c r="T27" s="9">
        <v>0</v>
      </c>
      <c r="U27" s="9">
        <v>0</v>
      </c>
      <c r="W27" s="21">
        <f t="shared" si="6"/>
        <v>5177.0260506095638</v>
      </c>
      <c r="X27" s="21">
        <f t="shared" si="7"/>
        <v>5221.2492030872882</v>
      </c>
      <c r="Y27" s="9">
        <f t="shared" si="17"/>
        <v>44.223152477724398</v>
      </c>
      <c r="Z27" s="9">
        <f t="shared" si="16"/>
        <v>-43</v>
      </c>
      <c r="AA27" s="24">
        <v>1367</v>
      </c>
      <c r="AB27" s="26">
        <v>1324</v>
      </c>
      <c r="AD27" s="9">
        <f t="shared" si="10"/>
        <v>5174.7619686783273</v>
      </c>
      <c r="AE27" s="9">
        <f t="shared" si="11"/>
        <v>5218.9115897942374</v>
      </c>
      <c r="AF27" s="33">
        <f t="shared" si="15"/>
        <v>44.149621115910122</v>
      </c>
      <c r="AH27" s="30">
        <f t="shared" si="12"/>
        <v>-2.3192393914713838E-2</v>
      </c>
      <c r="AI27" s="30">
        <f t="shared" si="13"/>
        <v>8.5317201802010967E-3</v>
      </c>
      <c r="AJ27" s="22">
        <f t="shared" si="14"/>
        <v>44.149621115910122</v>
      </c>
      <c r="AL27" s="44"/>
    </row>
    <row r="28" spans="1:38" x14ac:dyDescent="0.2">
      <c r="A28" s="1" t="s">
        <v>363</v>
      </c>
      <c r="B28" s="4">
        <v>0</v>
      </c>
      <c r="C28" s="4">
        <v>4019</v>
      </c>
      <c r="D28" s="1" t="s">
        <v>395</v>
      </c>
      <c r="E28" s="9">
        <v>4692883.0982360682</v>
      </c>
      <c r="F28" s="9">
        <v>0</v>
      </c>
      <c r="G28" s="9">
        <v>380545.00000000017</v>
      </c>
      <c r="H28" s="16">
        <f t="shared" si="0"/>
        <v>5073428.0982360682</v>
      </c>
      <c r="J28" s="9">
        <v>4585371.9106067</v>
      </c>
      <c r="K28" s="9">
        <v>0</v>
      </c>
      <c r="L28" s="9">
        <v>366936.74968071538</v>
      </c>
      <c r="M28" s="18">
        <f t="shared" si="1"/>
        <v>4952308.6602874156</v>
      </c>
      <c r="O28" s="9">
        <f t="shared" si="2"/>
        <v>-107511.18762936816</v>
      </c>
      <c r="P28" s="9">
        <f t="shared" si="3"/>
        <v>0</v>
      </c>
      <c r="Q28" s="9">
        <f t="shared" si="4"/>
        <v>-13608.250319284794</v>
      </c>
      <c r="R28" s="13">
        <f t="shared" si="5"/>
        <v>-121119.43794865295</v>
      </c>
      <c r="T28" s="9">
        <v>0</v>
      </c>
      <c r="U28" s="9">
        <v>0</v>
      </c>
      <c r="W28" s="21">
        <f t="shared" si="6"/>
        <v>6086.7485061427606</v>
      </c>
      <c r="X28" s="21">
        <f t="shared" si="7"/>
        <v>6073.3402789492711</v>
      </c>
      <c r="Y28" s="9">
        <f t="shared" si="17"/>
        <v>-13.408227193489438</v>
      </c>
      <c r="Z28" s="9">
        <f t="shared" si="16"/>
        <v>-16</v>
      </c>
      <c r="AA28" s="24">
        <v>771</v>
      </c>
      <c r="AB28" s="26">
        <v>755</v>
      </c>
      <c r="AD28" s="9">
        <f t="shared" si="10"/>
        <v>6086.7485061427606</v>
      </c>
      <c r="AE28" s="9">
        <f t="shared" si="11"/>
        <v>6073.3402789492711</v>
      </c>
      <c r="AF28" s="33">
        <f t="shared" si="15"/>
        <v>-13.408227193489438</v>
      </c>
      <c r="AH28" s="30">
        <f t="shared" si="12"/>
        <v>-2.2909410990821111E-2</v>
      </c>
      <c r="AI28" s="30">
        <f t="shared" si="13"/>
        <v>-2.202855462149933E-3</v>
      </c>
      <c r="AJ28" s="22">
        <f t="shared" si="14"/>
        <v>-13.408227193489438</v>
      </c>
      <c r="AL28" s="44"/>
    </row>
    <row r="29" spans="1:38" x14ac:dyDescent="0.2">
      <c r="A29" s="1" t="s">
        <v>366</v>
      </c>
      <c r="B29" s="4">
        <v>0</v>
      </c>
      <c r="C29" s="4">
        <v>4013</v>
      </c>
      <c r="D29" s="1" t="s">
        <v>396</v>
      </c>
      <c r="E29" s="9">
        <v>298943.47043338668</v>
      </c>
      <c r="F29" s="9">
        <v>0</v>
      </c>
      <c r="G29" s="9">
        <v>30855</v>
      </c>
      <c r="H29" s="16">
        <f t="shared" si="0"/>
        <v>329798.47043338668</v>
      </c>
      <c r="J29" s="9">
        <v>968133.16797182034</v>
      </c>
      <c r="K29" s="9">
        <v>0</v>
      </c>
      <c r="L29" s="9">
        <v>79708.75</v>
      </c>
      <c r="M29" s="18">
        <f t="shared" si="1"/>
        <v>1047841.9179718203</v>
      </c>
      <c r="O29" s="9">
        <f t="shared" si="2"/>
        <v>669189.6975384336</v>
      </c>
      <c r="P29" s="9">
        <f t="shared" si="3"/>
        <v>0</v>
      </c>
      <c r="Q29" s="9">
        <f t="shared" si="4"/>
        <v>48853.75</v>
      </c>
      <c r="R29" s="13">
        <f t="shared" si="5"/>
        <v>718043.4475384336</v>
      </c>
      <c r="T29" s="9">
        <v>0</v>
      </c>
      <c r="U29" s="9">
        <v>0</v>
      </c>
      <c r="W29" s="21">
        <f t="shared" si="6"/>
        <v>4982.3911738897777</v>
      </c>
      <c r="X29" s="21">
        <f t="shared" si="7"/>
        <v>6246.020438527873</v>
      </c>
      <c r="Y29" s="9">
        <f t="shared" si="17"/>
        <v>1263.6292646380953</v>
      </c>
      <c r="Z29" s="9">
        <f t="shared" si="16"/>
        <v>95</v>
      </c>
      <c r="AA29" s="24">
        <v>60</v>
      </c>
      <c r="AB29" s="26">
        <v>155</v>
      </c>
      <c r="AD29" s="9">
        <f t="shared" si="10"/>
        <v>4982.3911738897777</v>
      </c>
      <c r="AE29" s="9">
        <f t="shared" si="11"/>
        <v>6246.020438527873</v>
      </c>
      <c r="AF29" s="33">
        <f t="shared" si="15"/>
        <v>1263.6292646380953</v>
      </c>
      <c r="AH29" s="30">
        <f t="shared" si="12"/>
        <v>2.2385158524061111</v>
      </c>
      <c r="AI29" s="30">
        <f t="shared" si="13"/>
        <v>0.25361903964107535</v>
      </c>
      <c r="AJ29" s="22">
        <f t="shared" si="14"/>
        <v>1263.6292646380953</v>
      </c>
      <c r="AL29" s="44"/>
    </row>
    <row r="30" spans="1:38" x14ac:dyDescent="0.2">
      <c r="A30" s="1" t="s">
        <v>387</v>
      </c>
      <c r="B30" s="4" t="s">
        <v>302</v>
      </c>
      <c r="C30" s="4">
        <v>4112</v>
      </c>
      <c r="D30" s="1" t="s">
        <v>303</v>
      </c>
      <c r="E30" s="9">
        <v>4233869.0058788676</v>
      </c>
      <c r="F30" s="9">
        <v>0</v>
      </c>
      <c r="G30" s="9">
        <v>197885</v>
      </c>
      <c r="H30" s="16">
        <f t="shared" si="0"/>
        <v>4431754.0058788676</v>
      </c>
      <c r="J30" s="9">
        <v>4271661.0450108778</v>
      </c>
      <c r="K30" s="9">
        <v>0</v>
      </c>
      <c r="L30" s="9">
        <v>196331.57480314959</v>
      </c>
      <c r="M30" s="18">
        <f t="shared" si="1"/>
        <v>4467992.6198140271</v>
      </c>
      <c r="O30" s="9">
        <f t="shared" si="2"/>
        <v>37792.039132010192</v>
      </c>
      <c r="P30" s="9">
        <f t="shared" si="3"/>
        <v>0</v>
      </c>
      <c r="Q30" s="9">
        <f t="shared" si="4"/>
        <v>-1553.4251968504104</v>
      </c>
      <c r="R30" s="13">
        <f t="shared" si="5"/>
        <v>36238.613935159781</v>
      </c>
      <c r="T30" s="9">
        <v>0</v>
      </c>
      <c r="U30" s="9">
        <v>0</v>
      </c>
      <c r="W30" s="21">
        <f t="shared" si="6"/>
        <v>4849.7926756917159</v>
      </c>
      <c r="X30" s="21">
        <f t="shared" si="7"/>
        <v>4843.1531122572314</v>
      </c>
      <c r="Y30" s="9">
        <f t="shared" si="17"/>
        <v>-6.6395634344844439</v>
      </c>
      <c r="Z30" s="9">
        <f t="shared" si="16"/>
        <v>9</v>
      </c>
      <c r="AA30" s="24">
        <v>873</v>
      </c>
      <c r="AB30" s="26">
        <v>882</v>
      </c>
      <c r="AD30" s="9">
        <f t="shared" si="10"/>
        <v>4849.7926756917159</v>
      </c>
      <c r="AE30" s="9">
        <f t="shared" si="11"/>
        <v>4843.1531122572314</v>
      </c>
      <c r="AF30" s="33">
        <f t="shared" si="15"/>
        <v>-6.6395634344844439</v>
      </c>
      <c r="AH30" s="30">
        <f t="shared" si="12"/>
        <v>8.9261238549267485E-3</v>
      </c>
      <c r="AI30" s="30">
        <f t="shared" si="13"/>
        <v>-1.3690406742051797E-3</v>
      </c>
      <c r="AJ30" s="22">
        <f t="shared" si="14"/>
        <v>-6.6395634344844439</v>
      </c>
      <c r="AL30" s="44"/>
    </row>
    <row r="31" spans="1:38" x14ac:dyDescent="0.2">
      <c r="A31" s="1" t="s">
        <v>387</v>
      </c>
      <c r="B31" s="4" t="s">
        <v>304</v>
      </c>
      <c r="C31" s="4">
        <v>4069</v>
      </c>
      <c r="D31" s="1" t="s">
        <v>305</v>
      </c>
      <c r="E31" s="9">
        <v>4768320.6241732212</v>
      </c>
      <c r="F31" s="9">
        <v>0</v>
      </c>
      <c r="G31" s="9">
        <v>311620</v>
      </c>
      <c r="H31" s="16">
        <f t="shared" ref="H31:H38" si="18">SUM(E31:G31)</f>
        <v>5079940.6241732212</v>
      </c>
      <c r="J31" s="9">
        <v>4834190.4248208487</v>
      </c>
      <c r="K31" s="9">
        <v>0</v>
      </c>
      <c r="L31" s="9">
        <v>311965.6792873051</v>
      </c>
      <c r="M31" s="18">
        <f t="shared" ref="M31:M38" si="19">SUM(J31:L31)</f>
        <v>5146156.1041081538</v>
      </c>
      <c r="O31" s="9">
        <f t="shared" ref="O31:O38" si="20">J31-E31</f>
        <v>65869.800647627562</v>
      </c>
      <c r="P31" s="9">
        <f t="shared" ref="P31:P38" si="21">K31-F31</f>
        <v>0</v>
      </c>
      <c r="Q31" s="9">
        <f t="shared" ref="Q31:Q38" si="22">L31-G31</f>
        <v>345.67928730510175</v>
      </c>
      <c r="R31" s="13">
        <f t="shared" ref="R31:R38" si="23">SUM(O31:Q31)</f>
        <v>66215.479934932664</v>
      </c>
      <c r="T31" s="9">
        <v>0</v>
      </c>
      <c r="U31" s="9">
        <v>-5741.0526465699077</v>
      </c>
      <c r="W31" s="21">
        <f t="shared" ref="W31:W38" si="24">(E31+F31)/AA31</f>
        <v>5315.85353865465</v>
      </c>
      <c r="X31" s="21">
        <f t="shared" ref="X31:X38" si="25">(J31+K31)/AB31</f>
        <v>5377.2974692111775</v>
      </c>
      <c r="Y31" s="9">
        <f t="shared" ref="Y31:Y38" si="26">X31-W31</f>
        <v>61.443930556527448</v>
      </c>
      <c r="Z31" s="9">
        <f t="shared" ref="Z31:Z38" si="27">AB31-AA31</f>
        <v>2</v>
      </c>
      <c r="AA31" s="24">
        <v>897</v>
      </c>
      <c r="AB31" s="26">
        <v>899</v>
      </c>
      <c r="AD31" s="9">
        <f t="shared" ref="AD31:AD38" si="28">E31/AA31</f>
        <v>5315.85353865465</v>
      </c>
      <c r="AE31" s="9">
        <f t="shared" ref="AE31:AE38" si="29">J31/AB31</f>
        <v>5377.2974692111775</v>
      </c>
      <c r="AF31" s="33">
        <f t="shared" ref="AF31:AF38" si="30">AE31-AD31</f>
        <v>61.443930556527448</v>
      </c>
      <c r="AH31" s="30">
        <f t="shared" ref="AH31:AH38" si="31">SUM(J31,-T31,-U31)/E31-1</f>
        <v>1.5018044913163608E-2</v>
      </c>
      <c r="AI31" s="30">
        <f t="shared" ref="AI31:AI38" si="32">(SUM(J31,-T31,-U31)/AB31)/(E31/AA31)-1</f>
        <v>1.2759940252622615E-2</v>
      </c>
      <c r="AJ31" s="22">
        <f t="shared" ref="AJ31:AJ38" si="33">(SUM(J31,-T31,-U31)/AB31)-(E31/AA31)</f>
        <v>67.829973544925451</v>
      </c>
      <c r="AL31" s="44"/>
    </row>
    <row r="32" spans="1:38" x14ac:dyDescent="0.2">
      <c r="A32" s="1" t="s">
        <v>363</v>
      </c>
      <c r="B32" s="4">
        <v>0</v>
      </c>
      <c r="C32" s="4">
        <v>4006</v>
      </c>
      <c r="D32" s="1" t="s">
        <v>341</v>
      </c>
      <c r="E32" s="9">
        <v>3621271.7291836422</v>
      </c>
      <c r="F32" s="9">
        <v>0</v>
      </c>
      <c r="G32" s="9">
        <v>284372.50000000006</v>
      </c>
      <c r="H32" s="16">
        <f t="shared" si="18"/>
        <v>3905644.2291836422</v>
      </c>
      <c r="J32" s="9">
        <v>3461754.7764739101</v>
      </c>
      <c r="K32" s="9">
        <v>0</v>
      </c>
      <c r="L32" s="9">
        <v>278981.31260794483</v>
      </c>
      <c r="M32" s="18">
        <f t="shared" si="19"/>
        <v>3740736.089081855</v>
      </c>
      <c r="O32" s="9">
        <f t="shared" si="20"/>
        <v>-159516.95270973211</v>
      </c>
      <c r="P32" s="9">
        <f t="shared" si="21"/>
        <v>0</v>
      </c>
      <c r="Q32" s="9">
        <f t="shared" si="22"/>
        <v>-5391.1873920552316</v>
      </c>
      <c r="R32" s="13">
        <f t="shared" si="23"/>
        <v>-164908.14010178734</v>
      </c>
      <c r="T32" s="9">
        <v>0</v>
      </c>
      <c r="U32" s="9">
        <v>0</v>
      </c>
      <c r="W32" s="21">
        <f t="shared" si="24"/>
        <v>6075.9592771537618</v>
      </c>
      <c r="X32" s="21">
        <f t="shared" si="25"/>
        <v>6094.6386909751936</v>
      </c>
      <c r="Y32" s="9">
        <f t="shared" si="26"/>
        <v>18.679413821431808</v>
      </c>
      <c r="Z32" s="9">
        <f t="shared" si="27"/>
        <v>-28</v>
      </c>
      <c r="AA32" s="24">
        <v>596</v>
      </c>
      <c r="AB32" s="26">
        <v>568</v>
      </c>
      <c r="AD32" s="9">
        <f t="shared" si="28"/>
        <v>6075.9592771537618</v>
      </c>
      <c r="AE32" s="9">
        <f t="shared" si="29"/>
        <v>6094.6386909751936</v>
      </c>
      <c r="AF32" s="33">
        <f t="shared" si="30"/>
        <v>18.679413821431808</v>
      </c>
      <c r="AH32" s="30">
        <f t="shared" si="31"/>
        <v>-4.4049981509035385E-2</v>
      </c>
      <c r="AI32" s="30">
        <f t="shared" si="32"/>
        <v>3.0743151771388533E-3</v>
      </c>
      <c r="AJ32" s="22">
        <f t="shared" si="33"/>
        <v>18.679413821431808</v>
      </c>
      <c r="AL32" s="44"/>
    </row>
    <row r="33" spans="1:38" x14ac:dyDescent="0.2">
      <c r="A33" s="1" t="s">
        <v>387</v>
      </c>
      <c r="B33" s="4" t="s">
        <v>306</v>
      </c>
      <c r="C33" s="4">
        <v>4023</v>
      </c>
      <c r="D33" s="1" t="s">
        <v>397</v>
      </c>
      <c r="E33" s="9">
        <v>9195280.480869323</v>
      </c>
      <c r="F33" s="9">
        <v>0</v>
      </c>
      <c r="G33" s="9">
        <v>483792.50000000012</v>
      </c>
      <c r="H33" s="16">
        <f t="shared" si="18"/>
        <v>9679072.980869323</v>
      </c>
      <c r="J33" s="9">
        <v>8865499.32824843</v>
      </c>
      <c r="K33" s="9">
        <v>0</v>
      </c>
      <c r="L33" s="9">
        <v>467772.92419825081</v>
      </c>
      <c r="M33" s="18">
        <f t="shared" si="19"/>
        <v>9333272.2524466813</v>
      </c>
      <c r="O33" s="9">
        <f t="shared" si="20"/>
        <v>-329781.15262089297</v>
      </c>
      <c r="P33" s="9">
        <f t="shared" si="21"/>
        <v>0</v>
      </c>
      <c r="Q33" s="9">
        <f t="shared" si="22"/>
        <v>-16019.575801749306</v>
      </c>
      <c r="R33" s="13">
        <f t="shared" si="23"/>
        <v>-345800.72842264228</v>
      </c>
      <c r="T33" s="9">
        <v>0</v>
      </c>
      <c r="U33" s="9">
        <v>0</v>
      </c>
      <c r="W33" s="21">
        <f t="shared" si="24"/>
        <v>5330.5973802141007</v>
      </c>
      <c r="X33" s="21">
        <f t="shared" si="25"/>
        <v>5347.1045405599698</v>
      </c>
      <c r="Y33" s="9">
        <f t="shared" si="26"/>
        <v>16.507160345869124</v>
      </c>
      <c r="Z33" s="9">
        <f t="shared" si="27"/>
        <v>-67</v>
      </c>
      <c r="AA33" s="24">
        <v>1725</v>
      </c>
      <c r="AB33" s="26">
        <v>1658</v>
      </c>
      <c r="AD33" s="9">
        <f t="shared" si="28"/>
        <v>5330.5973802141007</v>
      </c>
      <c r="AE33" s="9">
        <f t="shared" si="29"/>
        <v>5347.1045405599698</v>
      </c>
      <c r="AF33" s="33">
        <f t="shared" si="30"/>
        <v>16.507160345869124</v>
      </c>
      <c r="AH33" s="30">
        <f t="shared" si="31"/>
        <v>-3.5864175465555315E-2</v>
      </c>
      <c r="AI33" s="30">
        <f t="shared" si="32"/>
        <v>3.0966811350525703E-3</v>
      </c>
      <c r="AJ33" s="22">
        <f t="shared" si="33"/>
        <v>16.507160345869124</v>
      </c>
      <c r="AL33" s="44"/>
    </row>
    <row r="34" spans="1:38" x14ac:dyDescent="0.2">
      <c r="A34" s="1" t="s">
        <v>387</v>
      </c>
      <c r="B34" s="4" t="s">
        <v>307</v>
      </c>
      <c r="C34" s="4">
        <v>4610</v>
      </c>
      <c r="D34" s="1" t="s">
        <v>308</v>
      </c>
      <c r="E34" s="9">
        <v>3957724.7446553758</v>
      </c>
      <c r="F34" s="9">
        <v>0</v>
      </c>
      <c r="G34" s="9">
        <v>174175</v>
      </c>
      <c r="H34" s="16">
        <f t="shared" si="18"/>
        <v>4131899.7446553758</v>
      </c>
      <c r="J34" s="9">
        <v>3917780.6599548641</v>
      </c>
      <c r="K34" s="9">
        <v>0</v>
      </c>
      <c r="L34" s="9">
        <v>170542.97900262466</v>
      </c>
      <c r="M34" s="18">
        <f t="shared" si="19"/>
        <v>4088323.6389574888</v>
      </c>
      <c r="O34" s="9">
        <f t="shared" si="20"/>
        <v>-39944.084700511768</v>
      </c>
      <c r="P34" s="9">
        <f t="shared" si="21"/>
        <v>0</v>
      </c>
      <c r="Q34" s="9">
        <f t="shared" si="22"/>
        <v>-3632.0209973753372</v>
      </c>
      <c r="R34" s="13">
        <f t="shared" si="23"/>
        <v>-43576.105697887106</v>
      </c>
      <c r="T34" s="9">
        <v>0</v>
      </c>
      <c r="U34" s="9">
        <v>0</v>
      </c>
      <c r="W34" s="21">
        <f t="shared" si="24"/>
        <v>5255.9425559832353</v>
      </c>
      <c r="X34" s="21">
        <f t="shared" si="25"/>
        <v>5251.7167023523643</v>
      </c>
      <c r="Y34" s="9">
        <f t="shared" si="26"/>
        <v>-4.2258536308709154</v>
      </c>
      <c r="Z34" s="9">
        <f t="shared" si="27"/>
        <v>-7</v>
      </c>
      <c r="AA34" s="24">
        <v>753</v>
      </c>
      <c r="AB34" s="26">
        <v>746</v>
      </c>
      <c r="AD34" s="9">
        <f t="shared" si="28"/>
        <v>5255.9425559832353</v>
      </c>
      <c r="AE34" s="9">
        <f t="shared" si="29"/>
        <v>5251.7167023523643</v>
      </c>
      <c r="AF34" s="33">
        <f t="shared" si="30"/>
        <v>-4.2258536308709154</v>
      </c>
      <c r="AH34" s="30">
        <f t="shared" si="31"/>
        <v>-1.0092688925487647E-2</v>
      </c>
      <c r="AI34" s="30">
        <f t="shared" si="32"/>
        <v>-8.0401442478861274E-4</v>
      </c>
      <c r="AJ34" s="22">
        <f t="shared" si="33"/>
        <v>-4.2258536308709154</v>
      </c>
      <c r="AL34" s="44"/>
    </row>
    <row r="35" spans="1:38" x14ac:dyDescent="0.2">
      <c r="A35" s="1" t="s">
        <v>387</v>
      </c>
      <c r="B35" s="4" t="s">
        <v>309</v>
      </c>
      <c r="C35" s="4">
        <v>5403</v>
      </c>
      <c r="D35" s="1" t="s">
        <v>310</v>
      </c>
      <c r="E35" s="9">
        <v>6773603.6995560154</v>
      </c>
      <c r="F35" s="9">
        <v>0</v>
      </c>
      <c r="G35" s="9">
        <v>437730.00000000029</v>
      </c>
      <c r="H35" s="16">
        <f t="shared" si="18"/>
        <v>7211333.6995560154</v>
      </c>
      <c r="J35" s="9">
        <v>6742888.8629761171</v>
      </c>
      <c r="K35" s="9">
        <v>0</v>
      </c>
      <c r="L35" s="9">
        <v>433825.1671732525</v>
      </c>
      <c r="M35" s="18">
        <f t="shared" si="19"/>
        <v>7176714.0301493695</v>
      </c>
      <c r="O35" s="9">
        <f t="shared" si="20"/>
        <v>-30714.836579898372</v>
      </c>
      <c r="P35" s="9">
        <f t="shared" si="21"/>
        <v>0</v>
      </c>
      <c r="Q35" s="9">
        <f t="shared" si="22"/>
        <v>-3904.8328267477918</v>
      </c>
      <c r="R35" s="13">
        <f t="shared" si="23"/>
        <v>-34619.669406646164</v>
      </c>
      <c r="T35" s="9">
        <v>0</v>
      </c>
      <c r="U35" s="9">
        <v>0</v>
      </c>
      <c r="W35" s="21">
        <f t="shared" si="24"/>
        <v>5178.5961005779936</v>
      </c>
      <c r="X35" s="21">
        <f t="shared" si="25"/>
        <v>5170.9270421595993</v>
      </c>
      <c r="Y35" s="9">
        <f t="shared" si="26"/>
        <v>-7.6690584183943429</v>
      </c>
      <c r="Z35" s="9">
        <f t="shared" si="27"/>
        <v>-4</v>
      </c>
      <c r="AA35" s="24">
        <v>1308</v>
      </c>
      <c r="AB35" s="26">
        <v>1304</v>
      </c>
      <c r="AD35" s="9">
        <f t="shared" si="28"/>
        <v>5178.5961005779936</v>
      </c>
      <c r="AE35" s="9">
        <f t="shared" si="29"/>
        <v>5170.9270421595993</v>
      </c>
      <c r="AF35" s="33">
        <f t="shared" si="30"/>
        <v>-7.6690584183943429</v>
      </c>
      <c r="AH35" s="30">
        <f t="shared" si="31"/>
        <v>-4.5344897549751684E-3</v>
      </c>
      <c r="AI35" s="30">
        <f t="shared" si="32"/>
        <v>-1.4809145701744075E-3</v>
      </c>
      <c r="AJ35" s="22">
        <f t="shared" si="33"/>
        <v>-7.6690584183943429</v>
      </c>
      <c r="AL35" s="44"/>
    </row>
    <row r="36" spans="1:38" x14ac:dyDescent="0.2">
      <c r="A36" s="1" t="s">
        <v>387</v>
      </c>
      <c r="B36" s="4" t="s">
        <v>311</v>
      </c>
      <c r="C36" s="4">
        <v>4074</v>
      </c>
      <c r="D36" s="1" t="s">
        <v>312</v>
      </c>
      <c r="E36" s="9">
        <v>7298391.8756192643</v>
      </c>
      <c r="F36" s="9">
        <v>1023.75</v>
      </c>
      <c r="G36" s="9">
        <v>393600.00000000017</v>
      </c>
      <c r="H36" s="16">
        <f t="shared" si="18"/>
        <v>7693015.6256192643</v>
      </c>
      <c r="J36" s="9">
        <v>7271309.0306916973</v>
      </c>
      <c r="K36" s="9">
        <v>1023.75</v>
      </c>
      <c r="L36" s="9">
        <v>386598.8654781201</v>
      </c>
      <c r="M36" s="18">
        <f t="shared" si="19"/>
        <v>7658931.6461698171</v>
      </c>
      <c r="O36" s="9">
        <f t="shared" si="20"/>
        <v>-27082.844927567057</v>
      </c>
      <c r="P36" s="9">
        <f t="shared" si="21"/>
        <v>0</v>
      </c>
      <c r="Q36" s="9">
        <f t="shared" si="22"/>
        <v>-7001.1345218800707</v>
      </c>
      <c r="R36" s="13">
        <f t="shared" si="23"/>
        <v>-34083.979449447128</v>
      </c>
      <c r="T36" s="9">
        <v>0</v>
      </c>
      <c r="U36" s="9">
        <v>0</v>
      </c>
      <c r="W36" s="21">
        <f t="shared" si="24"/>
        <v>5953.8463504235433</v>
      </c>
      <c r="X36" s="21">
        <f t="shared" si="25"/>
        <v>6000.2745715278033</v>
      </c>
      <c r="Y36" s="9">
        <f t="shared" si="26"/>
        <v>46.428221104260047</v>
      </c>
      <c r="Z36" s="9">
        <f t="shared" si="27"/>
        <v>-14</v>
      </c>
      <c r="AA36" s="24">
        <v>1226</v>
      </c>
      <c r="AB36" s="26">
        <v>1212</v>
      </c>
      <c r="AD36" s="9">
        <f t="shared" si="28"/>
        <v>5953.0113177971161</v>
      </c>
      <c r="AE36" s="9">
        <f t="shared" si="29"/>
        <v>5999.4298933099808</v>
      </c>
      <c r="AF36" s="33">
        <f t="shared" si="30"/>
        <v>46.418575512864663</v>
      </c>
      <c r="AH36" s="30">
        <f t="shared" si="31"/>
        <v>-3.7107962122503446E-3</v>
      </c>
      <c r="AI36" s="30">
        <f t="shared" si="32"/>
        <v>7.7974949206112143E-3</v>
      </c>
      <c r="AJ36" s="22">
        <f t="shared" si="33"/>
        <v>46.418575512864663</v>
      </c>
      <c r="AL36" s="44"/>
    </row>
    <row r="37" spans="1:38" x14ac:dyDescent="0.2">
      <c r="A37" s="1" t="s">
        <v>387</v>
      </c>
      <c r="B37" s="4" t="s">
        <v>313</v>
      </c>
      <c r="C37" s="4">
        <v>4036</v>
      </c>
      <c r="D37" s="1" t="s">
        <v>314</v>
      </c>
      <c r="E37" s="9">
        <v>8408345.0617535841</v>
      </c>
      <c r="F37" s="9">
        <v>0</v>
      </c>
      <c r="G37" s="9">
        <v>749097.49999999942</v>
      </c>
      <c r="H37" s="16">
        <f t="shared" si="18"/>
        <v>9157442.5617535841</v>
      </c>
      <c r="J37" s="9">
        <v>8467097.7033951227</v>
      </c>
      <c r="K37" s="9">
        <v>0</v>
      </c>
      <c r="L37" s="9">
        <v>751960.22047545959</v>
      </c>
      <c r="M37" s="18">
        <f t="shared" si="19"/>
        <v>9219057.9238705821</v>
      </c>
      <c r="O37" s="9">
        <f t="shared" si="20"/>
        <v>58752.64164153859</v>
      </c>
      <c r="P37" s="9">
        <f t="shared" si="21"/>
        <v>0</v>
      </c>
      <c r="Q37" s="9">
        <f t="shared" si="22"/>
        <v>2862.7204754601698</v>
      </c>
      <c r="R37" s="13">
        <f t="shared" si="23"/>
        <v>61615.36211699876</v>
      </c>
      <c r="T37" s="9">
        <v>0</v>
      </c>
      <c r="U37" s="9">
        <v>-15029.461699774489</v>
      </c>
      <c r="W37" s="21">
        <f t="shared" si="24"/>
        <v>6403.9185542677715</v>
      </c>
      <c r="X37" s="21">
        <f t="shared" si="25"/>
        <v>6468.3710491941347</v>
      </c>
      <c r="Y37" s="9">
        <f t="shared" si="26"/>
        <v>64.452494926363215</v>
      </c>
      <c r="Z37" s="9">
        <f t="shared" si="27"/>
        <v>-4</v>
      </c>
      <c r="AA37" s="24">
        <v>1313</v>
      </c>
      <c r="AB37" s="26">
        <v>1309</v>
      </c>
      <c r="AD37" s="9">
        <f t="shared" si="28"/>
        <v>6403.9185542677715</v>
      </c>
      <c r="AE37" s="9">
        <f t="shared" si="29"/>
        <v>6468.3710491941347</v>
      </c>
      <c r="AF37" s="33">
        <f t="shared" si="30"/>
        <v>64.452494926363215</v>
      </c>
      <c r="AH37" s="30">
        <f t="shared" si="31"/>
        <v>8.7748662548259304E-3</v>
      </c>
      <c r="AI37" s="30">
        <f t="shared" si="32"/>
        <v>1.18574479698903E-2</v>
      </c>
      <c r="AJ37" s="22">
        <f t="shared" si="33"/>
        <v>75.934131060645086</v>
      </c>
      <c r="AL37" s="44"/>
    </row>
    <row r="38" spans="1:38" ht="12" thickBot="1" x14ac:dyDescent="0.25">
      <c r="A38" s="1" t="s">
        <v>363</v>
      </c>
      <c r="B38" s="4">
        <v>0</v>
      </c>
      <c r="C38" s="4">
        <v>6909</v>
      </c>
      <c r="D38" s="1" t="s">
        <v>342</v>
      </c>
      <c r="E38" s="9">
        <v>4089299.7968188822</v>
      </c>
      <c r="F38" s="9">
        <v>0</v>
      </c>
      <c r="G38" s="9">
        <v>257125</v>
      </c>
      <c r="H38" s="16">
        <f t="shared" si="18"/>
        <v>4346424.7968188822</v>
      </c>
      <c r="J38" s="9">
        <v>4136854.4625444957</v>
      </c>
      <c r="K38" s="9">
        <v>0</v>
      </c>
      <c r="L38" s="9">
        <v>263158.61913357401</v>
      </c>
      <c r="M38" s="18">
        <f t="shared" si="19"/>
        <v>4400013.0816780701</v>
      </c>
      <c r="O38" s="9">
        <f t="shared" si="20"/>
        <v>47554.665725613479</v>
      </c>
      <c r="P38" s="9">
        <f t="shared" si="21"/>
        <v>0</v>
      </c>
      <c r="Q38" s="9">
        <f t="shared" si="22"/>
        <v>6033.619133574015</v>
      </c>
      <c r="R38" s="13">
        <f t="shared" si="23"/>
        <v>53588.284859187494</v>
      </c>
      <c r="T38" s="9">
        <v>145616.61496881163</v>
      </c>
      <c r="U38" s="9">
        <v>0</v>
      </c>
      <c r="W38" s="21">
        <f t="shared" si="24"/>
        <v>7408.1518058313086</v>
      </c>
      <c r="X38" s="21">
        <f t="shared" si="25"/>
        <v>7296.0396164805925</v>
      </c>
      <c r="Y38" s="9">
        <f t="shared" si="26"/>
        <v>-112.11218935071611</v>
      </c>
      <c r="Z38" s="9">
        <f t="shared" si="27"/>
        <v>15</v>
      </c>
      <c r="AA38" s="24">
        <v>552</v>
      </c>
      <c r="AB38" s="26">
        <v>567</v>
      </c>
      <c r="AD38" s="9">
        <f t="shared" si="28"/>
        <v>7408.1518058313086</v>
      </c>
      <c r="AE38" s="9">
        <f t="shared" si="29"/>
        <v>7296.0396164805925</v>
      </c>
      <c r="AF38" s="33">
        <f t="shared" si="30"/>
        <v>-112.11218935071611</v>
      </c>
      <c r="AH38" s="30">
        <f t="shared" si="31"/>
        <v>-2.39801320801869E-2</v>
      </c>
      <c r="AI38" s="30">
        <f t="shared" si="32"/>
        <v>-4.980076350663698E-2</v>
      </c>
      <c r="AJ38" s="22">
        <f t="shared" si="33"/>
        <v>-368.93161610347033</v>
      </c>
      <c r="AL38" s="44"/>
    </row>
    <row r="39" spans="1:38" ht="17.25" customHeight="1" thickBot="1" x14ac:dyDescent="0.25">
      <c r="D39" s="2" t="s">
        <v>339</v>
      </c>
      <c r="E39" s="14">
        <f>SUM(E5:E38)</f>
        <v>166806815.90953323</v>
      </c>
      <c r="F39" s="14">
        <f t="shared" ref="F39:H39" si="34">SUM(F5:F38)</f>
        <v>7158.5599483507285</v>
      </c>
      <c r="G39" s="14">
        <f t="shared" si="34"/>
        <v>10740425</v>
      </c>
      <c r="H39" s="14">
        <f t="shared" si="34"/>
        <v>177554399.46948156</v>
      </c>
      <c r="J39" s="14">
        <f t="shared" ref="J39:M39" si="35">SUM(J5:J38)</f>
        <v>171489301.95149094</v>
      </c>
      <c r="K39" s="14">
        <f t="shared" si="35"/>
        <v>7158.5599483507285</v>
      </c>
      <c r="L39" s="14">
        <f t="shared" si="35"/>
        <v>10875590.303389754</v>
      </c>
      <c r="M39" s="14">
        <f t="shared" si="35"/>
        <v>182372050.81482899</v>
      </c>
      <c r="O39" s="14">
        <f t="shared" ref="O39:R39" si="36">SUM(O5:O38)</f>
        <v>4682486.0419576745</v>
      </c>
      <c r="P39" s="14">
        <f t="shared" si="36"/>
        <v>0</v>
      </c>
      <c r="Q39" s="14">
        <f t="shared" si="36"/>
        <v>135165.30338975336</v>
      </c>
      <c r="R39" s="14">
        <f t="shared" si="36"/>
        <v>4817651.3453474287</v>
      </c>
      <c r="T39" s="14">
        <f t="shared" ref="T39:U39" si="37">SUM(T5:T38)</f>
        <v>336025.81816753093</v>
      </c>
      <c r="U39" s="14">
        <f t="shared" si="37"/>
        <v>-258375.35155378189</v>
      </c>
      <c r="W39" s="14">
        <f t="shared" ref="W39:AB39" si="38">SUM(W5:W38)</f>
        <v>188985.58904704754</v>
      </c>
      <c r="X39" s="14">
        <f t="shared" si="38"/>
        <v>204748.57843602847</v>
      </c>
      <c r="Y39" s="14">
        <f t="shared" si="38"/>
        <v>3030.9869829705203</v>
      </c>
      <c r="Z39" s="14">
        <f t="shared" si="38"/>
        <v>410.33333333333326</v>
      </c>
      <c r="AA39" s="14">
        <f t="shared" si="38"/>
        <v>29640</v>
      </c>
      <c r="AB39" s="14">
        <f t="shared" si="38"/>
        <v>30350.166666666668</v>
      </c>
    </row>
    <row r="40" spans="1:38" x14ac:dyDescent="0.2">
      <c r="M40" s="12"/>
      <c r="U40" s="12"/>
      <c r="AG40" s="8" t="s">
        <v>324</v>
      </c>
      <c r="AH40" s="31" t="e">
        <f>MIN(AH$5:AH$38)</f>
        <v>#DIV/0!</v>
      </c>
      <c r="AI40" s="31" t="e">
        <f>MIN(AI$5:AI$38)</f>
        <v>#DIV/0!</v>
      </c>
    </row>
    <row r="41" spans="1:38" x14ac:dyDescent="0.2">
      <c r="A41" s="54" t="s">
        <v>398</v>
      </c>
      <c r="B41" s="55"/>
      <c r="AG41" s="8" t="s">
        <v>325</v>
      </c>
      <c r="AH41" s="31" t="e">
        <f>MAX(AH$5:AH$38)</f>
        <v>#DIV/0!</v>
      </c>
      <c r="AI41" s="31" t="e">
        <f>MAX(AI$5:AI$38)</f>
        <v>#DIV/0!</v>
      </c>
    </row>
    <row r="42" spans="1:38" x14ac:dyDescent="0.2">
      <c r="A42" s="40"/>
      <c r="B42" s="55"/>
      <c r="AG42" s="8" t="s">
        <v>326</v>
      </c>
      <c r="AH42" s="31" t="e">
        <f>AVERAGE(AH$5:AH$38)</f>
        <v>#DIV/0!</v>
      </c>
      <c r="AI42" s="31" t="e">
        <f>AVERAGE(AI$5:AI$38)</f>
        <v>#DIV/0!</v>
      </c>
    </row>
    <row r="43" spans="1:38" x14ac:dyDescent="0.2">
      <c r="A43" s="56" t="s">
        <v>343</v>
      </c>
      <c r="B43" s="55"/>
    </row>
    <row r="44" spans="1:38" ht="4.5" customHeight="1" x14ac:dyDescent="0.2">
      <c r="A44" s="40"/>
      <c r="B44" s="55"/>
      <c r="C44" s="55"/>
      <c r="T44" s="42"/>
      <c r="U44" s="21"/>
      <c r="V44" s="21"/>
      <c r="W44" s="40"/>
      <c r="X44" s="9"/>
      <c r="Y44" s="9"/>
      <c r="Z44" s="1"/>
      <c r="AA44" s="9"/>
      <c r="AB44" s="9"/>
      <c r="AC44" s="22"/>
      <c r="AD44" s="8"/>
      <c r="AE44" s="36"/>
      <c r="AG44" s="22"/>
      <c r="AH44" s="1"/>
      <c r="AI44" s="1"/>
      <c r="AJ44" s="1"/>
    </row>
    <row r="45" spans="1:38" x14ac:dyDescent="0.2">
      <c r="A45" s="40" t="s">
        <v>401</v>
      </c>
      <c r="B45" s="55"/>
      <c r="C45" s="55"/>
    </row>
    <row r="46" spans="1:38" x14ac:dyDescent="0.2">
      <c r="A46" s="40" t="s">
        <v>400</v>
      </c>
      <c r="B46" s="55"/>
      <c r="C46" s="55"/>
    </row>
    <row r="47" spans="1:38" x14ac:dyDescent="0.2">
      <c r="A47" s="40" t="s">
        <v>399</v>
      </c>
      <c r="B47" s="55"/>
      <c r="C47" s="55"/>
    </row>
    <row r="48" spans="1:38" x14ac:dyDescent="0.2">
      <c r="A48" s="40" t="s">
        <v>404</v>
      </c>
      <c r="B48" s="55"/>
      <c r="C48" s="55"/>
    </row>
    <row r="49" spans="1:3" x14ac:dyDescent="0.2">
      <c r="A49" s="40" t="s">
        <v>403</v>
      </c>
      <c r="B49" s="55"/>
      <c r="C49" s="55"/>
    </row>
    <row r="50" spans="1:3" x14ac:dyDescent="0.2">
      <c r="A50" s="40"/>
      <c r="B50" s="55"/>
      <c r="C50" s="55"/>
    </row>
    <row r="51" spans="1:3" x14ac:dyDescent="0.2">
      <c r="A51" s="40"/>
      <c r="B51" s="55"/>
      <c r="C51" s="55"/>
    </row>
    <row r="52" spans="1:3" x14ac:dyDescent="0.2">
      <c r="A52" s="40"/>
      <c r="B52" s="55"/>
      <c r="C52" s="55"/>
    </row>
    <row r="53" spans="1:3" x14ac:dyDescent="0.2">
      <c r="A53" s="40"/>
      <c r="B53" s="55"/>
      <c r="C53" s="55"/>
    </row>
    <row r="54" spans="1:3" x14ac:dyDescent="0.2">
      <c r="A54" s="40"/>
      <c r="B54" s="55"/>
      <c r="C54" s="55"/>
    </row>
  </sheetData>
  <sheetProtection password="8719" sheet="1" objects="1" scenarios="1"/>
  <mergeCells count="5">
    <mergeCell ref="W3:AB3"/>
    <mergeCell ref="E3:H3"/>
    <mergeCell ref="J3:M3"/>
    <mergeCell ref="O3:R3"/>
    <mergeCell ref="T3:U3"/>
  </mergeCells>
  <phoneticPr fontId="2" type="noConversion"/>
  <conditionalFormatting sqref="O5:R38 Y5:Z15 Y17:Z17 Y19:Z38">
    <cfRule type="cellIs" dxfId="0" priority="1" stopIfTrue="1" operator="lessThan">
      <formula>0</formula>
    </cfRule>
  </conditionalFormatting>
  <pageMargins left="0.2" right="0.2" top="0.39370078740157483" bottom="0.39370078740157483" header="0.38" footer="0.51181102362204722"/>
  <pageSetup paperSize="8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Primary</vt:lpstr>
      <vt:lpstr>Secondary</vt:lpstr>
      <vt:lpstr>Primary!Print_Area</vt:lpstr>
      <vt:lpstr>Secondary!Print_Area</vt:lpstr>
      <vt:lpstr>Primary!Print_Titles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Sarah North</cp:lastModifiedBy>
  <cp:lastPrinted>2014-09-17T12:22:24Z</cp:lastPrinted>
  <dcterms:created xsi:type="dcterms:W3CDTF">2012-11-06T11:58:30Z</dcterms:created>
  <dcterms:modified xsi:type="dcterms:W3CDTF">2014-09-17T12:56:35Z</dcterms:modified>
</cp:coreProperties>
</file>