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719" lockStructure="1"/>
  <bookViews>
    <workbookView xWindow="720" yWindow="360" windowWidth="17955" windowHeight="11535"/>
  </bookViews>
  <sheets>
    <sheet name="Ready Reckoner" sheetId="1" r:id="rId1"/>
    <sheet name="NFF variables" sheetId="3" r:id="rId2"/>
    <sheet name="App1 Pupil No.s" sheetId="5" state="hidden" r:id="rId3"/>
    <sheet name="17-18 actual by factor" sheetId="2" state="hidden" r:id="rId4"/>
    <sheet name="18-19 data under NFF" sheetId="4" state="hidden" r:id="rId5"/>
    <sheet name="18-19 fixed" sheetId="9" state="hidden" r:id="rId6"/>
    <sheet name="18-19 IDACI p" sheetId="12" state="hidden" r:id="rId7"/>
    <sheet name="18-19 IDACI s" sheetId="13" state="hidden" r:id="rId8"/>
    <sheet name="MFG &amp; Ceiling calc" sheetId="7" state="hidden" r:id="rId9"/>
    <sheet name="Min calc on 0% MFG" sheetId="8" state="hidden" r:id="rId10"/>
    <sheet name="Min calc on -1.5% MFG" sheetId="14" state="hidden" r:id="rId11"/>
    <sheet name="17-18 MFG base" sheetId="10" state="hidden" r:id="rId12"/>
  </sheets>
  <definedNames>
    <definedName name="_xlnm.Print_Area" localSheetId="1">'NFF variables'!$A$1:$C$20</definedName>
    <definedName name="_xlnm.Print_Area" localSheetId="0">'Ready Reckoner'!$A$1:$H$251</definedName>
  </definedNames>
  <calcPr calcId="145621"/>
</workbook>
</file>

<file path=xl/calcChain.xml><?xml version="1.0" encoding="utf-8"?>
<calcChain xmlns="http://schemas.openxmlformats.org/spreadsheetml/2006/main">
  <c r="H5" i="1" l="1"/>
  <c r="A13" i="1" l="1"/>
  <c r="A9" i="1"/>
  <c r="A8" i="1"/>
  <c r="A14" i="1"/>
  <c r="A15" i="1" s="1"/>
  <c r="A16" i="1" s="1"/>
  <c r="A17" i="1" s="1"/>
  <c r="A18" i="1" s="1"/>
  <c r="A19" i="1" s="1"/>
  <c r="A20" i="1" s="1"/>
  <c r="A21" i="1" s="1"/>
  <c r="A22" i="1" s="1"/>
  <c r="A23" i="1" s="1"/>
  <c r="A24" i="1" s="1"/>
  <c r="A25" i="1" s="1"/>
  <c r="A26" i="1" s="1"/>
  <c r="A27" i="1" s="1"/>
  <c r="A28" i="1" s="1"/>
  <c r="A29" i="1" s="1"/>
  <c r="A30" i="1" s="1"/>
  <c r="B3" i="7" l="1"/>
  <c r="X1" i="13" l="1"/>
  <c r="W1" i="13"/>
  <c r="V1" i="13"/>
  <c r="U1" i="13"/>
  <c r="T1" i="13"/>
  <c r="S1" i="13"/>
  <c r="X1" i="12"/>
  <c r="W1" i="12"/>
  <c r="V1" i="12"/>
  <c r="U1" i="12"/>
  <c r="T1" i="12"/>
  <c r="S1" i="12"/>
  <c r="J139" i="2" l="1"/>
  <c r="N139" i="2"/>
  <c r="M139" i="2"/>
  <c r="H191" i="5" l="1"/>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C8" i="1" l="1"/>
  <c r="C9" i="1" l="1"/>
  <c r="C7" i="1"/>
  <c r="B4" i="7"/>
  <c r="B6" i="7" s="1"/>
  <c r="B9" i="7" s="1"/>
  <c r="D23" i="1"/>
  <c r="D22" i="1"/>
  <c r="D20" i="1"/>
  <c r="D26" i="1"/>
  <c r="C26" i="1"/>
  <c r="C22" i="1"/>
  <c r="C17" i="1"/>
  <c r="C25" i="1"/>
  <c r="C20" i="1"/>
  <c r="C16" i="1"/>
  <c r="C24" i="1"/>
  <c r="C19" i="1"/>
  <c r="C15" i="1"/>
  <c r="C23" i="1"/>
  <c r="C18" i="1"/>
  <c r="C13" i="1"/>
  <c r="E26" i="1" l="1"/>
  <c r="E22" i="1"/>
  <c r="D17" i="1"/>
  <c r="B14" i="7"/>
  <c r="E184" i="14"/>
  <c r="E182" i="14"/>
  <c r="E173" i="14"/>
  <c r="E171" i="14"/>
  <c r="E168" i="14"/>
  <c r="E166" i="14"/>
  <c r="E157" i="14"/>
  <c r="E155" i="14"/>
  <c r="E152" i="14"/>
  <c r="E150" i="14"/>
  <c r="E135" i="14"/>
  <c r="E133" i="14"/>
  <c r="E128" i="14"/>
  <c r="E126" i="14"/>
  <c r="E119" i="14"/>
  <c r="E117" i="14"/>
  <c r="E112" i="14"/>
  <c r="E110" i="14"/>
  <c r="E191" i="14"/>
  <c r="E189" i="14"/>
  <c r="E187" i="14"/>
  <c r="E185" i="14"/>
  <c r="E183" i="14"/>
  <c r="E181" i="14"/>
  <c r="E179" i="14"/>
  <c r="E176" i="14"/>
  <c r="E174" i="14"/>
  <c r="E178" i="14"/>
  <c r="E170" i="14"/>
  <c r="E164" i="14"/>
  <c r="E161" i="14"/>
  <c r="E158" i="14"/>
  <c r="E149" i="14"/>
  <c r="E146" i="14"/>
  <c r="E138" i="14"/>
  <c r="E129" i="14"/>
  <c r="E116" i="14"/>
  <c r="E96" i="14"/>
  <c r="E94" i="14"/>
  <c r="E92" i="14"/>
  <c r="E88" i="14"/>
  <c r="E84" i="14"/>
  <c r="E82" i="14"/>
  <c r="E75" i="14"/>
  <c r="E72" i="14"/>
  <c r="E69" i="14"/>
  <c r="E66" i="14"/>
  <c r="E59" i="14"/>
  <c r="E56" i="14"/>
  <c r="E51" i="14"/>
  <c r="E49" i="14"/>
  <c r="E42" i="14"/>
  <c r="E40" i="14"/>
  <c r="E35" i="14"/>
  <c r="E33" i="14"/>
  <c r="E26" i="14"/>
  <c r="E17" i="14"/>
  <c r="E15" i="14"/>
  <c r="E12" i="14"/>
  <c r="E10" i="14"/>
  <c r="E68" i="14"/>
  <c r="E65" i="14"/>
  <c r="E55" i="14"/>
  <c r="E53" i="14"/>
  <c r="E46" i="14"/>
  <c r="E44" i="14"/>
  <c r="E37" i="14"/>
  <c r="E30" i="14"/>
  <c r="E28" i="14"/>
  <c r="E21" i="14"/>
  <c r="E19" i="14"/>
  <c r="E16" i="14"/>
  <c r="E14" i="14"/>
  <c r="E5" i="14"/>
  <c r="E85" i="14"/>
  <c r="E77" i="14"/>
  <c r="E74" i="14"/>
  <c r="E67" i="14"/>
  <c r="E190" i="14"/>
  <c r="E186" i="14"/>
  <c r="E177" i="14"/>
  <c r="E172" i="14"/>
  <c r="E167" i="14"/>
  <c r="E160" i="14"/>
  <c r="E154" i="14"/>
  <c r="E148" i="14"/>
  <c r="E143" i="14"/>
  <c r="E140" i="14"/>
  <c r="E137" i="14"/>
  <c r="E134" i="14"/>
  <c r="E131" i="14"/>
  <c r="E125" i="14"/>
  <c r="E122" i="14"/>
  <c r="E113" i="14"/>
  <c r="E108" i="14"/>
  <c r="E104" i="14"/>
  <c r="E100" i="14"/>
  <c r="E98" i="14"/>
  <c r="E95" i="14"/>
  <c r="E93" i="14"/>
  <c r="E90" i="14"/>
  <c r="E86" i="14"/>
  <c r="E83" i="14"/>
  <c r="E81" i="14"/>
  <c r="E78" i="14"/>
  <c r="E71" i="14"/>
  <c r="E62" i="14"/>
  <c r="E39" i="14"/>
  <c r="E3" i="14"/>
  <c r="E180" i="14"/>
  <c r="E169" i="14"/>
  <c r="E163" i="14"/>
  <c r="E156" i="14"/>
  <c r="E151" i="14"/>
  <c r="E145" i="14"/>
  <c r="E142" i="14"/>
  <c r="E136" i="14"/>
  <c r="E130" i="14"/>
  <c r="E127" i="14"/>
  <c r="E124" i="14"/>
  <c r="E121" i="14"/>
  <c r="E118" i="14"/>
  <c r="E115" i="14"/>
  <c r="E109" i="14"/>
  <c r="E106" i="14"/>
  <c r="E102" i="14"/>
  <c r="E99" i="14"/>
  <c r="E97" i="14"/>
  <c r="E91" i="14"/>
  <c r="E89" i="14"/>
  <c r="E87" i="14"/>
  <c r="E80" i="14"/>
  <c r="E188" i="14"/>
  <c r="E175" i="14"/>
  <c r="E165" i="14"/>
  <c r="E162" i="14"/>
  <c r="E159" i="14"/>
  <c r="E153" i="14"/>
  <c r="E147" i="14"/>
  <c r="E144" i="14"/>
  <c r="E141" i="14"/>
  <c r="E139" i="14"/>
  <c r="E132" i="14"/>
  <c r="E123" i="14"/>
  <c r="E120" i="14"/>
  <c r="E114" i="14"/>
  <c r="E111" i="14"/>
  <c r="E107" i="14"/>
  <c r="E105" i="14"/>
  <c r="E103" i="14"/>
  <c r="E101" i="14"/>
  <c r="E79" i="14"/>
  <c r="E76" i="14"/>
  <c r="E73" i="14"/>
  <c r="E70" i="14"/>
  <c r="E63" i="14"/>
  <c r="E60" i="14"/>
  <c r="E57" i="14"/>
  <c r="E54" i="14"/>
  <c r="E52" i="14"/>
  <c r="E47" i="14"/>
  <c r="E45" i="14"/>
  <c r="E38" i="14"/>
  <c r="E36" i="14"/>
  <c r="E31" i="14"/>
  <c r="E29" i="14"/>
  <c r="E24" i="14"/>
  <c r="E22" i="14"/>
  <c r="E64" i="14"/>
  <c r="E43" i="14"/>
  <c r="E34" i="14"/>
  <c r="E25" i="14"/>
  <c r="E11" i="14"/>
  <c r="E6" i="14"/>
  <c r="E61" i="14"/>
  <c r="E50" i="14"/>
  <c r="E41" i="14"/>
  <c r="E32" i="14"/>
  <c r="E23" i="14"/>
  <c r="E9" i="14"/>
  <c r="E4" i="14"/>
  <c r="E58" i="14"/>
  <c r="E48" i="14"/>
  <c r="E20" i="14"/>
  <c r="E13" i="14"/>
  <c r="E8" i="14"/>
  <c r="E27" i="14"/>
  <c r="E18" i="14"/>
  <c r="E7" i="14"/>
  <c r="E191" i="8"/>
  <c r="E188" i="8"/>
  <c r="E183" i="8"/>
  <c r="E180" i="8"/>
  <c r="E175" i="8"/>
  <c r="E172" i="8"/>
  <c r="E167" i="8"/>
  <c r="E164" i="8"/>
  <c r="E159" i="8"/>
  <c r="E156" i="8"/>
  <c r="E154" i="8"/>
  <c r="E149" i="8"/>
  <c r="E146" i="8"/>
  <c r="E141" i="8"/>
  <c r="E138" i="8"/>
  <c r="E133" i="8"/>
  <c r="E130" i="8"/>
  <c r="E125" i="8"/>
  <c r="E120" i="8"/>
  <c r="E115" i="8"/>
  <c r="E112" i="8"/>
  <c r="E110" i="8"/>
  <c r="E103" i="8"/>
  <c r="E101" i="8"/>
  <c r="E96" i="8"/>
  <c r="E190" i="8"/>
  <c r="E185" i="8"/>
  <c r="E182" i="8"/>
  <c r="E177" i="8"/>
  <c r="E174" i="8"/>
  <c r="E169" i="8"/>
  <c r="E166" i="8"/>
  <c r="E161" i="8"/>
  <c r="E158" i="8"/>
  <c r="E151" i="8"/>
  <c r="E148" i="8"/>
  <c r="E143" i="8"/>
  <c r="E140" i="8"/>
  <c r="E187" i="8"/>
  <c r="E184" i="8"/>
  <c r="E179" i="8"/>
  <c r="E176" i="8"/>
  <c r="E171" i="8"/>
  <c r="E168" i="8"/>
  <c r="E163" i="8"/>
  <c r="E160" i="8"/>
  <c r="E153" i="8"/>
  <c r="E150" i="8"/>
  <c r="E145" i="8"/>
  <c r="E142" i="8"/>
  <c r="E137" i="8"/>
  <c r="E134" i="8"/>
  <c r="E129" i="8"/>
  <c r="E126" i="8"/>
  <c r="E119" i="8"/>
  <c r="E116" i="8"/>
  <c r="E111" i="8"/>
  <c r="E109" i="8"/>
  <c r="E104" i="8"/>
  <c r="E102" i="8"/>
  <c r="E95" i="8"/>
  <c r="E181" i="8"/>
  <c r="E170" i="8"/>
  <c r="E139" i="8"/>
  <c r="E132" i="8"/>
  <c r="E127" i="8"/>
  <c r="E122" i="8"/>
  <c r="E117" i="8"/>
  <c r="E107" i="8"/>
  <c r="E98" i="8"/>
  <c r="E94" i="8"/>
  <c r="E87" i="8"/>
  <c r="E85" i="8"/>
  <c r="E80" i="8"/>
  <c r="E78" i="8"/>
  <c r="E71" i="8"/>
  <c r="E69" i="8"/>
  <c r="E64" i="8"/>
  <c r="E62" i="8"/>
  <c r="E55" i="8"/>
  <c r="E53" i="8"/>
  <c r="E48" i="8"/>
  <c r="E46" i="8"/>
  <c r="E41" i="8"/>
  <c r="E39" i="8"/>
  <c r="E33" i="8"/>
  <c r="E31" i="8"/>
  <c r="E25" i="8"/>
  <c r="E23" i="8"/>
  <c r="E17" i="8"/>
  <c r="E15" i="8"/>
  <c r="E10" i="8"/>
  <c r="E4" i="8"/>
  <c r="E91" i="8"/>
  <c r="E82" i="8"/>
  <c r="E73" i="8"/>
  <c r="E68" i="8"/>
  <c r="E66" i="8"/>
  <c r="E59" i="8"/>
  <c r="E189" i="8"/>
  <c r="E178" i="8"/>
  <c r="E157" i="8"/>
  <c r="E147" i="8"/>
  <c r="E136" i="8"/>
  <c r="E131" i="8"/>
  <c r="E121" i="8"/>
  <c r="E106" i="8"/>
  <c r="E97" i="8"/>
  <c r="E89" i="8"/>
  <c r="E84" i="8"/>
  <c r="E75" i="8"/>
  <c r="E57" i="8"/>
  <c r="E186" i="8"/>
  <c r="E165" i="8"/>
  <c r="E155" i="8"/>
  <c r="E144" i="8"/>
  <c r="E135" i="8"/>
  <c r="E124" i="8"/>
  <c r="E114" i="8"/>
  <c r="E105" i="8"/>
  <c r="E100" i="8"/>
  <c r="E93" i="8"/>
  <c r="E88" i="8"/>
  <c r="E86" i="8"/>
  <c r="E79" i="8"/>
  <c r="E77" i="8"/>
  <c r="E72" i="8"/>
  <c r="E70" i="8"/>
  <c r="E63" i="8"/>
  <c r="E61" i="8"/>
  <c r="E56" i="8"/>
  <c r="E54" i="8"/>
  <c r="E47" i="8"/>
  <c r="E45" i="8"/>
  <c r="E37" i="8"/>
  <c r="E35" i="8"/>
  <c r="E29" i="8"/>
  <c r="E27" i="8"/>
  <c r="E21" i="8"/>
  <c r="E19" i="8"/>
  <c r="E14" i="8"/>
  <c r="E11" i="8"/>
  <c r="E8" i="8"/>
  <c r="E5" i="8"/>
  <c r="E173" i="8"/>
  <c r="E162" i="8"/>
  <c r="E152" i="8"/>
  <c r="E128" i="8"/>
  <c r="E123" i="8"/>
  <c r="E118" i="8"/>
  <c r="E113" i="8"/>
  <c r="E108" i="8"/>
  <c r="E99" i="8"/>
  <c r="E92" i="8"/>
  <c r="E90" i="8"/>
  <c r="E83" i="8"/>
  <c r="E81" i="8"/>
  <c r="E60" i="8"/>
  <c r="E49" i="8"/>
  <c r="E44" i="8"/>
  <c r="E34" i="8"/>
  <c r="E28" i="8"/>
  <c r="E18" i="8"/>
  <c r="E13" i="8"/>
  <c r="E7" i="8"/>
  <c r="E43" i="8"/>
  <c r="E32" i="8"/>
  <c r="E16" i="8"/>
  <c r="E6" i="8"/>
  <c r="E74" i="8"/>
  <c r="E36" i="8"/>
  <c r="E26" i="8"/>
  <c r="E20" i="8"/>
  <c r="E9" i="8"/>
  <c r="E76" i="8"/>
  <c r="E67" i="8"/>
  <c r="E58" i="8"/>
  <c r="E52" i="8"/>
  <c r="E38" i="8"/>
  <c r="E22" i="8"/>
  <c r="E12" i="8"/>
  <c r="E65" i="8"/>
  <c r="E51" i="8"/>
  <c r="E42" i="8"/>
  <c r="E3" i="8"/>
  <c r="E50" i="8"/>
  <c r="E40" i="8"/>
  <c r="E30" i="8"/>
  <c r="E24" i="8"/>
  <c r="B24" i="7"/>
  <c r="B8" i="7"/>
  <c r="E23" i="1"/>
  <c r="B13" i="7"/>
  <c r="E20" i="1"/>
  <c r="B12" i="7"/>
  <c r="D13" i="1"/>
  <c r="D18" i="1"/>
  <c r="J191" i="13"/>
  <c r="J187" i="13"/>
  <c r="J183" i="13"/>
  <c r="J179" i="13"/>
  <c r="J175" i="13"/>
  <c r="J171" i="13"/>
  <c r="J167" i="13"/>
  <c r="J163" i="13"/>
  <c r="J159" i="13"/>
  <c r="J155" i="13"/>
  <c r="J151" i="13"/>
  <c r="J147" i="13"/>
  <c r="J143" i="13"/>
  <c r="J139" i="13"/>
  <c r="J135" i="13"/>
  <c r="J131" i="13"/>
  <c r="J127" i="13"/>
  <c r="J123" i="13"/>
  <c r="J119" i="13"/>
  <c r="J115" i="13"/>
  <c r="J111" i="13"/>
  <c r="J107" i="13"/>
  <c r="J103" i="13"/>
  <c r="J99" i="13"/>
  <c r="J95" i="13"/>
  <c r="J91" i="13"/>
  <c r="J87" i="13"/>
  <c r="J83" i="13"/>
  <c r="J79" i="13"/>
  <c r="J75" i="13"/>
  <c r="J71" i="13"/>
  <c r="J67" i="13"/>
  <c r="J63" i="13"/>
  <c r="J59" i="13"/>
  <c r="J55" i="13"/>
  <c r="J51" i="13"/>
  <c r="J47" i="13"/>
  <c r="J43" i="13"/>
  <c r="J39" i="13"/>
  <c r="J35" i="13"/>
  <c r="J31" i="13"/>
  <c r="J27" i="13"/>
  <c r="J23" i="13"/>
  <c r="J19" i="13"/>
  <c r="J15" i="13"/>
  <c r="J11" i="13"/>
  <c r="J7" i="13"/>
  <c r="J3" i="13"/>
  <c r="J189" i="13"/>
  <c r="J184" i="13"/>
  <c r="J178" i="13"/>
  <c r="J173" i="13"/>
  <c r="J168" i="13"/>
  <c r="J162" i="13"/>
  <c r="J157" i="13"/>
  <c r="J152" i="13"/>
  <c r="J146" i="13"/>
  <c r="J141" i="13"/>
  <c r="J136" i="13"/>
  <c r="J130" i="13"/>
  <c r="J125" i="13"/>
  <c r="J120" i="13"/>
  <c r="J114" i="13"/>
  <c r="J109" i="13"/>
  <c r="J104" i="13"/>
  <c r="J98" i="13"/>
  <c r="J93" i="13"/>
  <c r="J88" i="13"/>
  <c r="J82" i="13"/>
  <c r="J77" i="13"/>
  <c r="J72" i="13"/>
  <c r="J66" i="13"/>
  <c r="J61" i="13"/>
  <c r="J56" i="13"/>
  <c r="J50" i="13"/>
  <c r="J45" i="13"/>
  <c r="J40" i="13"/>
  <c r="J34" i="13"/>
  <c r="J29" i="13"/>
  <c r="J24" i="13"/>
  <c r="J18" i="13"/>
  <c r="J13" i="13"/>
  <c r="J8" i="13"/>
  <c r="J170" i="13"/>
  <c r="J144" i="13"/>
  <c r="J117" i="13"/>
  <c r="J96" i="13"/>
  <c r="J80" i="13"/>
  <c r="J69" i="13"/>
  <c r="J58" i="13"/>
  <c r="J48" i="13"/>
  <c r="J26" i="13"/>
  <c r="J16" i="13"/>
  <c r="J180" i="13"/>
  <c r="J158" i="13"/>
  <c r="J148" i="13"/>
  <c r="J132" i="13"/>
  <c r="J116" i="13"/>
  <c r="J94" i="13"/>
  <c r="J78" i="13"/>
  <c r="J57" i="13"/>
  <c r="J46" i="13"/>
  <c r="J30" i="13"/>
  <c r="J14" i="13"/>
  <c r="J188" i="13"/>
  <c r="J182" i="13"/>
  <c r="J177" i="13"/>
  <c r="J172" i="13"/>
  <c r="J166" i="13"/>
  <c r="J161" i="13"/>
  <c r="J156" i="13"/>
  <c r="J150" i="13"/>
  <c r="J145" i="13"/>
  <c r="J140" i="13"/>
  <c r="J134" i="13"/>
  <c r="J129" i="13"/>
  <c r="J124" i="13"/>
  <c r="J118" i="13"/>
  <c r="J113" i="13"/>
  <c r="J108" i="13"/>
  <c r="J102" i="13"/>
  <c r="J97" i="13"/>
  <c r="J92" i="13"/>
  <c r="J86" i="13"/>
  <c r="J81" i="13"/>
  <c r="J76" i="13"/>
  <c r="J70" i="13"/>
  <c r="J65" i="13"/>
  <c r="J60" i="13"/>
  <c r="J54" i="13"/>
  <c r="J49" i="13"/>
  <c r="J44" i="13"/>
  <c r="J38" i="13"/>
  <c r="J33" i="13"/>
  <c r="J28" i="13"/>
  <c r="J22" i="13"/>
  <c r="J17" i="13"/>
  <c r="J12" i="13"/>
  <c r="J6" i="13"/>
  <c r="J186" i="13"/>
  <c r="J181" i="13"/>
  <c r="J176" i="13"/>
  <c r="J165" i="13"/>
  <c r="J160" i="13"/>
  <c r="J154" i="13"/>
  <c r="J149" i="13"/>
  <c r="J138" i="13"/>
  <c r="J133" i="13"/>
  <c r="J128" i="13"/>
  <c r="J122" i="13"/>
  <c r="J112" i="13"/>
  <c r="J106" i="13"/>
  <c r="J101" i="13"/>
  <c r="J90" i="13"/>
  <c r="J85" i="13"/>
  <c r="J74" i="13"/>
  <c r="J64" i="13"/>
  <c r="J53" i="13"/>
  <c r="J42" i="13"/>
  <c r="J37" i="13"/>
  <c r="J32" i="13"/>
  <c r="J21" i="13"/>
  <c r="J10" i="13"/>
  <c r="J5" i="13"/>
  <c r="J190" i="13"/>
  <c r="J185" i="13"/>
  <c r="J174" i="13"/>
  <c r="J169" i="13"/>
  <c r="J164" i="13"/>
  <c r="J153" i="13"/>
  <c r="J142" i="13"/>
  <c r="J137" i="13"/>
  <c r="J126" i="13"/>
  <c r="J121" i="13"/>
  <c r="J110" i="13"/>
  <c r="J105" i="13"/>
  <c r="J100" i="13"/>
  <c r="J89" i="13"/>
  <c r="J84" i="13"/>
  <c r="J73" i="13"/>
  <c r="J68" i="13"/>
  <c r="J62" i="13"/>
  <c r="J52" i="13"/>
  <c r="J41" i="13"/>
  <c r="J36" i="13"/>
  <c r="J25" i="13"/>
  <c r="J20" i="13"/>
  <c r="J9" i="13"/>
  <c r="J4" i="13"/>
  <c r="J191" i="12"/>
  <c r="J187" i="12"/>
  <c r="J183" i="12"/>
  <c r="J179" i="12"/>
  <c r="J175" i="12"/>
  <c r="J171" i="12"/>
  <c r="J167" i="12"/>
  <c r="J163" i="12"/>
  <c r="J159" i="12"/>
  <c r="J155" i="12"/>
  <c r="J151" i="12"/>
  <c r="J147" i="12"/>
  <c r="J143" i="12"/>
  <c r="J139" i="12"/>
  <c r="J135" i="12"/>
  <c r="J131" i="12"/>
  <c r="J127" i="12"/>
  <c r="J123" i="12"/>
  <c r="J119" i="12"/>
  <c r="J115" i="12"/>
  <c r="J111" i="12"/>
  <c r="J107" i="12"/>
  <c r="J103" i="12"/>
  <c r="J99" i="12"/>
  <c r="J95" i="12"/>
  <c r="J91" i="12"/>
  <c r="J87" i="12"/>
  <c r="J83" i="12"/>
  <c r="J79" i="12"/>
  <c r="J75" i="12"/>
  <c r="J71" i="12"/>
  <c r="J67" i="12"/>
  <c r="J63" i="12"/>
  <c r="J59" i="12"/>
  <c r="J55" i="12"/>
  <c r="J51" i="12"/>
  <c r="J47" i="12"/>
  <c r="J43" i="12"/>
  <c r="J39" i="12"/>
  <c r="J35" i="12"/>
  <c r="J31" i="12"/>
  <c r="J27" i="12"/>
  <c r="J23" i="12"/>
  <c r="J19" i="12"/>
  <c r="J15" i="12"/>
  <c r="J11" i="12"/>
  <c r="J7" i="12"/>
  <c r="J188" i="12"/>
  <c r="J182" i="12"/>
  <c r="J177" i="12"/>
  <c r="J172" i="12"/>
  <c r="J166" i="12"/>
  <c r="J161" i="12"/>
  <c r="J156" i="12"/>
  <c r="J150" i="12"/>
  <c r="J145" i="12"/>
  <c r="J140" i="12"/>
  <c r="J134" i="12"/>
  <c r="J129" i="12"/>
  <c r="J124" i="12"/>
  <c r="J118" i="12"/>
  <c r="J113" i="12"/>
  <c r="J108" i="12"/>
  <c r="J102" i="12"/>
  <c r="J97" i="12"/>
  <c r="J92" i="12"/>
  <c r="J86" i="12"/>
  <c r="J81" i="12"/>
  <c r="J76" i="12"/>
  <c r="J70" i="12"/>
  <c r="J65" i="12"/>
  <c r="J60" i="12"/>
  <c r="J54" i="12"/>
  <c r="J49" i="12"/>
  <c r="J44" i="12"/>
  <c r="J38" i="12"/>
  <c r="J33" i="12"/>
  <c r="J28" i="12"/>
  <c r="J22" i="12"/>
  <c r="J186" i="12"/>
  <c r="J180" i="12"/>
  <c r="J173" i="12"/>
  <c r="J165" i="12"/>
  <c r="J158" i="12"/>
  <c r="J152" i="12"/>
  <c r="J144" i="12"/>
  <c r="J137" i="12"/>
  <c r="J130" i="12"/>
  <c r="J122" i="12"/>
  <c r="J116" i="12"/>
  <c r="J109" i="12"/>
  <c r="J101" i="12"/>
  <c r="J94" i="12"/>
  <c r="J88" i="12"/>
  <c r="J80" i="12"/>
  <c r="J73" i="12"/>
  <c r="J66" i="12"/>
  <c r="J58" i="12"/>
  <c r="J52" i="12"/>
  <c r="J45" i="12"/>
  <c r="J37" i="12"/>
  <c r="J30" i="12"/>
  <c r="J24" i="12"/>
  <c r="J17" i="12"/>
  <c r="J12" i="12"/>
  <c r="J6" i="12"/>
  <c r="J3" i="12"/>
  <c r="J190" i="12"/>
  <c r="J169" i="12"/>
  <c r="J141" i="12"/>
  <c r="J126" i="12"/>
  <c r="J112" i="12"/>
  <c r="J90" i="12"/>
  <c r="J69" i="12"/>
  <c r="J34" i="12"/>
  <c r="J4" i="12"/>
  <c r="J181" i="12"/>
  <c r="J168" i="12"/>
  <c r="J146" i="12"/>
  <c r="J132" i="12"/>
  <c r="J117" i="12"/>
  <c r="J96" i="12"/>
  <c r="J74" i="12"/>
  <c r="J32" i="12"/>
  <c r="J13" i="12"/>
  <c r="J185" i="12"/>
  <c r="J178" i="12"/>
  <c r="J170" i="12"/>
  <c r="J164" i="12"/>
  <c r="J157" i="12"/>
  <c r="J149" i="12"/>
  <c r="J142" i="12"/>
  <c r="J136" i="12"/>
  <c r="J128" i="12"/>
  <c r="J121" i="12"/>
  <c r="J114" i="12"/>
  <c r="J106" i="12"/>
  <c r="J100" i="12"/>
  <c r="J93" i="12"/>
  <c r="J85" i="12"/>
  <c r="J78" i="12"/>
  <c r="J72" i="12"/>
  <c r="J64" i="12"/>
  <c r="J57" i="12"/>
  <c r="J50" i="12"/>
  <c r="J42" i="12"/>
  <c r="J36" i="12"/>
  <c r="J29" i="12"/>
  <c r="J21" i="12"/>
  <c r="J16" i="12"/>
  <c r="J10" i="12"/>
  <c r="J5" i="12"/>
  <c r="J184" i="12"/>
  <c r="J176" i="12"/>
  <c r="J162" i="12"/>
  <c r="J154" i="12"/>
  <c r="J148" i="12"/>
  <c r="J133" i="12"/>
  <c r="J120" i="12"/>
  <c r="J105" i="12"/>
  <c r="J98" i="12"/>
  <c r="J84" i="12"/>
  <c r="J77" i="12"/>
  <c r="J62" i="12"/>
  <c r="J56" i="12"/>
  <c r="J48" i="12"/>
  <c r="J41" i="12"/>
  <c r="J26" i="12"/>
  <c r="J20" i="12"/>
  <c r="J14" i="12"/>
  <c r="J9" i="12"/>
  <c r="J189" i="12"/>
  <c r="J174" i="12"/>
  <c r="J160" i="12"/>
  <c r="J153" i="12"/>
  <c r="J138" i="12"/>
  <c r="J125" i="12"/>
  <c r="J110" i="12"/>
  <c r="J104" i="12"/>
  <c r="J89" i="12"/>
  <c r="J82" i="12"/>
  <c r="J68" i="12"/>
  <c r="J61" i="12"/>
  <c r="J53" i="12"/>
  <c r="J46" i="12"/>
  <c r="J40" i="12"/>
  <c r="J25" i="12"/>
  <c r="J18" i="12"/>
  <c r="J8" i="12"/>
  <c r="D15" i="1"/>
  <c r="D19" i="1"/>
  <c r="D14" i="1"/>
  <c r="F20" i="1"/>
  <c r="F26" i="1"/>
  <c r="F23" i="1"/>
  <c r="F22" i="1"/>
  <c r="G26" i="1"/>
  <c r="C27" i="1"/>
  <c r="C28" i="1" s="1"/>
  <c r="H26" i="1"/>
  <c r="H23" i="1" l="1"/>
  <c r="H22" i="1"/>
  <c r="G22" i="1"/>
  <c r="H20" i="1"/>
  <c r="E19" i="1"/>
  <c r="H19" i="1" s="1"/>
  <c r="E18" i="1"/>
  <c r="G18" i="1" s="1"/>
  <c r="E15" i="1"/>
  <c r="G15" i="1" s="1"/>
  <c r="E14" i="1"/>
  <c r="G14" i="1" s="1"/>
  <c r="E17" i="1"/>
  <c r="G17" i="1" s="1"/>
  <c r="G23" i="1"/>
  <c r="G20" i="1"/>
  <c r="F18" i="1"/>
  <c r="F17" i="1"/>
  <c r="Q40" i="12"/>
  <c r="X40" i="12" s="1"/>
  <c r="M40" i="12"/>
  <c r="T40" i="12" s="1"/>
  <c r="O40" i="12"/>
  <c r="V40" i="12" s="1"/>
  <c r="L40" i="12"/>
  <c r="S40" i="12" s="1"/>
  <c r="P40" i="12"/>
  <c r="W40" i="12" s="1"/>
  <c r="N40" i="12"/>
  <c r="U40" i="12" s="1"/>
  <c r="Q100" i="12"/>
  <c r="X100" i="12" s="1"/>
  <c r="M100" i="12"/>
  <c r="T100" i="12" s="1"/>
  <c r="L100" i="12"/>
  <c r="S100" i="12" s="1"/>
  <c r="O100" i="12"/>
  <c r="V100" i="12" s="1"/>
  <c r="N100" i="12"/>
  <c r="U100" i="12" s="1"/>
  <c r="P100" i="12"/>
  <c r="W100" i="12" s="1"/>
  <c r="P144" i="12"/>
  <c r="W144" i="12" s="1"/>
  <c r="L144" i="12"/>
  <c r="S144" i="12" s="1"/>
  <c r="Q144" i="12"/>
  <c r="X144" i="12" s="1"/>
  <c r="M144" i="12"/>
  <c r="T144" i="12" s="1"/>
  <c r="O144" i="12"/>
  <c r="V144" i="12" s="1"/>
  <c r="N144" i="12"/>
  <c r="U144" i="12" s="1"/>
  <c r="O27" i="12"/>
  <c r="V27" i="12" s="1"/>
  <c r="M27" i="12"/>
  <c r="T27" i="12" s="1"/>
  <c r="L27" i="12"/>
  <c r="S27" i="12" s="1"/>
  <c r="Q27" i="12"/>
  <c r="X27" i="12" s="1"/>
  <c r="P27" i="12"/>
  <c r="W27" i="12" s="1"/>
  <c r="N27" i="12"/>
  <c r="U27" i="12" s="1"/>
  <c r="Q84" i="13"/>
  <c r="X84" i="13" s="1"/>
  <c r="M84" i="13"/>
  <c r="T84" i="13" s="1"/>
  <c r="N84" i="13"/>
  <c r="U84" i="13" s="1"/>
  <c r="P84" i="13"/>
  <c r="W84" i="13" s="1"/>
  <c r="O84" i="13"/>
  <c r="V84" i="13" s="1"/>
  <c r="L84" i="13"/>
  <c r="S84" i="13" s="1"/>
  <c r="P183" i="13"/>
  <c r="W183" i="13" s="1"/>
  <c r="L183" i="13"/>
  <c r="S183" i="13" s="1"/>
  <c r="O183" i="13"/>
  <c r="V183" i="13" s="1"/>
  <c r="N183" i="13"/>
  <c r="U183" i="13" s="1"/>
  <c r="Q183" i="13"/>
  <c r="X183" i="13" s="1"/>
  <c r="M183" i="13"/>
  <c r="T183" i="13" s="1"/>
  <c r="Q8" i="12"/>
  <c r="X8" i="12" s="1"/>
  <c r="M8" i="12"/>
  <c r="T8" i="12" s="1"/>
  <c r="O8" i="12"/>
  <c r="V8" i="12" s="1"/>
  <c r="L8" i="12"/>
  <c r="S8" i="12" s="1"/>
  <c r="P8" i="12"/>
  <c r="W8" i="12" s="1"/>
  <c r="N8" i="12"/>
  <c r="U8" i="12" s="1"/>
  <c r="Q46" i="12"/>
  <c r="X46" i="12" s="1"/>
  <c r="M46" i="12"/>
  <c r="T46" i="12" s="1"/>
  <c r="P46" i="12"/>
  <c r="W46" i="12" s="1"/>
  <c r="L46" i="12"/>
  <c r="S46" i="12" s="1"/>
  <c r="O46" i="12"/>
  <c r="V46" i="12" s="1"/>
  <c r="N46" i="12"/>
  <c r="U46" i="12" s="1"/>
  <c r="Q82" i="12"/>
  <c r="X82" i="12" s="1"/>
  <c r="M82" i="12"/>
  <c r="T82" i="12" s="1"/>
  <c r="N82" i="12"/>
  <c r="U82" i="12" s="1"/>
  <c r="P82" i="12"/>
  <c r="W82" i="12" s="1"/>
  <c r="O82" i="12"/>
  <c r="V82" i="12" s="1"/>
  <c r="L82" i="12"/>
  <c r="S82" i="12" s="1"/>
  <c r="N125" i="12"/>
  <c r="U125" i="12" s="1"/>
  <c r="O125" i="12"/>
  <c r="V125" i="12" s="1"/>
  <c r="M125" i="12"/>
  <c r="T125" i="12" s="1"/>
  <c r="Q125" i="12"/>
  <c r="X125" i="12" s="1"/>
  <c r="P125" i="12"/>
  <c r="W125" i="12" s="1"/>
  <c r="L125" i="12"/>
  <c r="S125" i="12" s="1"/>
  <c r="P174" i="12"/>
  <c r="W174" i="12" s="1"/>
  <c r="L174" i="12"/>
  <c r="S174" i="12" s="1"/>
  <c r="Q174" i="12"/>
  <c r="X174" i="12" s="1"/>
  <c r="M174" i="12"/>
  <c r="T174" i="12" s="1"/>
  <c r="N174" i="12"/>
  <c r="U174" i="12" s="1"/>
  <c r="O174" i="12"/>
  <c r="V174" i="12" s="1"/>
  <c r="Q20" i="12"/>
  <c r="X20" i="12" s="1"/>
  <c r="M20" i="12"/>
  <c r="T20" i="12" s="1"/>
  <c r="L20" i="12"/>
  <c r="S20" i="12" s="1"/>
  <c r="P20" i="12"/>
  <c r="W20" i="12" s="1"/>
  <c r="O20" i="12"/>
  <c r="V20" i="12" s="1"/>
  <c r="N20" i="12"/>
  <c r="U20" i="12" s="1"/>
  <c r="Q56" i="12"/>
  <c r="X56" i="12" s="1"/>
  <c r="M56" i="12"/>
  <c r="T56" i="12" s="1"/>
  <c r="O56" i="12"/>
  <c r="V56" i="12" s="1"/>
  <c r="P56" i="12"/>
  <c r="W56" i="12" s="1"/>
  <c r="L56" i="12"/>
  <c r="S56" i="12" s="1"/>
  <c r="N56" i="12"/>
  <c r="U56" i="12" s="1"/>
  <c r="Q98" i="12"/>
  <c r="X98" i="12" s="1"/>
  <c r="M98" i="12"/>
  <c r="T98" i="12" s="1"/>
  <c r="N98" i="12"/>
  <c r="U98" i="12" s="1"/>
  <c r="L98" i="12"/>
  <c r="S98" i="12" s="1"/>
  <c r="P98" i="12"/>
  <c r="W98" i="12" s="1"/>
  <c r="O98" i="12"/>
  <c r="V98" i="12" s="1"/>
  <c r="P148" i="12"/>
  <c r="W148" i="12" s="1"/>
  <c r="L148" i="12"/>
  <c r="S148" i="12" s="1"/>
  <c r="Q148" i="12"/>
  <c r="X148" i="12" s="1"/>
  <c r="M148" i="12"/>
  <c r="T148" i="12" s="1"/>
  <c r="O148" i="12"/>
  <c r="V148" i="12" s="1"/>
  <c r="N148" i="12"/>
  <c r="U148" i="12" s="1"/>
  <c r="P184" i="12"/>
  <c r="W184" i="12" s="1"/>
  <c r="L184" i="12"/>
  <c r="S184" i="12" s="1"/>
  <c r="Q184" i="12"/>
  <c r="X184" i="12" s="1"/>
  <c r="M184" i="12"/>
  <c r="T184" i="12" s="1"/>
  <c r="N184" i="12"/>
  <c r="U184" i="12" s="1"/>
  <c r="O184" i="12"/>
  <c r="V184" i="12" s="1"/>
  <c r="O21" i="12"/>
  <c r="V21" i="12" s="1"/>
  <c r="Q21" i="12"/>
  <c r="X21" i="12" s="1"/>
  <c r="L21" i="12"/>
  <c r="S21" i="12" s="1"/>
  <c r="M21" i="12"/>
  <c r="T21" i="12" s="1"/>
  <c r="P21" i="12"/>
  <c r="W21" i="12" s="1"/>
  <c r="N21" i="12"/>
  <c r="U21" i="12" s="1"/>
  <c r="Q50" i="12"/>
  <c r="X50" i="12" s="1"/>
  <c r="M50" i="12"/>
  <c r="T50" i="12" s="1"/>
  <c r="N50" i="12"/>
  <c r="U50" i="12" s="1"/>
  <c r="P50" i="12"/>
  <c r="W50" i="12" s="1"/>
  <c r="O50" i="12"/>
  <c r="V50" i="12" s="1"/>
  <c r="L50" i="12"/>
  <c r="S50" i="12" s="1"/>
  <c r="Q78" i="12"/>
  <c r="X78" i="12" s="1"/>
  <c r="M78" i="12"/>
  <c r="T78" i="12" s="1"/>
  <c r="P78" i="12"/>
  <c r="W78" i="12" s="1"/>
  <c r="L78" i="12"/>
  <c r="S78" i="12" s="1"/>
  <c r="O78" i="12"/>
  <c r="V78" i="12" s="1"/>
  <c r="N78" i="12"/>
  <c r="U78" i="12" s="1"/>
  <c r="Q106" i="12"/>
  <c r="X106" i="12" s="1"/>
  <c r="M106" i="12"/>
  <c r="T106" i="12" s="1"/>
  <c r="N106" i="12"/>
  <c r="U106" i="12" s="1"/>
  <c r="O106" i="12"/>
  <c r="V106" i="12" s="1"/>
  <c r="L106" i="12"/>
  <c r="S106" i="12" s="1"/>
  <c r="P106" i="12"/>
  <c r="W106" i="12" s="1"/>
  <c r="P136" i="12"/>
  <c r="W136" i="12" s="1"/>
  <c r="L136" i="12"/>
  <c r="S136" i="12" s="1"/>
  <c r="Q136" i="12"/>
  <c r="X136" i="12" s="1"/>
  <c r="M136" i="12"/>
  <c r="T136" i="12" s="1"/>
  <c r="O136" i="12"/>
  <c r="V136" i="12" s="1"/>
  <c r="N136" i="12"/>
  <c r="U136" i="12" s="1"/>
  <c r="P164" i="12"/>
  <c r="W164" i="12" s="1"/>
  <c r="L164" i="12"/>
  <c r="S164" i="12" s="1"/>
  <c r="Q164" i="12"/>
  <c r="X164" i="12" s="1"/>
  <c r="M164" i="12"/>
  <c r="T164" i="12" s="1"/>
  <c r="O164" i="12"/>
  <c r="V164" i="12" s="1"/>
  <c r="N164" i="12"/>
  <c r="U164" i="12" s="1"/>
  <c r="O13" i="12"/>
  <c r="V13" i="12" s="1"/>
  <c r="Q13" i="12"/>
  <c r="X13" i="12" s="1"/>
  <c r="L13" i="12"/>
  <c r="S13" i="12" s="1"/>
  <c r="N13" i="12"/>
  <c r="U13" i="12" s="1"/>
  <c r="P13" i="12"/>
  <c r="W13" i="12" s="1"/>
  <c r="M13" i="12"/>
  <c r="T13" i="12" s="1"/>
  <c r="O117" i="12"/>
  <c r="V117" i="12" s="1"/>
  <c r="Q117" i="12"/>
  <c r="X117" i="12" s="1"/>
  <c r="L117" i="12"/>
  <c r="S117" i="12" s="1"/>
  <c r="M117" i="12"/>
  <c r="T117" i="12" s="1"/>
  <c r="P117" i="12"/>
  <c r="W117" i="12" s="1"/>
  <c r="N117" i="12"/>
  <c r="U117" i="12" s="1"/>
  <c r="N181" i="12"/>
  <c r="U181" i="12" s="1"/>
  <c r="O181" i="12"/>
  <c r="V181" i="12" s="1"/>
  <c r="L181" i="12"/>
  <c r="S181" i="12" s="1"/>
  <c r="M181" i="12"/>
  <c r="T181" i="12" s="1"/>
  <c r="Q181" i="12"/>
  <c r="X181" i="12" s="1"/>
  <c r="P181" i="12"/>
  <c r="W181" i="12" s="1"/>
  <c r="Q90" i="12"/>
  <c r="X90" i="12" s="1"/>
  <c r="M90" i="12"/>
  <c r="T90" i="12" s="1"/>
  <c r="N90" i="12"/>
  <c r="U90" i="12" s="1"/>
  <c r="P90" i="12"/>
  <c r="W90" i="12" s="1"/>
  <c r="O90" i="12"/>
  <c r="V90" i="12" s="1"/>
  <c r="L90" i="12"/>
  <c r="S90" i="12" s="1"/>
  <c r="N169" i="12"/>
  <c r="U169" i="12" s="1"/>
  <c r="O169" i="12"/>
  <c r="V169" i="12" s="1"/>
  <c r="M169" i="12"/>
  <c r="T169" i="12" s="1"/>
  <c r="Q169" i="12"/>
  <c r="X169" i="12" s="1"/>
  <c r="P169" i="12"/>
  <c r="W169" i="12" s="1"/>
  <c r="L169" i="12"/>
  <c r="S169" i="12" s="1"/>
  <c r="Q12" i="12"/>
  <c r="X12" i="12" s="1"/>
  <c r="M12" i="12"/>
  <c r="T12" i="12" s="1"/>
  <c r="L12" i="12"/>
  <c r="S12" i="12" s="1"/>
  <c r="P12" i="12"/>
  <c r="W12" i="12" s="1"/>
  <c r="O12" i="12"/>
  <c r="V12" i="12" s="1"/>
  <c r="N12" i="12"/>
  <c r="U12" i="12" s="1"/>
  <c r="O37" i="12"/>
  <c r="V37" i="12" s="1"/>
  <c r="Q37" i="12"/>
  <c r="X37" i="12" s="1"/>
  <c r="L37" i="12"/>
  <c r="S37" i="12" s="1"/>
  <c r="P37" i="12"/>
  <c r="W37" i="12" s="1"/>
  <c r="N37" i="12"/>
  <c r="U37" i="12" s="1"/>
  <c r="M37" i="12"/>
  <c r="T37" i="12" s="1"/>
  <c r="Q66" i="12"/>
  <c r="X66" i="12" s="1"/>
  <c r="M66" i="12"/>
  <c r="T66" i="12" s="1"/>
  <c r="N66" i="12"/>
  <c r="U66" i="12" s="1"/>
  <c r="L66" i="12"/>
  <c r="S66" i="12" s="1"/>
  <c r="P66" i="12"/>
  <c r="W66" i="12" s="1"/>
  <c r="O66" i="12"/>
  <c r="V66" i="12" s="1"/>
  <c r="Q94" i="12"/>
  <c r="X94" i="12" s="1"/>
  <c r="M94" i="12"/>
  <c r="T94" i="12" s="1"/>
  <c r="P94" i="12"/>
  <c r="W94" i="12" s="1"/>
  <c r="O94" i="12"/>
  <c r="V94" i="12" s="1"/>
  <c r="N94" i="12"/>
  <c r="U94" i="12" s="1"/>
  <c r="L94" i="12"/>
  <c r="S94" i="12" s="1"/>
  <c r="Q122" i="12"/>
  <c r="X122" i="12" s="1"/>
  <c r="M122" i="12"/>
  <c r="T122" i="12" s="1"/>
  <c r="N122" i="12"/>
  <c r="U122" i="12" s="1"/>
  <c r="O122" i="12"/>
  <c r="V122" i="12" s="1"/>
  <c r="P122" i="12"/>
  <c r="W122" i="12" s="1"/>
  <c r="L122" i="12"/>
  <c r="S122" i="12" s="1"/>
  <c r="P152" i="12"/>
  <c r="W152" i="12" s="1"/>
  <c r="L152" i="12"/>
  <c r="S152" i="12" s="1"/>
  <c r="Q152" i="12"/>
  <c r="X152" i="12" s="1"/>
  <c r="M152" i="12"/>
  <c r="T152" i="12" s="1"/>
  <c r="O152" i="12"/>
  <c r="V152" i="12" s="1"/>
  <c r="N152" i="12"/>
  <c r="U152" i="12" s="1"/>
  <c r="P180" i="12"/>
  <c r="W180" i="12" s="1"/>
  <c r="L180" i="12"/>
  <c r="S180" i="12" s="1"/>
  <c r="Q180" i="12"/>
  <c r="X180" i="12" s="1"/>
  <c r="M180" i="12"/>
  <c r="T180" i="12" s="1"/>
  <c r="O180" i="12"/>
  <c r="V180" i="12" s="1"/>
  <c r="N180" i="12"/>
  <c r="U180" i="12" s="1"/>
  <c r="O33" i="12"/>
  <c r="V33" i="12" s="1"/>
  <c r="N33" i="12"/>
  <c r="U33" i="12" s="1"/>
  <c r="L33" i="12"/>
  <c r="S33" i="12" s="1"/>
  <c r="P33" i="12"/>
  <c r="W33" i="12" s="1"/>
  <c r="Q33" i="12"/>
  <c r="X33" i="12" s="1"/>
  <c r="M33" i="12"/>
  <c r="T33" i="12" s="1"/>
  <c r="Q54" i="12"/>
  <c r="X54" i="12" s="1"/>
  <c r="M54" i="12"/>
  <c r="T54" i="12" s="1"/>
  <c r="P54" i="12"/>
  <c r="W54" i="12" s="1"/>
  <c r="N54" i="12"/>
  <c r="U54" i="12" s="1"/>
  <c r="O54" i="12"/>
  <c r="V54" i="12" s="1"/>
  <c r="L54" i="12"/>
  <c r="S54" i="12" s="1"/>
  <c r="Q76" i="12"/>
  <c r="X76" i="12" s="1"/>
  <c r="M76" i="12"/>
  <c r="T76" i="12" s="1"/>
  <c r="L76" i="12"/>
  <c r="S76" i="12" s="1"/>
  <c r="P76" i="12"/>
  <c r="W76" i="12" s="1"/>
  <c r="O76" i="12"/>
  <c r="V76" i="12" s="1"/>
  <c r="N76" i="12"/>
  <c r="U76" i="12" s="1"/>
  <c r="O97" i="12"/>
  <c r="V97" i="12" s="1"/>
  <c r="N97" i="12"/>
  <c r="U97" i="12" s="1"/>
  <c r="L97" i="12"/>
  <c r="S97" i="12" s="1"/>
  <c r="P97" i="12"/>
  <c r="W97" i="12" s="1"/>
  <c r="Q97" i="12"/>
  <c r="X97" i="12" s="1"/>
  <c r="M97" i="12"/>
  <c r="T97" i="12" s="1"/>
  <c r="Q118" i="12"/>
  <c r="X118" i="12" s="1"/>
  <c r="M118" i="12"/>
  <c r="T118" i="12" s="1"/>
  <c r="P118" i="12"/>
  <c r="W118" i="12" s="1"/>
  <c r="N118" i="12"/>
  <c r="U118" i="12" s="1"/>
  <c r="L118" i="12"/>
  <c r="S118" i="12" s="1"/>
  <c r="O118" i="12"/>
  <c r="V118" i="12" s="1"/>
  <c r="P140" i="12"/>
  <c r="W140" i="12" s="1"/>
  <c r="L140" i="12"/>
  <c r="S140" i="12" s="1"/>
  <c r="Q140" i="12"/>
  <c r="X140" i="12" s="1"/>
  <c r="M140" i="12"/>
  <c r="T140" i="12" s="1"/>
  <c r="N140" i="12"/>
  <c r="U140" i="12" s="1"/>
  <c r="O140" i="12"/>
  <c r="V140" i="12" s="1"/>
  <c r="N161" i="12"/>
  <c r="U161" i="12" s="1"/>
  <c r="O161" i="12"/>
  <c r="V161" i="12" s="1"/>
  <c r="M161" i="12"/>
  <c r="T161" i="12" s="1"/>
  <c r="P161" i="12"/>
  <c r="W161" i="12" s="1"/>
  <c r="L161" i="12"/>
  <c r="S161" i="12" s="1"/>
  <c r="Q161" i="12"/>
  <c r="X161" i="12" s="1"/>
  <c r="P182" i="12"/>
  <c r="W182" i="12" s="1"/>
  <c r="L182" i="12"/>
  <c r="S182" i="12" s="1"/>
  <c r="Q182" i="12"/>
  <c r="X182" i="12" s="1"/>
  <c r="M182" i="12"/>
  <c r="T182" i="12" s="1"/>
  <c r="N182" i="12"/>
  <c r="U182" i="12" s="1"/>
  <c r="O182" i="12"/>
  <c r="V182" i="12" s="1"/>
  <c r="O15" i="12"/>
  <c r="V15" i="12" s="1"/>
  <c r="P15" i="12"/>
  <c r="W15" i="12" s="1"/>
  <c r="M15" i="12"/>
  <c r="T15" i="12" s="1"/>
  <c r="Q15" i="12"/>
  <c r="X15" i="12" s="1"/>
  <c r="L15" i="12"/>
  <c r="S15" i="12" s="1"/>
  <c r="N15" i="12"/>
  <c r="U15" i="12" s="1"/>
  <c r="O31" i="12"/>
  <c r="V31" i="12" s="1"/>
  <c r="P31" i="12"/>
  <c r="W31" i="12" s="1"/>
  <c r="Q31" i="12"/>
  <c r="X31" i="12" s="1"/>
  <c r="M31" i="12"/>
  <c r="T31" i="12" s="1"/>
  <c r="N31" i="12"/>
  <c r="U31" i="12" s="1"/>
  <c r="L31" i="12"/>
  <c r="S31" i="12" s="1"/>
  <c r="O47" i="12"/>
  <c r="V47" i="12" s="1"/>
  <c r="P47" i="12"/>
  <c r="W47" i="12" s="1"/>
  <c r="M47" i="12"/>
  <c r="T47" i="12" s="1"/>
  <c r="N47" i="12"/>
  <c r="U47" i="12" s="1"/>
  <c r="L47" i="12"/>
  <c r="S47" i="12" s="1"/>
  <c r="Q47" i="12"/>
  <c r="X47" i="12" s="1"/>
  <c r="O63" i="12"/>
  <c r="V63" i="12" s="1"/>
  <c r="P63" i="12"/>
  <c r="W63" i="12" s="1"/>
  <c r="Q63" i="12"/>
  <c r="X63" i="12" s="1"/>
  <c r="M63" i="12"/>
  <c r="T63" i="12" s="1"/>
  <c r="N63" i="12"/>
  <c r="U63" i="12" s="1"/>
  <c r="L63" i="12"/>
  <c r="S63" i="12" s="1"/>
  <c r="O79" i="12"/>
  <c r="V79" i="12" s="1"/>
  <c r="P79" i="12"/>
  <c r="W79" i="12" s="1"/>
  <c r="M79" i="12"/>
  <c r="T79" i="12" s="1"/>
  <c r="L79" i="12"/>
  <c r="S79" i="12" s="1"/>
  <c r="Q79" i="12"/>
  <c r="X79" i="12" s="1"/>
  <c r="N79" i="12"/>
  <c r="U79" i="12" s="1"/>
  <c r="O95" i="12"/>
  <c r="V95" i="12" s="1"/>
  <c r="P95" i="12"/>
  <c r="W95" i="12" s="1"/>
  <c r="Q95" i="12"/>
  <c r="X95" i="12" s="1"/>
  <c r="M95" i="12"/>
  <c r="T95" i="12" s="1"/>
  <c r="N95" i="12"/>
  <c r="U95" i="12" s="1"/>
  <c r="L95" i="12"/>
  <c r="S95" i="12" s="1"/>
  <c r="O111" i="12"/>
  <c r="V111" i="12" s="1"/>
  <c r="P111" i="12"/>
  <c r="W111" i="12" s="1"/>
  <c r="M111" i="12"/>
  <c r="T111" i="12" s="1"/>
  <c r="N111" i="12"/>
  <c r="U111" i="12" s="1"/>
  <c r="L111" i="12"/>
  <c r="S111" i="12" s="1"/>
  <c r="Q111" i="12"/>
  <c r="X111" i="12" s="1"/>
  <c r="N127" i="12"/>
  <c r="U127" i="12" s="1"/>
  <c r="O127" i="12"/>
  <c r="V127" i="12" s="1"/>
  <c r="Q127" i="12"/>
  <c r="X127" i="12" s="1"/>
  <c r="P127" i="12"/>
  <c r="W127" i="12" s="1"/>
  <c r="L127" i="12"/>
  <c r="S127" i="12" s="1"/>
  <c r="M127" i="12"/>
  <c r="T127" i="12" s="1"/>
  <c r="N143" i="12"/>
  <c r="U143" i="12" s="1"/>
  <c r="O143" i="12"/>
  <c r="V143" i="12" s="1"/>
  <c r="Q143" i="12"/>
  <c r="X143" i="12" s="1"/>
  <c r="P143" i="12"/>
  <c r="W143" i="12" s="1"/>
  <c r="M143" i="12"/>
  <c r="T143" i="12" s="1"/>
  <c r="L143" i="12"/>
  <c r="S143" i="12" s="1"/>
  <c r="N159" i="12"/>
  <c r="U159" i="12" s="1"/>
  <c r="O159" i="12"/>
  <c r="V159" i="12" s="1"/>
  <c r="Q159" i="12"/>
  <c r="X159" i="12" s="1"/>
  <c r="P159" i="12"/>
  <c r="W159" i="12" s="1"/>
  <c r="M159" i="12"/>
  <c r="T159" i="12" s="1"/>
  <c r="L159" i="12"/>
  <c r="S159" i="12" s="1"/>
  <c r="N175" i="12"/>
  <c r="U175" i="12" s="1"/>
  <c r="O175" i="12"/>
  <c r="V175" i="12" s="1"/>
  <c r="P175" i="12"/>
  <c r="W175" i="12" s="1"/>
  <c r="M175" i="12"/>
  <c r="T175" i="12" s="1"/>
  <c r="L175" i="12"/>
  <c r="S175" i="12" s="1"/>
  <c r="Q175" i="12"/>
  <c r="X175" i="12" s="1"/>
  <c r="N191" i="12"/>
  <c r="U191" i="12" s="1"/>
  <c r="O191" i="12"/>
  <c r="V191" i="12" s="1"/>
  <c r="P191" i="12"/>
  <c r="W191" i="12" s="1"/>
  <c r="M191" i="12"/>
  <c r="T191" i="12" s="1"/>
  <c r="Q191" i="12"/>
  <c r="X191" i="12" s="1"/>
  <c r="L191" i="12"/>
  <c r="S191" i="12" s="1"/>
  <c r="O25" i="13"/>
  <c r="V25" i="13" s="1"/>
  <c r="M25" i="13"/>
  <c r="T25" i="13" s="1"/>
  <c r="N25" i="13"/>
  <c r="U25" i="13" s="1"/>
  <c r="Q25" i="13"/>
  <c r="X25" i="13" s="1"/>
  <c r="L25" i="13"/>
  <c r="S25" i="13" s="1"/>
  <c r="P25" i="13"/>
  <c r="W25" i="13" s="1"/>
  <c r="O62" i="13"/>
  <c r="V62" i="13" s="1"/>
  <c r="P62" i="13"/>
  <c r="W62" i="13" s="1"/>
  <c r="L62" i="13"/>
  <c r="S62" i="13" s="1"/>
  <c r="Q62" i="13"/>
  <c r="X62" i="13" s="1"/>
  <c r="M62" i="13"/>
  <c r="T62" i="13" s="1"/>
  <c r="N62" i="13"/>
  <c r="U62" i="13" s="1"/>
  <c r="Q89" i="13"/>
  <c r="X89" i="13" s="1"/>
  <c r="M89" i="13"/>
  <c r="T89" i="13" s="1"/>
  <c r="N89" i="13"/>
  <c r="U89" i="13" s="1"/>
  <c r="L89" i="13"/>
  <c r="S89" i="13" s="1"/>
  <c r="P89" i="13"/>
  <c r="W89" i="13" s="1"/>
  <c r="O89" i="13"/>
  <c r="V89" i="13" s="1"/>
  <c r="P121" i="13"/>
  <c r="W121" i="13" s="1"/>
  <c r="L121" i="13"/>
  <c r="S121" i="13" s="1"/>
  <c r="Q121" i="13"/>
  <c r="X121" i="13" s="1"/>
  <c r="M121" i="13"/>
  <c r="T121" i="13" s="1"/>
  <c r="O121" i="13"/>
  <c r="V121" i="13" s="1"/>
  <c r="N121" i="13"/>
  <c r="U121" i="13" s="1"/>
  <c r="N153" i="13"/>
  <c r="U153" i="13" s="1"/>
  <c r="P153" i="13"/>
  <c r="W153" i="13" s="1"/>
  <c r="Q153" i="13"/>
  <c r="X153" i="13" s="1"/>
  <c r="L153" i="13"/>
  <c r="S153" i="13" s="1"/>
  <c r="O153" i="13"/>
  <c r="V153" i="13" s="1"/>
  <c r="M153" i="13"/>
  <c r="T153" i="13" s="1"/>
  <c r="Q185" i="13"/>
  <c r="X185" i="13" s="1"/>
  <c r="M185" i="13"/>
  <c r="T185" i="13" s="1"/>
  <c r="P185" i="13"/>
  <c r="W185" i="13" s="1"/>
  <c r="L185" i="13"/>
  <c r="S185" i="13" s="1"/>
  <c r="O185" i="13"/>
  <c r="V185" i="13" s="1"/>
  <c r="N185" i="13"/>
  <c r="U185" i="13" s="1"/>
  <c r="O21" i="13"/>
  <c r="V21" i="13" s="1"/>
  <c r="Q21" i="13"/>
  <c r="X21" i="13" s="1"/>
  <c r="L21" i="13"/>
  <c r="S21" i="13" s="1"/>
  <c r="M21" i="13"/>
  <c r="T21" i="13" s="1"/>
  <c r="N21" i="13"/>
  <c r="U21" i="13" s="1"/>
  <c r="P21" i="13"/>
  <c r="W21" i="13" s="1"/>
  <c r="P53" i="13"/>
  <c r="W53" i="13" s="1"/>
  <c r="L53" i="13"/>
  <c r="S53" i="13" s="1"/>
  <c r="Q53" i="13"/>
  <c r="X53" i="13" s="1"/>
  <c r="M53" i="13"/>
  <c r="T53" i="13" s="1"/>
  <c r="O53" i="13"/>
  <c r="V53" i="13" s="1"/>
  <c r="N53" i="13"/>
  <c r="U53" i="13" s="1"/>
  <c r="O90" i="13"/>
  <c r="V90" i="13" s="1"/>
  <c r="P90" i="13"/>
  <c r="W90" i="13" s="1"/>
  <c r="L90" i="13"/>
  <c r="S90" i="13" s="1"/>
  <c r="Q90" i="13"/>
  <c r="X90" i="13" s="1"/>
  <c r="M90" i="13"/>
  <c r="T90" i="13" s="1"/>
  <c r="N90" i="13"/>
  <c r="U90" i="13" s="1"/>
  <c r="O122" i="13"/>
  <c r="V122" i="13" s="1"/>
  <c r="P122" i="13"/>
  <c r="W122" i="13" s="1"/>
  <c r="L122" i="13"/>
  <c r="S122" i="13" s="1"/>
  <c r="N122" i="13"/>
  <c r="U122" i="13" s="1"/>
  <c r="Q122" i="13"/>
  <c r="X122" i="13" s="1"/>
  <c r="M122" i="13"/>
  <c r="T122" i="13" s="1"/>
  <c r="Q149" i="13"/>
  <c r="X149" i="13" s="1"/>
  <c r="M149" i="13"/>
  <c r="T149" i="13" s="1"/>
  <c r="N149" i="13"/>
  <c r="U149" i="13" s="1"/>
  <c r="P149" i="13"/>
  <c r="W149" i="13" s="1"/>
  <c r="O149" i="13"/>
  <c r="V149" i="13" s="1"/>
  <c r="L149" i="13"/>
  <c r="S149" i="13" s="1"/>
  <c r="Q176" i="13"/>
  <c r="X176" i="13" s="1"/>
  <c r="M176" i="13"/>
  <c r="T176" i="13" s="1"/>
  <c r="P176" i="13"/>
  <c r="W176" i="13" s="1"/>
  <c r="L176" i="13"/>
  <c r="S176" i="13" s="1"/>
  <c r="O176" i="13"/>
  <c r="V176" i="13" s="1"/>
  <c r="N176" i="13"/>
  <c r="U176" i="13" s="1"/>
  <c r="N12" i="13"/>
  <c r="U12" i="13" s="1"/>
  <c r="O12" i="13"/>
  <c r="V12" i="13" s="1"/>
  <c r="M12" i="13"/>
  <c r="T12" i="13" s="1"/>
  <c r="P12" i="13"/>
  <c r="W12" i="13" s="1"/>
  <c r="Q12" i="13"/>
  <c r="X12" i="13" s="1"/>
  <c r="L12" i="13"/>
  <c r="S12" i="13" s="1"/>
  <c r="O33" i="13"/>
  <c r="V33" i="13" s="1"/>
  <c r="P33" i="13"/>
  <c r="W33" i="13" s="1"/>
  <c r="Q33" i="13"/>
  <c r="X33" i="13" s="1"/>
  <c r="L33" i="13"/>
  <c r="S33" i="13" s="1"/>
  <c r="M33" i="13"/>
  <c r="T33" i="13" s="1"/>
  <c r="N33" i="13"/>
  <c r="U33" i="13" s="1"/>
  <c r="Q54" i="13"/>
  <c r="X54" i="13" s="1"/>
  <c r="M54" i="13"/>
  <c r="T54" i="13" s="1"/>
  <c r="L54" i="13"/>
  <c r="S54" i="13" s="1"/>
  <c r="O54" i="13"/>
  <c r="V54" i="13" s="1"/>
  <c r="P54" i="13"/>
  <c r="W54" i="13" s="1"/>
  <c r="N54" i="13"/>
  <c r="U54" i="13" s="1"/>
  <c r="N76" i="13"/>
  <c r="U76" i="13" s="1"/>
  <c r="O76" i="13"/>
  <c r="V76" i="13" s="1"/>
  <c r="Q76" i="13"/>
  <c r="X76" i="13" s="1"/>
  <c r="P76" i="13"/>
  <c r="W76" i="13" s="1"/>
  <c r="L76" i="13"/>
  <c r="S76" i="13" s="1"/>
  <c r="M76" i="13"/>
  <c r="T76" i="13" s="1"/>
  <c r="P97" i="13"/>
  <c r="W97" i="13" s="1"/>
  <c r="L97" i="13"/>
  <c r="S97" i="13" s="1"/>
  <c r="Q97" i="13"/>
  <c r="X97" i="13" s="1"/>
  <c r="M97" i="13"/>
  <c r="T97" i="13" s="1"/>
  <c r="N97" i="13"/>
  <c r="U97" i="13" s="1"/>
  <c r="O97" i="13"/>
  <c r="V97" i="13" s="1"/>
  <c r="P118" i="13"/>
  <c r="W118" i="13" s="1"/>
  <c r="L118" i="13"/>
  <c r="S118" i="13" s="1"/>
  <c r="O118" i="13"/>
  <c r="V118" i="13" s="1"/>
  <c r="Q118" i="13"/>
  <c r="X118" i="13" s="1"/>
  <c r="M118" i="13"/>
  <c r="T118" i="13" s="1"/>
  <c r="N118" i="13"/>
  <c r="U118" i="13" s="1"/>
  <c r="P140" i="13"/>
  <c r="W140" i="13" s="1"/>
  <c r="L140" i="13"/>
  <c r="S140" i="13" s="1"/>
  <c r="Q140" i="13"/>
  <c r="X140" i="13" s="1"/>
  <c r="M140" i="13"/>
  <c r="T140" i="13" s="1"/>
  <c r="O140" i="13"/>
  <c r="V140" i="13" s="1"/>
  <c r="N140" i="13"/>
  <c r="U140" i="13" s="1"/>
  <c r="Q161" i="13"/>
  <c r="X161" i="13" s="1"/>
  <c r="M161" i="13"/>
  <c r="T161" i="13" s="1"/>
  <c r="P161" i="13"/>
  <c r="W161" i="13" s="1"/>
  <c r="L161" i="13"/>
  <c r="S161" i="13" s="1"/>
  <c r="O161" i="13"/>
  <c r="V161" i="13" s="1"/>
  <c r="N161" i="13"/>
  <c r="U161" i="13" s="1"/>
  <c r="P182" i="13"/>
  <c r="W182" i="13" s="1"/>
  <c r="L182" i="13"/>
  <c r="S182" i="13" s="1"/>
  <c r="O182" i="13"/>
  <c r="V182" i="13" s="1"/>
  <c r="N182" i="13"/>
  <c r="U182" i="13" s="1"/>
  <c r="M182" i="13"/>
  <c r="T182" i="13" s="1"/>
  <c r="Q182" i="13"/>
  <c r="X182" i="13" s="1"/>
  <c r="N46" i="13"/>
  <c r="U46" i="13" s="1"/>
  <c r="O46" i="13"/>
  <c r="V46" i="13" s="1"/>
  <c r="P46" i="13"/>
  <c r="W46" i="13" s="1"/>
  <c r="M46" i="13"/>
  <c r="T46" i="13" s="1"/>
  <c r="Q46" i="13"/>
  <c r="X46" i="13" s="1"/>
  <c r="L46" i="13"/>
  <c r="S46" i="13" s="1"/>
  <c r="N116" i="13"/>
  <c r="U116" i="13" s="1"/>
  <c r="Q116" i="13"/>
  <c r="X116" i="13" s="1"/>
  <c r="L116" i="13"/>
  <c r="S116" i="13" s="1"/>
  <c r="M116" i="13"/>
  <c r="T116" i="13" s="1"/>
  <c r="P116" i="13"/>
  <c r="W116" i="13" s="1"/>
  <c r="O116" i="13"/>
  <c r="V116" i="13" s="1"/>
  <c r="Q180" i="13"/>
  <c r="X180" i="13" s="1"/>
  <c r="M180" i="13"/>
  <c r="T180" i="13" s="1"/>
  <c r="P180" i="13"/>
  <c r="W180" i="13" s="1"/>
  <c r="L180" i="13"/>
  <c r="S180" i="13" s="1"/>
  <c r="O180" i="13"/>
  <c r="V180" i="13" s="1"/>
  <c r="N180" i="13"/>
  <c r="U180" i="13" s="1"/>
  <c r="O58" i="13"/>
  <c r="V58" i="13" s="1"/>
  <c r="P58" i="13"/>
  <c r="W58" i="13" s="1"/>
  <c r="L58" i="13"/>
  <c r="S58" i="13" s="1"/>
  <c r="M58" i="13"/>
  <c r="T58" i="13" s="1"/>
  <c r="N58" i="13"/>
  <c r="U58" i="13" s="1"/>
  <c r="Q58" i="13"/>
  <c r="X58" i="13" s="1"/>
  <c r="N117" i="13"/>
  <c r="U117" i="13" s="1"/>
  <c r="O117" i="13"/>
  <c r="V117" i="13" s="1"/>
  <c r="P117" i="13"/>
  <c r="W117" i="13" s="1"/>
  <c r="Q117" i="13"/>
  <c r="X117" i="13" s="1"/>
  <c r="M117" i="13"/>
  <c r="T117" i="13" s="1"/>
  <c r="L117" i="13"/>
  <c r="S117" i="13" s="1"/>
  <c r="N13" i="13"/>
  <c r="U13" i="13" s="1"/>
  <c r="O13" i="13"/>
  <c r="V13" i="13" s="1"/>
  <c r="M13" i="13"/>
  <c r="T13" i="13" s="1"/>
  <c r="P13" i="13"/>
  <c r="W13" i="13" s="1"/>
  <c r="L13" i="13"/>
  <c r="S13" i="13" s="1"/>
  <c r="Q13" i="13"/>
  <c r="X13" i="13" s="1"/>
  <c r="N34" i="13"/>
  <c r="U34" i="13" s="1"/>
  <c r="Q34" i="13"/>
  <c r="X34" i="13" s="1"/>
  <c r="L34" i="13"/>
  <c r="S34" i="13" s="1"/>
  <c r="M34" i="13"/>
  <c r="T34" i="13" s="1"/>
  <c r="O34" i="13"/>
  <c r="V34" i="13" s="1"/>
  <c r="P34" i="13"/>
  <c r="W34" i="13" s="1"/>
  <c r="Q56" i="13"/>
  <c r="X56" i="13" s="1"/>
  <c r="M56" i="13"/>
  <c r="T56" i="13" s="1"/>
  <c r="N56" i="13"/>
  <c r="U56" i="13" s="1"/>
  <c r="O56" i="13"/>
  <c r="V56" i="13" s="1"/>
  <c r="P56" i="13"/>
  <c r="W56" i="13" s="1"/>
  <c r="L56" i="13"/>
  <c r="S56" i="13" s="1"/>
  <c r="N77" i="13"/>
  <c r="U77" i="13" s="1"/>
  <c r="O77" i="13"/>
  <c r="V77" i="13" s="1"/>
  <c r="Q77" i="13"/>
  <c r="X77" i="13" s="1"/>
  <c r="P77" i="13"/>
  <c r="W77" i="13" s="1"/>
  <c r="M77" i="13"/>
  <c r="T77" i="13" s="1"/>
  <c r="L77" i="13"/>
  <c r="S77" i="13" s="1"/>
  <c r="N98" i="13"/>
  <c r="U98" i="13" s="1"/>
  <c r="O98" i="13"/>
  <c r="V98" i="13" s="1"/>
  <c r="Q98" i="13"/>
  <c r="X98" i="13" s="1"/>
  <c r="P98" i="13"/>
  <c r="W98" i="13" s="1"/>
  <c r="M98" i="13"/>
  <c r="T98" i="13" s="1"/>
  <c r="L98" i="13"/>
  <c r="S98" i="13" s="1"/>
  <c r="O120" i="13"/>
  <c r="V120" i="13" s="1"/>
  <c r="P120" i="13"/>
  <c r="W120" i="13" s="1"/>
  <c r="L120" i="13"/>
  <c r="S120" i="13" s="1"/>
  <c r="N120" i="13"/>
  <c r="U120" i="13" s="1"/>
  <c r="Q120" i="13"/>
  <c r="X120" i="13" s="1"/>
  <c r="M120" i="13"/>
  <c r="T120" i="13" s="1"/>
  <c r="O141" i="13"/>
  <c r="V141" i="13" s="1"/>
  <c r="P141" i="13"/>
  <c r="W141" i="13" s="1"/>
  <c r="L141" i="13"/>
  <c r="S141" i="13" s="1"/>
  <c r="N141" i="13"/>
  <c r="U141" i="13" s="1"/>
  <c r="Q141" i="13"/>
  <c r="X141" i="13" s="1"/>
  <c r="M141" i="13"/>
  <c r="T141" i="13" s="1"/>
  <c r="N162" i="13"/>
  <c r="U162" i="13" s="1"/>
  <c r="Q162" i="13"/>
  <c r="X162" i="13" s="1"/>
  <c r="M162" i="13"/>
  <c r="T162" i="13" s="1"/>
  <c r="P162" i="13"/>
  <c r="W162" i="13" s="1"/>
  <c r="O162" i="13"/>
  <c r="V162" i="13" s="1"/>
  <c r="L162" i="13"/>
  <c r="S162" i="13" s="1"/>
  <c r="P184" i="13"/>
  <c r="W184" i="13" s="1"/>
  <c r="L184" i="13"/>
  <c r="S184" i="13" s="1"/>
  <c r="O184" i="13"/>
  <c r="V184" i="13" s="1"/>
  <c r="N184" i="13"/>
  <c r="U184" i="13" s="1"/>
  <c r="M184" i="13"/>
  <c r="T184" i="13" s="1"/>
  <c r="Q184" i="13"/>
  <c r="X184" i="13" s="1"/>
  <c r="O11" i="13"/>
  <c r="V11" i="13" s="1"/>
  <c r="P11" i="13"/>
  <c r="W11" i="13" s="1"/>
  <c r="L11" i="13"/>
  <c r="S11" i="13" s="1"/>
  <c r="N11" i="13"/>
  <c r="U11" i="13" s="1"/>
  <c r="Q11" i="13"/>
  <c r="X11" i="13" s="1"/>
  <c r="M11" i="13"/>
  <c r="T11" i="13" s="1"/>
  <c r="P27" i="13"/>
  <c r="W27" i="13" s="1"/>
  <c r="L27" i="13"/>
  <c r="S27" i="13" s="1"/>
  <c r="O27" i="13"/>
  <c r="V27" i="13" s="1"/>
  <c r="Q27" i="13"/>
  <c r="X27" i="13" s="1"/>
  <c r="M27" i="13"/>
  <c r="T27" i="13" s="1"/>
  <c r="N27" i="13"/>
  <c r="U27" i="13" s="1"/>
  <c r="P43" i="13"/>
  <c r="W43" i="13" s="1"/>
  <c r="L43" i="13"/>
  <c r="S43" i="13" s="1"/>
  <c r="N43" i="13"/>
  <c r="U43" i="13" s="1"/>
  <c r="O43" i="13"/>
  <c r="V43" i="13" s="1"/>
  <c r="Q43" i="13"/>
  <c r="X43" i="13" s="1"/>
  <c r="M43" i="13"/>
  <c r="T43" i="13" s="1"/>
  <c r="Q59" i="13"/>
  <c r="X59" i="13" s="1"/>
  <c r="M59" i="13"/>
  <c r="T59" i="13" s="1"/>
  <c r="N59" i="13"/>
  <c r="U59" i="13" s="1"/>
  <c r="L59" i="13"/>
  <c r="S59" i="13" s="1"/>
  <c r="P59" i="13"/>
  <c r="W59" i="13" s="1"/>
  <c r="O59" i="13"/>
  <c r="V59" i="13" s="1"/>
  <c r="O75" i="13"/>
  <c r="V75" i="13" s="1"/>
  <c r="P75" i="13"/>
  <c r="W75" i="13" s="1"/>
  <c r="L75" i="13"/>
  <c r="S75" i="13" s="1"/>
  <c r="Q75" i="13"/>
  <c r="X75" i="13" s="1"/>
  <c r="N75" i="13"/>
  <c r="U75" i="13" s="1"/>
  <c r="M75" i="13"/>
  <c r="T75" i="13" s="1"/>
  <c r="Q91" i="13"/>
  <c r="X91" i="13" s="1"/>
  <c r="M91" i="13"/>
  <c r="T91" i="13" s="1"/>
  <c r="N91" i="13"/>
  <c r="U91" i="13" s="1"/>
  <c r="P91" i="13"/>
  <c r="W91" i="13" s="1"/>
  <c r="O91" i="13"/>
  <c r="V91" i="13" s="1"/>
  <c r="L91" i="13"/>
  <c r="S91" i="13" s="1"/>
  <c r="N107" i="13"/>
  <c r="U107" i="13" s="1"/>
  <c r="M107" i="13"/>
  <c r="T107" i="13" s="1"/>
  <c r="O107" i="13"/>
  <c r="V107" i="13" s="1"/>
  <c r="Q107" i="13"/>
  <c r="X107" i="13" s="1"/>
  <c r="P107" i="13"/>
  <c r="W107" i="13" s="1"/>
  <c r="L107" i="13"/>
  <c r="S107" i="13" s="1"/>
  <c r="N123" i="13"/>
  <c r="U123" i="13" s="1"/>
  <c r="O123" i="13"/>
  <c r="V123" i="13" s="1"/>
  <c r="M123" i="13"/>
  <c r="T123" i="13" s="1"/>
  <c r="P123" i="13"/>
  <c r="W123" i="13" s="1"/>
  <c r="L123" i="13"/>
  <c r="S123" i="13" s="1"/>
  <c r="Q123" i="13"/>
  <c r="X123" i="13" s="1"/>
  <c r="Q139" i="13"/>
  <c r="X139" i="13" s="1"/>
  <c r="M139" i="13"/>
  <c r="T139" i="13" s="1"/>
  <c r="N139" i="13"/>
  <c r="U139" i="13" s="1"/>
  <c r="P139" i="13"/>
  <c r="W139" i="13" s="1"/>
  <c r="L139" i="13"/>
  <c r="S139" i="13" s="1"/>
  <c r="O139" i="13"/>
  <c r="V139" i="13" s="1"/>
  <c r="N155" i="13"/>
  <c r="U155" i="13" s="1"/>
  <c r="P155" i="13"/>
  <c r="W155" i="13" s="1"/>
  <c r="Q155" i="13"/>
  <c r="X155" i="13" s="1"/>
  <c r="L155" i="13"/>
  <c r="S155" i="13" s="1"/>
  <c r="M155" i="13"/>
  <c r="T155" i="13" s="1"/>
  <c r="O155" i="13"/>
  <c r="V155" i="13" s="1"/>
  <c r="O171" i="13"/>
  <c r="V171" i="13" s="1"/>
  <c r="N171" i="13"/>
  <c r="U171" i="13" s="1"/>
  <c r="Q171" i="13"/>
  <c r="X171" i="13" s="1"/>
  <c r="M171" i="13"/>
  <c r="T171" i="13" s="1"/>
  <c r="L171" i="13"/>
  <c r="S171" i="13" s="1"/>
  <c r="P171" i="13"/>
  <c r="W171" i="13" s="1"/>
  <c r="Q187" i="13"/>
  <c r="X187" i="13" s="1"/>
  <c r="M187" i="13"/>
  <c r="T187" i="13" s="1"/>
  <c r="P187" i="13"/>
  <c r="W187" i="13" s="1"/>
  <c r="L187" i="13"/>
  <c r="S187" i="13" s="1"/>
  <c r="O187" i="13"/>
  <c r="V187" i="13" s="1"/>
  <c r="N187" i="13"/>
  <c r="U187" i="13" s="1"/>
  <c r="Q68" i="12"/>
  <c r="X68" i="12" s="1"/>
  <c r="M68" i="12"/>
  <c r="T68" i="12" s="1"/>
  <c r="L68" i="12"/>
  <c r="S68" i="12" s="1"/>
  <c r="O68" i="12"/>
  <c r="V68" i="12" s="1"/>
  <c r="N68" i="12"/>
  <c r="U68" i="12" s="1"/>
  <c r="P68" i="12"/>
  <c r="W68" i="12" s="1"/>
  <c r="Q14" i="12"/>
  <c r="X14" i="12" s="1"/>
  <c r="M14" i="12"/>
  <c r="T14" i="12" s="1"/>
  <c r="P14" i="12"/>
  <c r="W14" i="12" s="1"/>
  <c r="L14" i="12"/>
  <c r="S14" i="12" s="1"/>
  <c r="O14" i="12"/>
  <c r="V14" i="12" s="1"/>
  <c r="N14" i="12"/>
  <c r="U14" i="12" s="1"/>
  <c r="N133" i="12"/>
  <c r="U133" i="12" s="1"/>
  <c r="O133" i="12"/>
  <c r="V133" i="12" s="1"/>
  <c r="M133" i="12"/>
  <c r="T133" i="12" s="1"/>
  <c r="L133" i="12"/>
  <c r="S133" i="12" s="1"/>
  <c r="Q133" i="12"/>
  <c r="X133" i="12" s="1"/>
  <c r="P133" i="12"/>
  <c r="W133" i="12" s="1"/>
  <c r="Q42" i="12"/>
  <c r="X42" i="12" s="1"/>
  <c r="M42" i="12"/>
  <c r="T42" i="12" s="1"/>
  <c r="N42" i="12"/>
  <c r="U42" i="12" s="1"/>
  <c r="O42" i="12"/>
  <c r="V42" i="12" s="1"/>
  <c r="L42" i="12"/>
  <c r="S42" i="12" s="1"/>
  <c r="P42" i="12"/>
  <c r="W42" i="12" s="1"/>
  <c r="N157" i="12"/>
  <c r="U157" i="12" s="1"/>
  <c r="O157" i="12"/>
  <c r="V157" i="12" s="1"/>
  <c r="M157" i="12"/>
  <c r="T157" i="12" s="1"/>
  <c r="Q157" i="12"/>
  <c r="X157" i="12" s="1"/>
  <c r="P157" i="12"/>
  <c r="W157" i="12" s="1"/>
  <c r="L157" i="12"/>
  <c r="S157" i="12" s="1"/>
  <c r="Q96" i="12"/>
  <c r="X96" i="12" s="1"/>
  <c r="M96" i="12"/>
  <c r="T96" i="12" s="1"/>
  <c r="O96" i="12"/>
  <c r="V96" i="12" s="1"/>
  <c r="L96" i="12"/>
  <c r="S96" i="12" s="1"/>
  <c r="P96" i="12"/>
  <c r="W96" i="12" s="1"/>
  <c r="N96" i="12"/>
  <c r="U96" i="12" s="1"/>
  <c r="O69" i="12"/>
  <c r="V69" i="12" s="1"/>
  <c r="Q69" i="12"/>
  <c r="X69" i="12" s="1"/>
  <c r="L69" i="12"/>
  <c r="S69" i="12" s="1"/>
  <c r="P69" i="12"/>
  <c r="W69" i="12" s="1"/>
  <c r="M69" i="12"/>
  <c r="T69" i="12" s="1"/>
  <c r="N69" i="12"/>
  <c r="U69" i="12" s="1"/>
  <c r="Q6" i="12"/>
  <c r="X6" i="12" s="1"/>
  <c r="M6" i="12"/>
  <c r="T6" i="12" s="1"/>
  <c r="P6" i="12"/>
  <c r="W6" i="12" s="1"/>
  <c r="L6" i="12"/>
  <c r="S6" i="12" s="1"/>
  <c r="O6" i="12"/>
  <c r="V6" i="12" s="1"/>
  <c r="N6" i="12"/>
  <c r="U6" i="12" s="1"/>
  <c r="Q88" i="12"/>
  <c r="X88" i="12" s="1"/>
  <c r="M88" i="12"/>
  <c r="T88" i="12" s="1"/>
  <c r="O88" i="12"/>
  <c r="V88" i="12" s="1"/>
  <c r="P88" i="12"/>
  <c r="W88" i="12" s="1"/>
  <c r="N88" i="12"/>
  <c r="U88" i="12" s="1"/>
  <c r="L88" i="12"/>
  <c r="S88" i="12" s="1"/>
  <c r="Q28" i="12"/>
  <c r="X28" i="12" s="1"/>
  <c r="M28" i="12"/>
  <c r="T28" i="12" s="1"/>
  <c r="L28" i="12"/>
  <c r="S28" i="12" s="1"/>
  <c r="N28" i="12"/>
  <c r="U28" i="12" s="1"/>
  <c r="P28" i="12"/>
  <c r="W28" i="12" s="1"/>
  <c r="O28" i="12"/>
  <c r="V28" i="12" s="1"/>
  <c r="Q92" i="12"/>
  <c r="X92" i="12" s="1"/>
  <c r="M92" i="12"/>
  <c r="T92" i="12" s="1"/>
  <c r="L92" i="12"/>
  <c r="S92" i="12" s="1"/>
  <c r="N92" i="12"/>
  <c r="U92" i="12" s="1"/>
  <c r="P92" i="12"/>
  <c r="W92" i="12" s="1"/>
  <c r="O92" i="12"/>
  <c r="V92" i="12" s="1"/>
  <c r="P134" i="12"/>
  <c r="W134" i="12" s="1"/>
  <c r="L134" i="12"/>
  <c r="S134" i="12" s="1"/>
  <c r="Q134" i="12"/>
  <c r="X134" i="12" s="1"/>
  <c r="M134" i="12"/>
  <c r="T134" i="12" s="1"/>
  <c r="O134" i="12"/>
  <c r="V134" i="12" s="1"/>
  <c r="N134" i="12"/>
  <c r="U134" i="12" s="1"/>
  <c r="N177" i="12"/>
  <c r="U177" i="12" s="1"/>
  <c r="O177" i="12"/>
  <c r="V177" i="12" s="1"/>
  <c r="L177" i="12"/>
  <c r="S177" i="12" s="1"/>
  <c r="M177" i="12"/>
  <c r="T177" i="12" s="1"/>
  <c r="Q177" i="12"/>
  <c r="X177" i="12" s="1"/>
  <c r="P177" i="12"/>
  <c r="W177" i="12" s="1"/>
  <c r="O43" i="12"/>
  <c r="V43" i="12" s="1"/>
  <c r="M43" i="12"/>
  <c r="T43" i="12" s="1"/>
  <c r="P43" i="12"/>
  <c r="W43" i="12" s="1"/>
  <c r="L43" i="12"/>
  <c r="S43" i="12" s="1"/>
  <c r="N43" i="12"/>
  <c r="U43" i="12" s="1"/>
  <c r="Q43" i="12"/>
  <c r="X43" i="12" s="1"/>
  <c r="O75" i="12"/>
  <c r="V75" i="12" s="1"/>
  <c r="M75" i="12"/>
  <c r="T75" i="12" s="1"/>
  <c r="P75" i="12"/>
  <c r="W75" i="12" s="1"/>
  <c r="L75" i="12"/>
  <c r="S75" i="12" s="1"/>
  <c r="N75" i="12"/>
  <c r="U75" i="12" s="1"/>
  <c r="Q75" i="12"/>
  <c r="X75" i="12" s="1"/>
  <c r="O107" i="12"/>
  <c r="V107" i="12" s="1"/>
  <c r="M107" i="12"/>
  <c r="T107" i="12" s="1"/>
  <c r="P107" i="12"/>
  <c r="W107" i="12" s="1"/>
  <c r="N107" i="12"/>
  <c r="U107" i="12" s="1"/>
  <c r="L107" i="12"/>
  <c r="S107" i="12" s="1"/>
  <c r="Q107" i="12"/>
  <c r="X107" i="12" s="1"/>
  <c r="N139" i="12"/>
  <c r="U139" i="12" s="1"/>
  <c r="O139" i="12"/>
  <c r="V139" i="12" s="1"/>
  <c r="Q139" i="12"/>
  <c r="X139" i="12" s="1"/>
  <c r="L139" i="12"/>
  <c r="S139" i="12" s="1"/>
  <c r="P139" i="12"/>
  <c r="W139" i="12" s="1"/>
  <c r="M139" i="12"/>
  <c r="T139" i="12" s="1"/>
  <c r="N187" i="12"/>
  <c r="U187" i="12" s="1"/>
  <c r="O187" i="12"/>
  <c r="V187" i="12" s="1"/>
  <c r="P187" i="12"/>
  <c r="W187" i="12" s="1"/>
  <c r="Q187" i="12"/>
  <c r="X187" i="12" s="1"/>
  <c r="L187" i="12"/>
  <c r="S187" i="12" s="1"/>
  <c r="M187" i="12"/>
  <c r="T187" i="12" s="1"/>
  <c r="P52" i="13"/>
  <c r="W52" i="13" s="1"/>
  <c r="L52" i="13"/>
  <c r="S52" i="13" s="1"/>
  <c r="N52" i="13"/>
  <c r="U52" i="13" s="1"/>
  <c r="O52" i="13"/>
  <c r="V52" i="13" s="1"/>
  <c r="M52" i="13"/>
  <c r="T52" i="13" s="1"/>
  <c r="Q52" i="13"/>
  <c r="X52" i="13" s="1"/>
  <c r="O142" i="13"/>
  <c r="V142" i="13" s="1"/>
  <c r="P142" i="13"/>
  <c r="W142" i="13" s="1"/>
  <c r="L142" i="13"/>
  <c r="S142" i="13" s="1"/>
  <c r="N142" i="13"/>
  <c r="U142" i="13" s="1"/>
  <c r="Q142" i="13"/>
  <c r="X142" i="13" s="1"/>
  <c r="M142" i="13"/>
  <c r="T142" i="13" s="1"/>
  <c r="Q10" i="13"/>
  <c r="X10" i="13" s="1"/>
  <c r="M10" i="13"/>
  <c r="T10" i="13" s="1"/>
  <c r="N10" i="13"/>
  <c r="U10" i="13" s="1"/>
  <c r="P10" i="13"/>
  <c r="W10" i="13" s="1"/>
  <c r="L10" i="13"/>
  <c r="S10" i="13" s="1"/>
  <c r="O10" i="13"/>
  <c r="V10" i="13" s="1"/>
  <c r="Q85" i="13"/>
  <c r="X85" i="13" s="1"/>
  <c r="M85" i="13"/>
  <c r="T85" i="13" s="1"/>
  <c r="N85" i="13"/>
  <c r="U85" i="13" s="1"/>
  <c r="P85" i="13"/>
  <c r="W85" i="13" s="1"/>
  <c r="O85" i="13"/>
  <c r="V85" i="13" s="1"/>
  <c r="L85" i="13"/>
  <c r="S85" i="13" s="1"/>
  <c r="P165" i="13"/>
  <c r="W165" i="13" s="1"/>
  <c r="L165" i="13"/>
  <c r="S165" i="13" s="1"/>
  <c r="O165" i="13"/>
  <c r="V165" i="13" s="1"/>
  <c r="N165" i="13"/>
  <c r="U165" i="13" s="1"/>
  <c r="Q165" i="13"/>
  <c r="X165" i="13" s="1"/>
  <c r="M165" i="13"/>
  <c r="T165" i="13" s="1"/>
  <c r="O28" i="13"/>
  <c r="V28" i="13" s="1"/>
  <c r="Q28" i="13"/>
  <c r="X28" i="13" s="1"/>
  <c r="L28" i="13"/>
  <c r="S28" i="13" s="1"/>
  <c r="M28" i="13"/>
  <c r="T28" i="13" s="1"/>
  <c r="N28" i="13"/>
  <c r="U28" i="13" s="1"/>
  <c r="P28" i="13"/>
  <c r="W28" i="13" s="1"/>
  <c r="N70" i="13"/>
  <c r="U70" i="13" s="1"/>
  <c r="O70" i="13"/>
  <c r="V70" i="13" s="1"/>
  <c r="Q70" i="13"/>
  <c r="X70" i="13" s="1"/>
  <c r="P70" i="13"/>
  <c r="W70" i="13" s="1"/>
  <c r="M70" i="13"/>
  <c r="T70" i="13" s="1"/>
  <c r="L70" i="13"/>
  <c r="S70" i="13" s="1"/>
  <c r="Q113" i="13"/>
  <c r="X113" i="13" s="1"/>
  <c r="M113" i="13"/>
  <c r="T113" i="13" s="1"/>
  <c r="L113" i="13"/>
  <c r="S113" i="13" s="1"/>
  <c r="N113" i="13"/>
  <c r="U113" i="13" s="1"/>
  <c r="O113" i="13"/>
  <c r="V113" i="13" s="1"/>
  <c r="P113" i="13"/>
  <c r="W113" i="13" s="1"/>
  <c r="Q156" i="13"/>
  <c r="X156" i="13" s="1"/>
  <c r="M156" i="13"/>
  <c r="T156" i="13" s="1"/>
  <c r="L156" i="13"/>
  <c r="S156" i="13" s="1"/>
  <c r="N156" i="13"/>
  <c r="U156" i="13" s="1"/>
  <c r="O156" i="13"/>
  <c r="V156" i="13" s="1"/>
  <c r="P156" i="13"/>
  <c r="W156" i="13" s="1"/>
  <c r="O94" i="13"/>
  <c r="V94" i="13" s="1"/>
  <c r="P94" i="13"/>
  <c r="W94" i="13" s="1"/>
  <c r="L94" i="13"/>
  <c r="S94" i="13" s="1"/>
  <c r="N94" i="13"/>
  <c r="U94" i="13" s="1"/>
  <c r="M94" i="13"/>
  <c r="T94" i="13" s="1"/>
  <c r="Q94" i="13"/>
  <c r="X94" i="13" s="1"/>
  <c r="P96" i="13"/>
  <c r="W96" i="13" s="1"/>
  <c r="L96" i="13"/>
  <c r="S96" i="13" s="1"/>
  <c r="Q96" i="13"/>
  <c r="X96" i="13" s="1"/>
  <c r="M96" i="13"/>
  <c r="T96" i="13" s="1"/>
  <c r="O96" i="13"/>
  <c r="V96" i="13" s="1"/>
  <c r="N96" i="13"/>
  <c r="U96" i="13" s="1"/>
  <c r="O29" i="13"/>
  <c r="V29" i="13" s="1"/>
  <c r="N29" i="13"/>
  <c r="U29" i="13" s="1"/>
  <c r="P29" i="13"/>
  <c r="W29" i="13" s="1"/>
  <c r="M29" i="13"/>
  <c r="T29" i="13" s="1"/>
  <c r="Q29" i="13"/>
  <c r="X29" i="13" s="1"/>
  <c r="L29" i="13"/>
  <c r="S29" i="13" s="1"/>
  <c r="N136" i="13"/>
  <c r="U136" i="13" s="1"/>
  <c r="O136" i="13"/>
  <c r="V136" i="13" s="1"/>
  <c r="Q136" i="13"/>
  <c r="X136" i="13" s="1"/>
  <c r="L136" i="13"/>
  <c r="S136" i="13" s="1"/>
  <c r="P136" i="13"/>
  <c r="W136" i="13" s="1"/>
  <c r="M136" i="13"/>
  <c r="T136" i="13" s="1"/>
  <c r="P151" i="13"/>
  <c r="W151" i="13" s="1"/>
  <c r="L151" i="13"/>
  <c r="S151" i="13" s="1"/>
  <c r="Q151" i="13"/>
  <c r="X151" i="13" s="1"/>
  <c r="M151" i="13"/>
  <c r="T151" i="13" s="1"/>
  <c r="O151" i="13"/>
  <c r="V151" i="13" s="1"/>
  <c r="N151" i="13"/>
  <c r="U151" i="13" s="1"/>
  <c r="Q18" i="12"/>
  <c r="X18" i="12" s="1"/>
  <c r="M18" i="12"/>
  <c r="T18" i="12" s="1"/>
  <c r="N18" i="12"/>
  <c r="U18" i="12" s="1"/>
  <c r="P18" i="12"/>
  <c r="W18" i="12" s="1"/>
  <c r="O18" i="12"/>
  <c r="V18" i="12" s="1"/>
  <c r="L18" i="12"/>
  <c r="S18" i="12" s="1"/>
  <c r="O53" i="12"/>
  <c r="V53" i="12" s="1"/>
  <c r="Q53" i="12"/>
  <c r="X53" i="12" s="1"/>
  <c r="L53" i="12"/>
  <c r="S53" i="12" s="1"/>
  <c r="M53" i="12"/>
  <c r="T53" i="12" s="1"/>
  <c r="P53" i="12"/>
  <c r="W53" i="12" s="1"/>
  <c r="N53" i="12"/>
  <c r="U53" i="12" s="1"/>
  <c r="O89" i="12"/>
  <c r="V89" i="12" s="1"/>
  <c r="N89" i="12"/>
  <c r="U89" i="12" s="1"/>
  <c r="Q89" i="12"/>
  <c r="X89" i="12" s="1"/>
  <c r="L89" i="12"/>
  <c r="S89" i="12" s="1"/>
  <c r="P89" i="12"/>
  <c r="W89" i="12" s="1"/>
  <c r="M89" i="12"/>
  <c r="T89" i="12" s="1"/>
  <c r="P138" i="12"/>
  <c r="W138" i="12" s="1"/>
  <c r="L138" i="12"/>
  <c r="S138" i="12" s="1"/>
  <c r="Q138" i="12"/>
  <c r="X138" i="12" s="1"/>
  <c r="M138" i="12"/>
  <c r="T138" i="12" s="1"/>
  <c r="O138" i="12"/>
  <c r="V138" i="12" s="1"/>
  <c r="N138" i="12"/>
  <c r="U138" i="12" s="1"/>
  <c r="N189" i="12"/>
  <c r="U189" i="12" s="1"/>
  <c r="O189" i="12"/>
  <c r="V189" i="12" s="1"/>
  <c r="L189" i="12"/>
  <c r="S189" i="12" s="1"/>
  <c r="P189" i="12"/>
  <c r="W189" i="12" s="1"/>
  <c r="M189" i="12"/>
  <c r="T189" i="12" s="1"/>
  <c r="Q189" i="12"/>
  <c r="X189" i="12" s="1"/>
  <c r="Q26" i="12"/>
  <c r="X26" i="12" s="1"/>
  <c r="M26" i="12"/>
  <c r="T26" i="12" s="1"/>
  <c r="N26" i="12"/>
  <c r="U26" i="12" s="1"/>
  <c r="O26" i="12"/>
  <c r="V26" i="12" s="1"/>
  <c r="P26" i="12"/>
  <c r="W26" i="12" s="1"/>
  <c r="L26" i="12"/>
  <c r="S26" i="12" s="1"/>
  <c r="Q62" i="12"/>
  <c r="X62" i="12" s="1"/>
  <c r="M62" i="12"/>
  <c r="T62" i="12" s="1"/>
  <c r="P62" i="12"/>
  <c r="W62" i="12" s="1"/>
  <c r="O62" i="12"/>
  <c r="V62" i="12" s="1"/>
  <c r="N62" i="12"/>
  <c r="U62" i="12" s="1"/>
  <c r="L62" i="12"/>
  <c r="S62" i="12" s="1"/>
  <c r="O105" i="12"/>
  <c r="V105" i="12" s="1"/>
  <c r="N105" i="12"/>
  <c r="U105" i="12" s="1"/>
  <c r="M105" i="12"/>
  <c r="T105" i="12" s="1"/>
  <c r="Q105" i="12"/>
  <c r="X105" i="12" s="1"/>
  <c r="P105" i="12"/>
  <c r="W105" i="12" s="1"/>
  <c r="L105" i="12"/>
  <c r="S105" i="12" s="1"/>
  <c r="P154" i="12"/>
  <c r="W154" i="12" s="1"/>
  <c r="L154" i="12"/>
  <c r="S154" i="12" s="1"/>
  <c r="Q154" i="12"/>
  <c r="X154" i="12" s="1"/>
  <c r="M154" i="12"/>
  <c r="T154" i="12" s="1"/>
  <c r="O154" i="12"/>
  <c r="V154" i="12" s="1"/>
  <c r="N154" i="12"/>
  <c r="U154" i="12" s="1"/>
  <c r="O5" i="12"/>
  <c r="V5" i="12" s="1"/>
  <c r="Q5" i="12"/>
  <c r="X5" i="12" s="1"/>
  <c r="L5" i="12"/>
  <c r="S5" i="12" s="1"/>
  <c r="P5" i="12"/>
  <c r="W5" i="12" s="1"/>
  <c r="M5" i="12"/>
  <c r="T5" i="12" s="1"/>
  <c r="N5" i="12"/>
  <c r="U5" i="12" s="1"/>
  <c r="O29" i="12"/>
  <c r="V29" i="12" s="1"/>
  <c r="Q29" i="12"/>
  <c r="X29" i="12" s="1"/>
  <c r="L29" i="12"/>
  <c r="S29" i="12" s="1"/>
  <c r="N29" i="12"/>
  <c r="U29" i="12" s="1"/>
  <c r="P29" i="12"/>
  <c r="W29" i="12" s="1"/>
  <c r="M29" i="12"/>
  <c r="T29" i="12" s="1"/>
  <c r="O57" i="12"/>
  <c r="V57" i="12" s="1"/>
  <c r="N57" i="12"/>
  <c r="U57" i="12" s="1"/>
  <c r="Q57" i="12"/>
  <c r="X57" i="12" s="1"/>
  <c r="P57" i="12"/>
  <c r="W57" i="12" s="1"/>
  <c r="M57" i="12"/>
  <c r="T57" i="12" s="1"/>
  <c r="L57" i="12"/>
  <c r="S57" i="12" s="1"/>
  <c r="O85" i="12"/>
  <c r="V85" i="12" s="1"/>
  <c r="Q85" i="12"/>
  <c r="X85" i="12" s="1"/>
  <c r="L85" i="12"/>
  <c r="S85" i="12" s="1"/>
  <c r="M85" i="12"/>
  <c r="T85" i="12" s="1"/>
  <c r="P85" i="12"/>
  <c r="W85" i="12" s="1"/>
  <c r="N85" i="12"/>
  <c r="U85" i="12" s="1"/>
  <c r="Q114" i="12"/>
  <c r="X114" i="12" s="1"/>
  <c r="M114" i="12"/>
  <c r="T114" i="12" s="1"/>
  <c r="N114" i="12"/>
  <c r="U114" i="12" s="1"/>
  <c r="P114" i="12"/>
  <c r="W114" i="12" s="1"/>
  <c r="L114" i="12"/>
  <c r="S114" i="12" s="1"/>
  <c r="O114" i="12"/>
  <c r="V114" i="12" s="1"/>
  <c r="P142" i="12"/>
  <c r="W142" i="12" s="1"/>
  <c r="L142" i="12"/>
  <c r="S142" i="12" s="1"/>
  <c r="Q142" i="12"/>
  <c r="X142" i="12" s="1"/>
  <c r="M142" i="12"/>
  <c r="T142" i="12" s="1"/>
  <c r="O142" i="12"/>
  <c r="V142" i="12" s="1"/>
  <c r="N142" i="12"/>
  <c r="U142" i="12" s="1"/>
  <c r="P170" i="12"/>
  <c r="W170" i="12" s="1"/>
  <c r="L170" i="12"/>
  <c r="S170" i="12" s="1"/>
  <c r="Q170" i="12"/>
  <c r="X170" i="12" s="1"/>
  <c r="M170" i="12"/>
  <c r="T170" i="12" s="1"/>
  <c r="O170" i="12"/>
  <c r="V170" i="12" s="1"/>
  <c r="N170" i="12"/>
  <c r="U170" i="12" s="1"/>
  <c r="Q32" i="12"/>
  <c r="X32" i="12" s="1"/>
  <c r="M32" i="12"/>
  <c r="T32" i="12" s="1"/>
  <c r="O32" i="12"/>
  <c r="V32" i="12" s="1"/>
  <c r="P32" i="12"/>
  <c r="W32" i="12" s="1"/>
  <c r="N32" i="12"/>
  <c r="U32" i="12" s="1"/>
  <c r="L32" i="12"/>
  <c r="S32" i="12" s="1"/>
  <c r="P132" i="12"/>
  <c r="W132" i="12" s="1"/>
  <c r="L132" i="12"/>
  <c r="S132" i="12" s="1"/>
  <c r="Q132" i="12"/>
  <c r="X132" i="12" s="1"/>
  <c r="M132" i="12"/>
  <c r="T132" i="12" s="1"/>
  <c r="O132" i="12"/>
  <c r="V132" i="12" s="1"/>
  <c r="N132" i="12"/>
  <c r="U132" i="12" s="1"/>
  <c r="Q4" i="12"/>
  <c r="X4" i="12" s="1"/>
  <c r="M4" i="12"/>
  <c r="T4" i="12" s="1"/>
  <c r="L4" i="12"/>
  <c r="S4" i="12" s="1"/>
  <c r="O4" i="12"/>
  <c r="V4" i="12" s="1"/>
  <c r="N4" i="12"/>
  <c r="U4" i="12" s="1"/>
  <c r="P4" i="12"/>
  <c r="W4" i="12" s="1"/>
  <c r="Q112" i="12"/>
  <c r="X112" i="12" s="1"/>
  <c r="M112" i="12"/>
  <c r="T112" i="12" s="1"/>
  <c r="O112" i="12"/>
  <c r="V112" i="12" s="1"/>
  <c r="N112" i="12"/>
  <c r="U112" i="12" s="1"/>
  <c r="L112" i="12"/>
  <c r="S112" i="12" s="1"/>
  <c r="P112" i="12"/>
  <c r="W112" i="12" s="1"/>
  <c r="P190" i="12"/>
  <c r="W190" i="12" s="1"/>
  <c r="L190" i="12"/>
  <c r="S190" i="12" s="1"/>
  <c r="Q190" i="12"/>
  <c r="X190" i="12" s="1"/>
  <c r="M190" i="12"/>
  <c r="T190" i="12" s="1"/>
  <c r="N190" i="12"/>
  <c r="U190" i="12" s="1"/>
  <c r="O190" i="12"/>
  <c r="V190" i="12" s="1"/>
  <c r="O17" i="12"/>
  <c r="V17" i="12" s="1"/>
  <c r="N17" i="12"/>
  <c r="U17" i="12" s="1"/>
  <c r="P17" i="12"/>
  <c r="W17" i="12" s="1"/>
  <c r="M17" i="12"/>
  <c r="T17" i="12" s="1"/>
  <c r="L17" i="12"/>
  <c r="S17" i="12" s="1"/>
  <c r="Q17" i="12"/>
  <c r="X17" i="12" s="1"/>
  <c r="O45" i="12"/>
  <c r="V45" i="12" s="1"/>
  <c r="Q45" i="12"/>
  <c r="X45" i="12" s="1"/>
  <c r="L45" i="12"/>
  <c r="S45" i="12" s="1"/>
  <c r="M45" i="12"/>
  <c r="T45" i="12" s="1"/>
  <c r="P45" i="12"/>
  <c r="W45" i="12" s="1"/>
  <c r="N45" i="12"/>
  <c r="U45" i="12" s="1"/>
  <c r="O73" i="12"/>
  <c r="V73" i="12" s="1"/>
  <c r="N73" i="12"/>
  <c r="U73" i="12" s="1"/>
  <c r="M73" i="12"/>
  <c r="T73" i="12" s="1"/>
  <c r="L73" i="12"/>
  <c r="S73" i="12" s="1"/>
  <c r="Q73" i="12"/>
  <c r="X73" i="12" s="1"/>
  <c r="P73" i="12"/>
  <c r="W73" i="12" s="1"/>
  <c r="O101" i="12"/>
  <c r="V101" i="12" s="1"/>
  <c r="Q101" i="12"/>
  <c r="X101" i="12" s="1"/>
  <c r="L101" i="12"/>
  <c r="S101" i="12" s="1"/>
  <c r="P101" i="12"/>
  <c r="W101" i="12" s="1"/>
  <c r="N101" i="12"/>
  <c r="U101" i="12" s="1"/>
  <c r="M101" i="12"/>
  <c r="T101" i="12" s="1"/>
  <c r="P130" i="12"/>
  <c r="W130" i="12" s="1"/>
  <c r="L130" i="12"/>
  <c r="S130" i="12" s="1"/>
  <c r="Q130" i="12"/>
  <c r="X130" i="12" s="1"/>
  <c r="M130" i="12"/>
  <c r="T130" i="12" s="1"/>
  <c r="O130" i="12"/>
  <c r="V130" i="12" s="1"/>
  <c r="N130" i="12"/>
  <c r="U130" i="12" s="1"/>
  <c r="P158" i="12"/>
  <c r="W158" i="12" s="1"/>
  <c r="L158" i="12"/>
  <c r="S158" i="12" s="1"/>
  <c r="Q158" i="12"/>
  <c r="X158" i="12" s="1"/>
  <c r="M158" i="12"/>
  <c r="T158" i="12" s="1"/>
  <c r="O158" i="12"/>
  <c r="V158" i="12" s="1"/>
  <c r="N158" i="12"/>
  <c r="U158" i="12" s="1"/>
  <c r="P186" i="12"/>
  <c r="W186" i="12" s="1"/>
  <c r="L186" i="12"/>
  <c r="S186" i="12" s="1"/>
  <c r="Q186" i="12"/>
  <c r="X186" i="12" s="1"/>
  <c r="M186" i="12"/>
  <c r="T186" i="12" s="1"/>
  <c r="N186" i="12"/>
  <c r="U186" i="12" s="1"/>
  <c r="O186" i="12"/>
  <c r="V186" i="12" s="1"/>
  <c r="Q38" i="12"/>
  <c r="X38" i="12" s="1"/>
  <c r="M38" i="12"/>
  <c r="T38" i="12" s="1"/>
  <c r="P38" i="12"/>
  <c r="W38" i="12" s="1"/>
  <c r="N38" i="12"/>
  <c r="U38" i="12" s="1"/>
  <c r="O38" i="12"/>
  <c r="V38" i="12" s="1"/>
  <c r="L38" i="12"/>
  <c r="S38" i="12" s="1"/>
  <c r="Q60" i="12"/>
  <c r="X60" i="12" s="1"/>
  <c r="M60" i="12"/>
  <c r="T60" i="12" s="1"/>
  <c r="L60" i="12"/>
  <c r="S60" i="12" s="1"/>
  <c r="N60" i="12"/>
  <c r="U60" i="12" s="1"/>
  <c r="P60" i="12"/>
  <c r="W60" i="12" s="1"/>
  <c r="O60" i="12"/>
  <c r="V60" i="12" s="1"/>
  <c r="O81" i="12"/>
  <c r="V81" i="12" s="1"/>
  <c r="N81" i="12"/>
  <c r="U81" i="12" s="1"/>
  <c r="P81" i="12"/>
  <c r="W81" i="12" s="1"/>
  <c r="L81" i="12"/>
  <c r="S81" i="12" s="1"/>
  <c r="M81" i="12"/>
  <c r="T81" i="12" s="1"/>
  <c r="Q81" i="12"/>
  <c r="X81" i="12" s="1"/>
  <c r="Q102" i="12"/>
  <c r="X102" i="12" s="1"/>
  <c r="M102" i="12"/>
  <c r="T102" i="12" s="1"/>
  <c r="P102" i="12"/>
  <c r="W102" i="12" s="1"/>
  <c r="O102" i="12"/>
  <c r="V102" i="12" s="1"/>
  <c r="N102" i="12"/>
  <c r="U102" i="12" s="1"/>
  <c r="L102" i="12"/>
  <c r="S102" i="12" s="1"/>
  <c r="P124" i="12"/>
  <c r="W124" i="12" s="1"/>
  <c r="Q124" i="12"/>
  <c r="X124" i="12" s="1"/>
  <c r="M124" i="12"/>
  <c r="T124" i="12" s="1"/>
  <c r="L124" i="12"/>
  <c r="S124" i="12" s="1"/>
  <c r="N124" i="12"/>
  <c r="U124" i="12" s="1"/>
  <c r="O124" i="12"/>
  <c r="V124" i="12" s="1"/>
  <c r="N145" i="12"/>
  <c r="U145" i="12" s="1"/>
  <c r="O145" i="12"/>
  <c r="V145" i="12" s="1"/>
  <c r="M145" i="12"/>
  <c r="T145" i="12" s="1"/>
  <c r="P145" i="12"/>
  <c r="W145" i="12" s="1"/>
  <c r="L145" i="12"/>
  <c r="S145" i="12" s="1"/>
  <c r="Q145" i="12"/>
  <c r="X145" i="12" s="1"/>
  <c r="P166" i="12"/>
  <c r="W166" i="12" s="1"/>
  <c r="L166" i="12"/>
  <c r="S166" i="12" s="1"/>
  <c r="Q166" i="12"/>
  <c r="X166" i="12" s="1"/>
  <c r="M166" i="12"/>
  <c r="T166" i="12" s="1"/>
  <c r="O166" i="12"/>
  <c r="V166" i="12" s="1"/>
  <c r="N166" i="12"/>
  <c r="U166" i="12" s="1"/>
  <c r="P188" i="12"/>
  <c r="W188" i="12" s="1"/>
  <c r="L188" i="12"/>
  <c r="S188" i="12" s="1"/>
  <c r="Q188" i="12"/>
  <c r="X188" i="12" s="1"/>
  <c r="M188" i="12"/>
  <c r="T188" i="12" s="1"/>
  <c r="N188" i="12"/>
  <c r="U188" i="12" s="1"/>
  <c r="O188" i="12"/>
  <c r="V188" i="12" s="1"/>
  <c r="O19" i="12"/>
  <c r="V19" i="12" s="1"/>
  <c r="M19" i="12"/>
  <c r="T19" i="12" s="1"/>
  <c r="Q19" i="12"/>
  <c r="X19" i="12" s="1"/>
  <c r="N19" i="12"/>
  <c r="U19" i="12" s="1"/>
  <c r="L19" i="12"/>
  <c r="S19" i="12" s="1"/>
  <c r="P19" i="12"/>
  <c r="W19" i="12" s="1"/>
  <c r="O35" i="12"/>
  <c r="V35" i="12" s="1"/>
  <c r="M35" i="12"/>
  <c r="T35" i="12" s="1"/>
  <c r="N35" i="12"/>
  <c r="U35" i="12" s="1"/>
  <c r="L35" i="12"/>
  <c r="S35" i="12" s="1"/>
  <c r="Q35" i="12"/>
  <c r="X35" i="12" s="1"/>
  <c r="P35" i="12"/>
  <c r="W35" i="12" s="1"/>
  <c r="O51" i="12"/>
  <c r="V51" i="12" s="1"/>
  <c r="M51" i="12"/>
  <c r="T51" i="12" s="1"/>
  <c r="Q51" i="12"/>
  <c r="X51" i="12" s="1"/>
  <c r="N51" i="12"/>
  <c r="U51" i="12" s="1"/>
  <c r="P51" i="12"/>
  <c r="W51" i="12" s="1"/>
  <c r="L51" i="12"/>
  <c r="S51" i="12" s="1"/>
  <c r="O67" i="12"/>
  <c r="V67" i="12" s="1"/>
  <c r="M67" i="12"/>
  <c r="T67" i="12" s="1"/>
  <c r="N67" i="12"/>
  <c r="U67" i="12" s="1"/>
  <c r="L67" i="12"/>
  <c r="S67" i="12" s="1"/>
  <c r="Q67" i="12"/>
  <c r="X67" i="12" s="1"/>
  <c r="P67" i="12"/>
  <c r="W67" i="12" s="1"/>
  <c r="O83" i="12"/>
  <c r="V83" i="12" s="1"/>
  <c r="M83" i="12"/>
  <c r="T83" i="12" s="1"/>
  <c r="Q83" i="12"/>
  <c r="X83" i="12" s="1"/>
  <c r="P83" i="12"/>
  <c r="W83" i="12" s="1"/>
  <c r="N83" i="12"/>
  <c r="U83" i="12" s="1"/>
  <c r="L83" i="12"/>
  <c r="S83" i="12" s="1"/>
  <c r="O99" i="12"/>
  <c r="V99" i="12" s="1"/>
  <c r="M99" i="12"/>
  <c r="T99" i="12" s="1"/>
  <c r="N99" i="12"/>
  <c r="U99" i="12" s="1"/>
  <c r="Q99" i="12"/>
  <c r="X99" i="12" s="1"/>
  <c r="P99" i="12"/>
  <c r="W99" i="12" s="1"/>
  <c r="L99" i="12"/>
  <c r="S99" i="12" s="1"/>
  <c r="O115" i="12"/>
  <c r="V115" i="12" s="1"/>
  <c r="M115" i="12"/>
  <c r="T115" i="12" s="1"/>
  <c r="Q115" i="12"/>
  <c r="X115" i="12" s="1"/>
  <c r="P115" i="12"/>
  <c r="W115" i="12" s="1"/>
  <c r="N115" i="12"/>
  <c r="U115" i="12" s="1"/>
  <c r="L115" i="12"/>
  <c r="S115" i="12" s="1"/>
  <c r="N131" i="12"/>
  <c r="U131" i="12" s="1"/>
  <c r="O131" i="12"/>
  <c r="V131" i="12" s="1"/>
  <c r="Q131" i="12"/>
  <c r="X131" i="12" s="1"/>
  <c r="M131" i="12"/>
  <c r="T131" i="12" s="1"/>
  <c r="P131" i="12"/>
  <c r="W131" i="12" s="1"/>
  <c r="L131" i="12"/>
  <c r="S131" i="12" s="1"/>
  <c r="N147" i="12"/>
  <c r="U147" i="12" s="1"/>
  <c r="O147" i="12"/>
  <c r="V147" i="12" s="1"/>
  <c r="Q147" i="12"/>
  <c r="X147" i="12" s="1"/>
  <c r="M147" i="12"/>
  <c r="T147" i="12" s="1"/>
  <c r="P147" i="12"/>
  <c r="W147" i="12" s="1"/>
  <c r="L147" i="12"/>
  <c r="S147" i="12" s="1"/>
  <c r="N163" i="12"/>
  <c r="U163" i="12" s="1"/>
  <c r="O163" i="12"/>
  <c r="V163" i="12" s="1"/>
  <c r="Q163" i="12"/>
  <c r="X163" i="12" s="1"/>
  <c r="M163" i="12"/>
  <c r="T163" i="12" s="1"/>
  <c r="P163" i="12"/>
  <c r="W163" i="12" s="1"/>
  <c r="L163" i="12"/>
  <c r="S163" i="12" s="1"/>
  <c r="N179" i="12"/>
  <c r="U179" i="12" s="1"/>
  <c r="O179" i="12"/>
  <c r="V179" i="12" s="1"/>
  <c r="P179" i="12"/>
  <c r="W179" i="12" s="1"/>
  <c r="L179" i="12"/>
  <c r="S179" i="12" s="1"/>
  <c r="Q179" i="12"/>
  <c r="X179" i="12" s="1"/>
  <c r="M179" i="12"/>
  <c r="T179" i="12" s="1"/>
  <c r="N4" i="13"/>
  <c r="U4" i="13" s="1"/>
  <c r="O4" i="13"/>
  <c r="V4" i="13" s="1"/>
  <c r="M4" i="13"/>
  <c r="T4" i="13" s="1"/>
  <c r="P4" i="13"/>
  <c r="W4" i="13" s="1"/>
  <c r="L4" i="13"/>
  <c r="S4" i="13" s="1"/>
  <c r="Q4" i="13"/>
  <c r="X4" i="13" s="1"/>
  <c r="O36" i="13"/>
  <c r="V36" i="13" s="1"/>
  <c r="N36" i="13"/>
  <c r="U36" i="13" s="1"/>
  <c r="P36" i="13"/>
  <c r="W36" i="13" s="1"/>
  <c r="M36" i="13"/>
  <c r="T36" i="13" s="1"/>
  <c r="Q36" i="13"/>
  <c r="X36" i="13" s="1"/>
  <c r="L36" i="13"/>
  <c r="S36" i="13" s="1"/>
  <c r="O68" i="13"/>
  <c r="V68" i="13" s="1"/>
  <c r="P68" i="13"/>
  <c r="W68" i="13" s="1"/>
  <c r="L68" i="13"/>
  <c r="S68" i="13" s="1"/>
  <c r="Q68" i="13"/>
  <c r="X68" i="13" s="1"/>
  <c r="N68" i="13"/>
  <c r="U68" i="13" s="1"/>
  <c r="M68" i="13"/>
  <c r="T68" i="13" s="1"/>
  <c r="O100" i="13"/>
  <c r="V100" i="13" s="1"/>
  <c r="P100" i="13"/>
  <c r="W100" i="13" s="1"/>
  <c r="L100" i="13"/>
  <c r="S100" i="13" s="1"/>
  <c r="N100" i="13"/>
  <c r="U100" i="13" s="1"/>
  <c r="M100" i="13"/>
  <c r="T100" i="13" s="1"/>
  <c r="Q100" i="13"/>
  <c r="X100" i="13" s="1"/>
  <c r="P126" i="13"/>
  <c r="W126" i="13" s="1"/>
  <c r="L126" i="13"/>
  <c r="S126" i="13" s="1"/>
  <c r="Q126" i="13"/>
  <c r="X126" i="13" s="1"/>
  <c r="M126" i="13"/>
  <c r="T126" i="13" s="1"/>
  <c r="N126" i="13"/>
  <c r="U126" i="13" s="1"/>
  <c r="O126" i="13"/>
  <c r="V126" i="13" s="1"/>
  <c r="Q164" i="13"/>
  <c r="X164" i="13" s="1"/>
  <c r="M164" i="13"/>
  <c r="T164" i="13" s="1"/>
  <c r="P164" i="13"/>
  <c r="W164" i="13" s="1"/>
  <c r="L164" i="13"/>
  <c r="S164" i="13" s="1"/>
  <c r="O164" i="13"/>
  <c r="V164" i="13" s="1"/>
  <c r="N164" i="13"/>
  <c r="U164" i="13" s="1"/>
  <c r="P190" i="13"/>
  <c r="W190" i="13" s="1"/>
  <c r="L190" i="13"/>
  <c r="S190" i="13" s="1"/>
  <c r="O190" i="13"/>
  <c r="V190" i="13" s="1"/>
  <c r="N190" i="13"/>
  <c r="U190" i="13" s="1"/>
  <c r="M190" i="13"/>
  <c r="T190" i="13" s="1"/>
  <c r="Q190" i="13"/>
  <c r="X190" i="13" s="1"/>
  <c r="O32" i="13"/>
  <c r="V32" i="13" s="1"/>
  <c r="M32" i="13"/>
  <c r="T32" i="13" s="1"/>
  <c r="N32" i="13"/>
  <c r="U32" i="13" s="1"/>
  <c r="Q32" i="13"/>
  <c r="X32" i="13" s="1"/>
  <c r="L32" i="13"/>
  <c r="S32" i="13" s="1"/>
  <c r="P32" i="13"/>
  <c r="W32" i="13" s="1"/>
  <c r="P64" i="13"/>
  <c r="W64" i="13" s="1"/>
  <c r="L64" i="13"/>
  <c r="S64" i="13" s="1"/>
  <c r="Q64" i="13"/>
  <c r="X64" i="13" s="1"/>
  <c r="M64" i="13"/>
  <c r="T64" i="13" s="1"/>
  <c r="O64" i="13"/>
  <c r="V64" i="13" s="1"/>
  <c r="N64" i="13"/>
  <c r="U64" i="13" s="1"/>
  <c r="O101" i="13"/>
  <c r="V101" i="13" s="1"/>
  <c r="P101" i="13"/>
  <c r="W101" i="13" s="1"/>
  <c r="L101" i="13"/>
  <c r="S101" i="13" s="1"/>
  <c r="N101" i="13"/>
  <c r="U101" i="13" s="1"/>
  <c r="M101" i="13"/>
  <c r="T101" i="13" s="1"/>
  <c r="Q101" i="13"/>
  <c r="X101" i="13" s="1"/>
  <c r="N128" i="13"/>
  <c r="U128" i="13" s="1"/>
  <c r="O128" i="13"/>
  <c r="V128" i="13" s="1"/>
  <c r="M128" i="13"/>
  <c r="T128" i="13" s="1"/>
  <c r="P128" i="13"/>
  <c r="W128" i="13" s="1"/>
  <c r="Q128" i="13"/>
  <c r="X128" i="13" s="1"/>
  <c r="L128" i="13"/>
  <c r="S128" i="13" s="1"/>
  <c r="N154" i="13"/>
  <c r="U154" i="13" s="1"/>
  <c r="M154" i="13"/>
  <c r="T154" i="13" s="1"/>
  <c r="O154" i="13"/>
  <c r="V154" i="13" s="1"/>
  <c r="Q154" i="13"/>
  <c r="X154" i="13" s="1"/>
  <c r="L154" i="13"/>
  <c r="S154" i="13" s="1"/>
  <c r="P154" i="13"/>
  <c r="W154" i="13" s="1"/>
  <c r="P181" i="13"/>
  <c r="W181" i="13" s="1"/>
  <c r="L181" i="13"/>
  <c r="S181" i="13" s="1"/>
  <c r="O181" i="13"/>
  <c r="V181" i="13" s="1"/>
  <c r="N181" i="13"/>
  <c r="U181" i="13" s="1"/>
  <c r="Q181" i="13"/>
  <c r="X181" i="13" s="1"/>
  <c r="M181" i="13"/>
  <c r="T181" i="13" s="1"/>
  <c r="O17" i="13"/>
  <c r="V17" i="13" s="1"/>
  <c r="P17" i="13"/>
  <c r="W17" i="13" s="1"/>
  <c r="Q17" i="13"/>
  <c r="X17" i="13" s="1"/>
  <c r="L17" i="13"/>
  <c r="S17" i="13" s="1"/>
  <c r="N17" i="13"/>
  <c r="U17" i="13" s="1"/>
  <c r="M17" i="13"/>
  <c r="T17" i="13" s="1"/>
  <c r="N38" i="13"/>
  <c r="U38" i="13" s="1"/>
  <c r="M38" i="13"/>
  <c r="T38" i="13" s="1"/>
  <c r="O38" i="13"/>
  <c r="V38" i="13" s="1"/>
  <c r="Q38" i="13"/>
  <c r="X38" i="13" s="1"/>
  <c r="P38" i="13"/>
  <c r="W38" i="13" s="1"/>
  <c r="L38" i="13"/>
  <c r="S38" i="13" s="1"/>
  <c r="P60" i="13"/>
  <c r="W60" i="13" s="1"/>
  <c r="L60" i="13"/>
  <c r="S60" i="13" s="1"/>
  <c r="Q60" i="13"/>
  <c r="X60" i="13" s="1"/>
  <c r="M60" i="13"/>
  <c r="T60" i="13" s="1"/>
  <c r="N60" i="13"/>
  <c r="U60" i="13" s="1"/>
  <c r="O60" i="13"/>
  <c r="V60" i="13" s="1"/>
  <c r="N81" i="13"/>
  <c r="U81" i="13" s="1"/>
  <c r="O81" i="13"/>
  <c r="V81" i="13" s="1"/>
  <c r="M81" i="13"/>
  <c r="T81" i="13" s="1"/>
  <c r="L81" i="13"/>
  <c r="S81" i="13" s="1"/>
  <c r="P81" i="13"/>
  <c r="W81" i="13" s="1"/>
  <c r="Q81" i="13"/>
  <c r="X81" i="13" s="1"/>
  <c r="N102" i="13"/>
  <c r="U102" i="13" s="1"/>
  <c r="O102" i="13"/>
  <c r="V102" i="13" s="1"/>
  <c r="M102" i="13"/>
  <c r="T102" i="13" s="1"/>
  <c r="L102" i="13"/>
  <c r="S102" i="13" s="1"/>
  <c r="P102" i="13"/>
  <c r="W102" i="13" s="1"/>
  <c r="Q102" i="13"/>
  <c r="X102" i="13" s="1"/>
  <c r="Q124" i="13"/>
  <c r="X124" i="13" s="1"/>
  <c r="M124" i="13"/>
  <c r="T124" i="13" s="1"/>
  <c r="N124" i="13"/>
  <c r="U124" i="13" s="1"/>
  <c r="L124" i="13"/>
  <c r="S124" i="13" s="1"/>
  <c r="O124" i="13"/>
  <c r="V124" i="13" s="1"/>
  <c r="P124" i="13"/>
  <c r="W124" i="13" s="1"/>
  <c r="P145" i="13"/>
  <c r="W145" i="13" s="1"/>
  <c r="L145" i="13"/>
  <c r="S145" i="13" s="1"/>
  <c r="Q145" i="13"/>
  <c r="X145" i="13" s="1"/>
  <c r="M145" i="13"/>
  <c r="T145" i="13" s="1"/>
  <c r="N145" i="13"/>
  <c r="U145" i="13" s="1"/>
  <c r="O145" i="13"/>
  <c r="V145" i="13" s="1"/>
  <c r="P166" i="13"/>
  <c r="W166" i="13" s="1"/>
  <c r="L166" i="13"/>
  <c r="S166" i="13" s="1"/>
  <c r="O166" i="13"/>
  <c r="V166" i="13" s="1"/>
  <c r="N166" i="13"/>
  <c r="U166" i="13" s="1"/>
  <c r="M166" i="13"/>
  <c r="T166" i="13" s="1"/>
  <c r="Q166" i="13"/>
  <c r="X166" i="13" s="1"/>
  <c r="P188" i="13"/>
  <c r="W188" i="13" s="1"/>
  <c r="L188" i="13"/>
  <c r="S188" i="13" s="1"/>
  <c r="O188" i="13"/>
  <c r="V188" i="13" s="1"/>
  <c r="N188" i="13"/>
  <c r="U188" i="13" s="1"/>
  <c r="M188" i="13"/>
  <c r="T188" i="13" s="1"/>
  <c r="Q188" i="13"/>
  <c r="X188" i="13" s="1"/>
  <c r="Q57" i="13"/>
  <c r="X57" i="13" s="1"/>
  <c r="M57" i="13"/>
  <c r="T57" i="13" s="1"/>
  <c r="N57" i="13"/>
  <c r="U57" i="13" s="1"/>
  <c r="O57" i="13"/>
  <c r="V57" i="13" s="1"/>
  <c r="P57" i="13"/>
  <c r="W57" i="13" s="1"/>
  <c r="L57" i="13"/>
  <c r="S57" i="13" s="1"/>
  <c r="P132" i="13"/>
  <c r="W132" i="13" s="1"/>
  <c r="L132" i="13"/>
  <c r="S132" i="13" s="1"/>
  <c r="Q132" i="13"/>
  <c r="X132" i="13" s="1"/>
  <c r="M132" i="13"/>
  <c r="T132" i="13" s="1"/>
  <c r="N132" i="13"/>
  <c r="U132" i="13" s="1"/>
  <c r="O132" i="13"/>
  <c r="V132" i="13" s="1"/>
  <c r="O16" i="13"/>
  <c r="V16" i="13" s="1"/>
  <c r="M16" i="13"/>
  <c r="T16" i="13" s="1"/>
  <c r="N16" i="13"/>
  <c r="U16" i="13" s="1"/>
  <c r="L16" i="13"/>
  <c r="S16" i="13" s="1"/>
  <c r="P16" i="13"/>
  <c r="W16" i="13" s="1"/>
  <c r="Q16" i="13"/>
  <c r="X16" i="13" s="1"/>
  <c r="O69" i="13"/>
  <c r="V69" i="13" s="1"/>
  <c r="P69" i="13"/>
  <c r="W69" i="13" s="1"/>
  <c r="L69" i="13"/>
  <c r="S69" i="13" s="1"/>
  <c r="Q69" i="13"/>
  <c r="X69" i="13" s="1"/>
  <c r="M69" i="13"/>
  <c r="T69" i="13" s="1"/>
  <c r="N69" i="13"/>
  <c r="U69" i="13" s="1"/>
  <c r="Q144" i="13"/>
  <c r="X144" i="13" s="1"/>
  <c r="M144" i="13"/>
  <c r="T144" i="13" s="1"/>
  <c r="N144" i="13"/>
  <c r="U144" i="13" s="1"/>
  <c r="L144" i="13"/>
  <c r="S144" i="13" s="1"/>
  <c r="O144" i="13"/>
  <c r="V144" i="13" s="1"/>
  <c r="P144" i="13"/>
  <c r="W144" i="13" s="1"/>
  <c r="N18" i="13"/>
  <c r="U18" i="13" s="1"/>
  <c r="Q18" i="13"/>
  <c r="X18" i="13" s="1"/>
  <c r="L18" i="13"/>
  <c r="S18" i="13" s="1"/>
  <c r="M18" i="13"/>
  <c r="T18" i="13" s="1"/>
  <c r="P18" i="13"/>
  <c r="W18" i="13" s="1"/>
  <c r="O18" i="13"/>
  <c r="V18" i="13" s="1"/>
  <c r="P40" i="13"/>
  <c r="W40" i="13" s="1"/>
  <c r="L40" i="13"/>
  <c r="S40" i="13" s="1"/>
  <c r="Q40" i="13"/>
  <c r="X40" i="13" s="1"/>
  <c r="M40" i="13"/>
  <c r="T40" i="13" s="1"/>
  <c r="N40" i="13"/>
  <c r="U40" i="13" s="1"/>
  <c r="O40" i="13"/>
  <c r="V40" i="13" s="1"/>
  <c r="P61" i="13"/>
  <c r="W61" i="13" s="1"/>
  <c r="L61" i="13"/>
  <c r="S61" i="13" s="1"/>
  <c r="Q61" i="13"/>
  <c r="X61" i="13" s="1"/>
  <c r="M61" i="13"/>
  <c r="T61" i="13" s="1"/>
  <c r="O61" i="13"/>
  <c r="V61" i="13" s="1"/>
  <c r="N61" i="13"/>
  <c r="U61" i="13" s="1"/>
  <c r="P82" i="13"/>
  <c r="W82" i="13" s="1"/>
  <c r="L82" i="13"/>
  <c r="S82" i="13" s="1"/>
  <c r="Q82" i="13"/>
  <c r="X82" i="13" s="1"/>
  <c r="M82" i="13"/>
  <c r="T82" i="13" s="1"/>
  <c r="O82" i="13"/>
  <c r="V82" i="13" s="1"/>
  <c r="N82" i="13"/>
  <c r="U82" i="13" s="1"/>
  <c r="O104" i="13"/>
  <c r="V104" i="13" s="1"/>
  <c r="P104" i="13"/>
  <c r="W104" i="13" s="1"/>
  <c r="L104" i="13"/>
  <c r="S104" i="13" s="1"/>
  <c r="Q104" i="13"/>
  <c r="X104" i="13" s="1"/>
  <c r="M104" i="13"/>
  <c r="T104" i="13" s="1"/>
  <c r="N104" i="13"/>
  <c r="U104" i="13" s="1"/>
  <c r="Q125" i="13"/>
  <c r="X125" i="13" s="1"/>
  <c r="M125" i="13"/>
  <c r="T125" i="13" s="1"/>
  <c r="N125" i="13"/>
  <c r="U125" i="13" s="1"/>
  <c r="L125" i="13"/>
  <c r="S125" i="13" s="1"/>
  <c r="O125" i="13"/>
  <c r="V125" i="13" s="1"/>
  <c r="P125" i="13"/>
  <c r="W125" i="13" s="1"/>
  <c r="P146" i="13"/>
  <c r="W146" i="13" s="1"/>
  <c r="L146" i="13"/>
  <c r="S146" i="13" s="1"/>
  <c r="Q146" i="13"/>
  <c r="X146" i="13" s="1"/>
  <c r="M146" i="13"/>
  <c r="T146" i="13" s="1"/>
  <c r="N146" i="13"/>
  <c r="U146" i="13" s="1"/>
  <c r="O146" i="13"/>
  <c r="V146" i="13" s="1"/>
  <c r="Q168" i="13"/>
  <c r="X168" i="13" s="1"/>
  <c r="M168" i="13"/>
  <c r="T168" i="13" s="1"/>
  <c r="P168" i="13"/>
  <c r="W168" i="13" s="1"/>
  <c r="L168" i="13"/>
  <c r="S168" i="13" s="1"/>
  <c r="O168" i="13"/>
  <c r="V168" i="13" s="1"/>
  <c r="N168" i="13"/>
  <c r="U168" i="13" s="1"/>
  <c r="P189" i="13"/>
  <c r="W189" i="13" s="1"/>
  <c r="L189" i="13"/>
  <c r="S189" i="13" s="1"/>
  <c r="O189" i="13"/>
  <c r="V189" i="13" s="1"/>
  <c r="N189" i="13"/>
  <c r="U189" i="13" s="1"/>
  <c r="Q189" i="13"/>
  <c r="X189" i="13" s="1"/>
  <c r="M189" i="13"/>
  <c r="T189" i="13" s="1"/>
  <c r="P15" i="13"/>
  <c r="W15" i="13" s="1"/>
  <c r="L15" i="13"/>
  <c r="S15" i="13" s="1"/>
  <c r="Q15" i="13"/>
  <c r="X15" i="13" s="1"/>
  <c r="M15" i="13"/>
  <c r="T15" i="13" s="1"/>
  <c r="N15" i="13"/>
  <c r="U15" i="13" s="1"/>
  <c r="O15" i="13"/>
  <c r="V15" i="13" s="1"/>
  <c r="P31" i="13"/>
  <c r="W31" i="13" s="1"/>
  <c r="L31" i="13"/>
  <c r="S31" i="13" s="1"/>
  <c r="Q31" i="13"/>
  <c r="X31" i="13" s="1"/>
  <c r="M31" i="13"/>
  <c r="T31" i="13" s="1"/>
  <c r="O31" i="13"/>
  <c r="V31" i="13" s="1"/>
  <c r="N31" i="13"/>
  <c r="U31" i="13" s="1"/>
  <c r="Q47" i="13"/>
  <c r="X47" i="13" s="1"/>
  <c r="M47" i="13"/>
  <c r="T47" i="13" s="1"/>
  <c r="P47" i="13"/>
  <c r="W47" i="13" s="1"/>
  <c r="L47" i="13"/>
  <c r="S47" i="13" s="1"/>
  <c r="O47" i="13"/>
  <c r="V47" i="13" s="1"/>
  <c r="N47" i="13"/>
  <c r="U47" i="13" s="1"/>
  <c r="Q63" i="13"/>
  <c r="X63" i="13" s="1"/>
  <c r="M63" i="13"/>
  <c r="T63" i="13" s="1"/>
  <c r="N63" i="13"/>
  <c r="U63" i="13" s="1"/>
  <c r="P63" i="13"/>
  <c r="W63" i="13" s="1"/>
  <c r="O63" i="13"/>
  <c r="V63" i="13" s="1"/>
  <c r="L63" i="13"/>
  <c r="S63" i="13" s="1"/>
  <c r="O79" i="13"/>
  <c r="V79" i="13" s="1"/>
  <c r="P79" i="13"/>
  <c r="W79" i="13" s="1"/>
  <c r="L79" i="13"/>
  <c r="S79" i="13" s="1"/>
  <c r="N79" i="13"/>
  <c r="U79" i="13" s="1"/>
  <c r="M79" i="13"/>
  <c r="T79" i="13" s="1"/>
  <c r="Q79" i="13"/>
  <c r="X79" i="13" s="1"/>
  <c r="Q95" i="13"/>
  <c r="X95" i="13" s="1"/>
  <c r="M95" i="13"/>
  <c r="T95" i="13" s="1"/>
  <c r="N95" i="13"/>
  <c r="U95" i="13" s="1"/>
  <c r="L95" i="13"/>
  <c r="S95" i="13" s="1"/>
  <c r="O95" i="13"/>
  <c r="V95" i="13" s="1"/>
  <c r="P95" i="13"/>
  <c r="W95" i="13" s="1"/>
  <c r="P111" i="13"/>
  <c r="W111" i="13" s="1"/>
  <c r="L111" i="13"/>
  <c r="S111" i="13" s="1"/>
  <c r="Q111" i="13"/>
  <c r="X111" i="13" s="1"/>
  <c r="M111" i="13"/>
  <c r="T111" i="13" s="1"/>
  <c r="O111" i="13"/>
  <c r="V111" i="13" s="1"/>
  <c r="N111" i="13"/>
  <c r="U111" i="13" s="1"/>
  <c r="Q127" i="13"/>
  <c r="X127" i="13" s="1"/>
  <c r="M127" i="13"/>
  <c r="T127" i="13" s="1"/>
  <c r="N127" i="13"/>
  <c r="U127" i="13" s="1"/>
  <c r="L127" i="13"/>
  <c r="S127" i="13" s="1"/>
  <c r="O127" i="13"/>
  <c r="V127" i="13" s="1"/>
  <c r="P127" i="13"/>
  <c r="W127" i="13" s="1"/>
  <c r="N143" i="13"/>
  <c r="U143" i="13" s="1"/>
  <c r="O143" i="13"/>
  <c r="V143" i="13" s="1"/>
  <c r="M143" i="13"/>
  <c r="T143" i="13" s="1"/>
  <c r="P143" i="13"/>
  <c r="W143" i="13" s="1"/>
  <c r="Q143" i="13"/>
  <c r="X143" i="13" s="1"/>
  <c r="L143" i="13"/>
  <c r="S143" i="13" s="1"/>
  <c r="O159" i="13"/>
  <c r="V159" i="13" s="1"/>
  <c r="N159" i="13"/>
  <c r="U159" i="13" s="1"/>
  <c r="Q159" i="13"/>
  <c r="X159" i="13" s="1"/>
  <c r="L159" i="13"/>
  <c r="S159" i="13" s="1"/>
  <c r="M159" i="13"/>
  <c r="T159" i="13" s="1"/>
  <c r="P159" i="13"/>
  <c r="W159" i="13" s="1"/>
  <c r="O175" i="13"/>
  <c r="V175" i="13" s="1"/>
  <c r="N175" i="13"/>
  <c r="U175" i="13" s="1"/>
  <c r="Q175" i="13"/>
  <c r="X175" i="13" s="1"/>
  <c r="M175" i="13"/>
  <c r="T175" i="13" s="1"/>
  <c r="L175" i="13"/>
  <c r="S175" i="13" s="1"/>
  <c r="P175" i="13"/>
  <c r="W175" i="13" s="1"/>
  <c r="P191" i="13"/>
  <c r="W191" i="13" s="1"/>
  <c r="L191" i="13"/>
  <c r="S191" i="13" s="1"/>
  <c r="O191" i="13"/>
  <c r="V191" i="13" s="1"/>
  <c r="N191" i="13"/>
  <c r="U191" i="13" s="1"/>
  <c r="Q191" i="13"/>
  <c r="X191" i="13" s="1"/>
  <c r="M191" i="13"/>
  <c r="T191" i="13" s="1"/>
  <c r="Q110" i="12"/>
  <c r="X110" i="12" s="1"/>
  <c r="M110" i="12"/>
  <c r="T110" i="12" s="1"/>
  <c r="P110" i="12"/>
  <c r="W110" i="12" s="1"/>
  <c r="L110" i="12"/>
  <c r="S110" i="12" s="1"/>
  <c r="O110" i="12"/>
  <c r="V110" i="12" s="1"/>
  <c r="N110" i="12"/>
  <c r="U110" i="12" s="1"/>
  <c r="P160" i="12"/>
  <c r="W160" i="12" s="1"/>
  <c r="L160" i="12"/>
  <c r="S160" i="12" s="1"/>
  <c r="Q160" i="12"/>
  <c r="X160" i="12" s="1"/>
  <c r="M160" i="12"/>
  <c r="T160" i="12" s="1"/>
  <c r="O160" i="12"/>
  <c r="V160" i="12" s="1"/>
  <c r="N160" i="12"/>
  <c r="U160" i="12" s="1"/>
  <c r="Q48" i="12"/>
  <c r="X48" i="12" s="1"/>
  <c r="M48" i="12"/>
  <c r="T48" i="12" s="1"/>
  <c r="O48" i="12"/>
  <c r="V48" i="12" s="1"/>
  <c r="N48" i="12"/>
  <c r="U48" i="12" s="1"/>
  <c r="L48" i="12"/>
  <c r="S48" i="12" s="1"/>
  <c r="P48" i="12"/>
  <c r="W48" i="12" s="1"/>
  <c r="Q84" i="12"/>
  <c r="X84" i="12" s="1"/>
  <c r="M84" i="12"/>
  <c r="T84" i="12" s="1"/>
  <c r="L84" i="12"/>
  <c r="S84" i="12" s="1"/>
  <c r="O84" i="12"/>
  <c r="V84" i="12" s="1"/>
  <c r="N84" i="12"/>
  <c r="U84" i="12" s="1"/>
  <c r="P84" i="12"/>
  <c r="W84" i="12" s="1"/>
  <c r="P176" i="12"/>
  <c r="W176" i="12" s="1"/>
  <c r="L176" i="12"/>
  <c r="S176" i="12" s="1"/>
  <c r="Q176" i="12"/>
  <c r="X176" i="12" s="1"/>
  <c r="M176" i="12"/>
  <c r="T176" i="12" s="1"/>
  <c r="N176" i="12"/>
  <c r="U176" i="12" s="1"/>
  <c r="O176" i="12"/>
  <c r="V176" i="12" s="1"/>
  <c r="Q16" i="12"/>
  <c r="X16" i="12" s="1"/>
  <c r="M16" i="12"/>
  <c r="T16" i="12" s="1"/>
  <c r="O16" i="12"/>
  <c r="V16" i="12" s="1"/>
  <c r="N16" i="12"/>
  <c r="U16" i="12" s="1"/>
  <c r="P16" i="12"/>
  <c r="W16" i="12" s="1"/>
  <c r="L16" i="12"/>
  <c r="S16" i="12" s="1"/>
  <c r="Q72" i="12"/>
  <c r="X72" i="12" s="1"/>
  <c r="M72" i="12"/>
  <c r="T72" i="12" s="1"/>
  <c r="O72" i="12"/>
  <c r="V72" i="12" s="1"/>
  <c r="L72" i="12"/>
  <c r="S72" i="12" s="1"/>
  <c r="P72" i="12"/>
  <c r="W72" i="12" s="1"/>
  <c r="N72" i="12"/>
  <c r="U72" i="12" s="1"/>
  <c r="P128" i="12"/>
  <c r="W128" i="12" s="1"/>
  <c r="L128" i="12"/>
  <c r="S128" i="12" s="1"/>
  <c r="Q128" i="12"/>
  <c r="X128" i="12" s="1"/>
  <c r="M128" i="12"/>
  <c r="T128" i="12" s="1"/>
  <c r="O128" i="12"/>
  <c r="V128" i="12" s="1"/>
  <c r="N128" i="12"/>
  <c r="U128" i="12" s="1"/>
  <c r="N185" i="12"/>
  <c r="U185" i="12" s="1"/>
  <c r="O185" i="12"/>
  <c r="V185" i="12" s="1"/>
  <c r="L185" i="12"/>
  <c r="S185" i="12" s="1"/>
  <c r="Q185" i="12"/>
  <c r="X185" i="12" s="1"/>
  <c r="P185" i="12"/>
  <c r="W185" i="12" s="1"/>
  <c r="M185" i="12"/>
  <c r="T185" i="12" s="1"/>
  <c r="P168" i="12"/>
  <c r="W168" i="12" s="1"/>
  <c r="L168" i="12"/>
  <c r="S168" i="12" s="1"/>
  <c r="Q168" i="12"/>
  <c r="X168" i="12" s="1"/>
  <c r="M168" i="12"/>
  <c r="T168" i="12" s="1"/>
  <c r="O168" i="12"/>
  <c r="V168" i="12" s="1"/>
  <c r="N168" i="12"/>
  <c r="U168" i="12" s="1"/>
  <c r="N141" i="12"/>
  <c r="U141" i="12" s="1"/>
  <c r="O141" i="12"/>
  <c r="V141" i="12" s="1"/>
  <c r="M141" i="12"/>
  <c r="T141" i="12" s="1"/>
  <c r="Q141" i="12"/>
  <c r="X141" i="12" s="1"/>
  <c r="L141" i="12"/>
  <c r="S141" i="12" s="1"/>
  <c r="P141" i="12"/>
  <c r="W141" i="12" s="1"/>
  <c r="Q30" i="12"/>
  <c r="X30" i="12" s="1"/>
  <c r="M30" i="12"/>
  <c r="T30" i="12" s="1"/>
  <c r="P30" i="12"/>
  <c r="W30" i="12" s="1"/>
  <c r="O30" i="12"/>
  <c r="V30" i="12" s="1"/>
  <c r="N30" i="12"/>
  <c r="U30" i="12" s="1"/>
  <c r="L30" i="12"/>
  <c r="S30" i="12" s="1"/>
  <c r="Q58" i="12"/>
  <c r="X58" i="12" s="1"/>
  <c r="M58" i="12"/>
  <c r="T58" i="12" s="1"/>
  <c r="N58" i="12"/>
  <c r="U58" i="12" s="1"/>
  <c r="O58" i="12"/>
  <c r="V58" i="12" s="1"/>
  <c r="L58" i="12"/>
  <c r="S58" i="12" s="1"/>
  <c r="P58" i="12"/>
  <c r="W58" i="12" s="1"/>
  <c r="Q116" i="12"/>
  <c r="X116" i="12" s="1"/>
  <c r="M116" i="12"/>
  <c r="T116" i="12" s="1"/>
  <c r="L116" i="12"/>
  <c r="S116" i="12" s="1"/>
  <c r="O116" i="12"/>
  <c r="V116" i="12" s="1"/>
  <c r="N116" i="12"/>
  <c r="U116" i="12" s="1"/>
  <c r="P116" i="12"/>
  <c r="W116" i="12" s="1"/>
  <c r="N173" i="12"/>
  <c r="U173" i="12" s="1"/>
  <c r="O173" i="12"/>
  <c r="V173" i="12" s="1"/>
  <c r="L173" i="12"/>
  <c r="S173" i="12" s="1"/>
  <c r="P173" i="12"/>
  <c r="W173" i="12" s="1"/>
  <c r="Q173" i="12"/>
  <c r="X173" i="12" s="1"/>
  <c r="M173" i="12"/>
  <c r="T173" i="12" s="1"/>
  <c r="O49" i="12"/>
  <c r="V49" i="12" s="1"/>
  <c r="N49" i="12"/>
  <c r="U49" i="12" s="1"/>
  <c r="P49" i="12"/>
  <c r="W49" i="12" s="1"/>
  <c r="L49" i="12"/>
  <c r="S49" i="12" s="1"/>
  <c r="Q49" i="12"/>
  <c r="X49" i="12" s="1"/>
  <c r="M49" i="12"/>
  <c r="T49" i="12" s="1"/>
  <c r="Q70" i="12"/>
  <c r="X70" i="12" s="1"/>
  <c r="M70" i="12"/>
  <c r="T70" i="12" s="1"/>
  <c r="P70" i="12"/>
  <c r="W70" i="12" s="1"/>
  <c r="O70" i="12"/>
  <c r="V70" i="12" s="1"/>
  <c r="N70" i="12"/>
  <c r="U70" i="12" s="1"/>
  <c r="L70" i="12"/>
  <c r="S70" i="12" s="1"/>
  <c r="O113" i="12"/>
  <c r="V113" i="12" s="1"/>
  <c r="N113" i="12"/>
  <c r="U113" i="12" s="1"/>
  <c r="P113" i="12"/>
  <c r="W113" i="12" s="1"/>
  <c r="M113" i="12"/>
  <c r="T113" i="12" s="1"/>
  <c r="L113" i="12"/>
  <c r="S113" i="12" s="1"/>
  <c r="Q113" i="12"/>
  <c r="X113" i="12" s="1"/>
  <c r="P156" i="12"/>
  <c r="W156" i="12" s="1"/>
  <c r="L156" i="12"/>
  <c r="S156" i="12" s="1"/>
  <c r="Q156" i="12"/>
  <c r="X156" i="12" s="1"/>
  <c r="M156" i="12"/>
  <c r="T156" i="12" s="1"/>
  <c r="N156" i="12"/>
  <c r="U156" i="12" s="1"/>
  <c r="O156" i="12"/>
  <c r="V156" i="12" s="1"/>
  <c r="O11" i="12"/>
  <c r="V11" i="12" s="1"/>
  <c r="M11" i="12"/>
  <c r="T11" i="12" s="1"/>
  <c r="P11" i="12"/>
  <c r="W11" i="12" s="1"/>
  <c r="Q11" i="12"/>
  <c r="X11" i="12" s="1"/>
  <c r="N11" i="12"/>
  <c r="U11" i="12" s="1"/>
  <c r="L11" i="12"/>
  <c r="S11" i="12" s="1"/>
  <c r="O59" i="12"/>
  <c r="V59" i="12" s="1"/>
  <c r="M59" i="12"/>
  <c r="T59" i="12" s="1"/>
  <c r="L59" i="12"/>
  <c r="S59" i="12" s="1"/>
  <c r="Q59" i="12"/>
  <c r="X59" i="12" s="1"/>
  <c r="P59" i="12"/>
  <c r="W59" i="12" s="1"/>
  <c r="N59" i="12"/>
  <c r="U59" i="12" s="1"/>
  <c r="O91" i="12"/>
  <c r="V91" i="12" s="1"/>
  <c r="M91" i="12"/>
  <c r="T91" i="12" s="1"/>
  <c r="L91" i="12"/>
  <c r="S91" i="12" s="1"/>
  <c r="P91" i="12"/>
  <c r="W91" i="12" s="1"/>
  <c r="Q91" i="12"/>
  <c r="X91" i="12" s="1"/>
  <c r="N91" i="12"/>
  <c r="U91" i="12" s="1"/>
  <c r="O123" i="12"/>
  <c r="V123" i="12" s="1"/>
  <c r="M123" i="12"/>
  <c r="T123" i="12" s="1"/>
  <c r="L123" i="12"/>
  <c r="S123" i="12" s="1"/>
  <c r="Q123" i="12"/>
  <c r="X123" i="12" s="1"/>
  <c r="P123" i="12"/>
  <c r="W123" i="12" s="1"/>
  <c r="N123" i="12"/>
  <c r="U123" i="12" s="1"/>
  <c r="N155" i="12"/>
  <c r="U155" i="12" s="1"/>
  <c r="O155" i="12"/>
  <c r="V155" i="12" s="1"/>
  <c r="Q155" i="12"/>
  <c r="X155" i="12" s="1"/>
  <c r="L155" i="12"/>
  <c r="S155" i="12" s="1"/>
  <c r="P155" i="12"/>
  <c r="W155" i="12" s="1"/>
  <c r="M155" i="12"/>
  <c r="T155" i="12" s="1"/>
  <c r="N171" i="12"/>
  <c r="U171" i="12" s="1"/>
  <c r="O171" i="12"/>
  <c r="V171" i="12" s="1"/>
  <c r="Q171" i="12"/>
  <c r="X171" i="12" s="1"/>
  <c r="M171" i="12"/>
  <c r="T171" i="12" s="1"/>
  <c r="L171" i="12"/>
  <c r="S171" i="12" s="1"/>
  <c r="P171" i="12"/>
  <c r="W171" i="12" s="1"/>
  <c r="O20" i="13"/>
  <c r="V20" i="13" s="1"/>
  <c r="N20" i="13"/>
  <c r="U20" i="13" s="1"/>
  <c r="P20" i="13"/>
  <c r="W20" i="13" s="1"/>
  <c r="L20" i="13"/>
  <c r="S20" i="13" s="1"/>
  <c r="M20" i="13"/>
  <c r="T20" i="13" s="1"/>
  <c r="Q20" i="13"/>
  <c r="X20" i="13" s="1"/>
  <c r="Q110" i="13"/>
  <c r="X110" i="13" s="1"/>
  <c r="M110" i="13"/>
  <c r="T110" i="13" s="1"/>
  <c r="O110" i="13"/>
  <c r="V110" i="13" s="1"/>
  <c r="P110" i="13"/>
  <c r="W110" i="13" s="1"/>
  <c r="N110" i="13"/>
  <c r="U110" i="13" s="1"/>
  <c r="L110" i="13"/>
  <c r="S110" i="13" s="1"/>
  <c r="P174" i="13"/>
  <c r="W174" i="13" s="1"/>
  <c r="L174" i="13"/>
  <c r="S174" i="13" s="1"/>
  <c r="O174" i="13"/>
  <c r="V174" i="13" s="1"/>
  <c r="N174" i="13"/>
  <c r="U174" i="13" s="1"/>
  <c r="Q174" i="13"/>
  <c r="X174" i="13" s="1"/>
  <c r="M174" i="13"/>
  <c r="T174" i="13" s="1"/>
  <c r="Q42" i="13"/>
  <c r="X42" i="13" s="1"/>
  <c r="M42" i="13"/>
  <c r="T42" i="13" s="1"/>
  <c r="L42" i="13"/>
  <c r="S42" i="13" s="1"/>
  <c r="N42" i="13"/>
  <c r="U42" i="13" s="1"/>
  <c r="P42" i="13"/>
  <c r="W42" i="13" s="1"/>
  <c r="O42" i="13"/>
  <c r="V42" i="13" s="1"/>
  <c r="Q112" i="13"/>
  <c r="X112" i="13" s="1"/>
  <c r="M112" i="13"/>
  <c r="T112" i="13" s="1"/>
  <c r="O112" i="13"/>
  <c r="V112" i="13" s="1"/>
  <c r="P112" i="13"/>
  <c r="W112" i="13" s="1"/>
  <c r="N112" i="13"/>
  <c r="U112" i="13" s="1"/>
  <c r="L112" i="13"/>
  <c r="S112" i="13" s="1"/>
  <c r="N138" i="13"/>
  <c r="U138" i="13" s="1"/>
  <c r="O138" i="13"/>
  <c r="V138" i="13" s="1"/>
  <c r="Q138" i="13"/>
  <c r="X138" i="13" s="1"/>
  <c r="L138" i="13"/>
  <c r="S138" i="13" s="1"/>
  <c r="P138" i="13"/>
  <c r="W138" i="13" s="1"/>
  <c r="M138" i="13"/>
  <c r="T138" i="13" s="1"/>
  <c r="Q6" i="13"/>
  <c r="X6" i="13" s="1"/>
  <c r="M6" i="13"/>
  <c r="T6" i="13" s="1"/>
  <c r="N6" i="13"/>
  <c r="U6" i="13" s="1"/>
  <c r="L6" i="13"/>
  <c r="S6" i="13" s="1"/>
  <c r="O6" i="13"/>
  <c r="V6" i="13" s="1"/>
  <c r="P6" i="13"/>
  <c r="W6" i="13" s="1"/>
  <c r="Q49" i="13"/>
  <c r="X49" i="13" s="1"/>
  <c r="M49" i="13"/>
  <c r="T49" i="13" s="1"/>
  <c r="P49" i="13"/>
  <c r="W49" i="13" s="1"/>
  <c r="L49" i="13"/>
  <c r="S49" i="13" s="1"/>
  <c r="N49" i="13"/>
  <c r="U49" i="13" s="1"/>
  <c r="O49" i="13"/>
  <c r="V49" i="13" s="1"/>
  <c r="P92" i="13"/>
  <c r="W92" i="13" s="1"/>
  <c r="L92" i="13"/>
  <c r="S92" i="13" s="1"/>
  <c r="Q92" i="13"/>
  <c r="X92" i="13" s="1"/>
  <c r="M92" i="13"/>
  <c r="T92" i="13" s="1"/>
  <c r="O92" i="13"/>
  <c r="V92" i="13" s="1"/>
  <c r="N92" i="13"/>
  <c r="U92" i="13" s="1"/>
  <c r="N134" i="13"/>
  <c r="U134" i="13" s="1"/>
  <c r="O134" i="13"/>
  <c r="V134" i="13" s="1"/>
  <c r="Q134" i="13"/>
  <c r="X134" i="13" s="1"/>
  <c r="L134" i="13"/>
  <c r="S134" i="13" s="1"/>
  <c r="P134" i="13"/>
  <c r="W134" i="13" s="1"/>
  <c r="M134" i="13"/>
  <c r="T134" i="13" s="1"/>
  <c r="P177" i="13"/>
  <c r="W177" i="13" s="1"/>
  <c r="L177" i="13"/>
  <c r="S177" i="13" s="1"/>
  <c r="O177" i="13"/>
  <c r="V177" i="13" s="1"/>
  <c r="N177" i="13"/>
  <c r="U177" i="13" s="1"/>
  <c r="M177" i="13"/>
  <c r="T177" i="13" s="1"/>
  <c r="Q177" i="13"/>
  <c r="X177" i="13" s="1"/>
  <c r="N30" i="13"/>
  <c r="U30" i="13" s="1"/>
  <c r="P30" i="13"/>
  <c r="W30" i="13" s="1"/>
  <c r="Q30" i="13"/>
  <c r="X30" i="13" s="1"/>
  <c r="L30" i="13"/>
  <c r="S30" i="13" s="1"/>
  <c r="O30" i="13"/>
  <c r="V30" i="13" s="1"/>
  <c r="M30" i="13"/>
  <c r="T30" i="13" s="1"/>
  <c r="O158" i="13"/>
  <c r="V158" i="13" s="1"/>
  <c r="N158" i="13"/>
  <c r="U158" i="13" s="1"/>
  <c r="Q158" i="13"/>
  <c r="X158" i="13" s="1"/>
  <c r="L158" i="13"/>
  <c r="S158" i="13" s="1"/>
  <c r="P158" i="13"/>
  <c r="W158" i="13" s="1"/>
  <c r="M158" i="13"/>
  <c r="T158" i="13" s="1"/>
  <c r="P48" i="13"/>
  <c r="W48" i="13" s="1"/>
  <c r="L48" i="13"/>
  <c r="S48" i="13" s="1"/>
  <c r="M48" i="13"/>
  <c r="T48" i="13" s="1"/>
  <c r="N48" i="13"/>
  <c r="U48" i="13" s="1"/>
  <c r="Q48" i="13"/>
  <c r="X48" i="13" s="1"/>
  <c r="O48" i="13"/>
  <c r="V48" i="13" s="1"/>
  <c r="N8" i="13"/>
  <c r="U8" i="13" s="1"/>
  <c r="O8" i="13"/>
  <c r="V8" i="13" s="1"/>
  <c r="Q8" i="13"/>
  <c r="X8" i="13" s="1"/>
  <c r="L8" i="13"/>
  <c r="S8" i="13" s="1"/>
  <c r="M8" i="13"/>
  <c r="T8" i="13" s="1"/>
  <c r="P8" i="13"/>
  <c r="W8" i="13" s="1"/>
  <c r="O50" i="13"/>
  <c r="V50" i="13" s="1"/>
  <c r="Q50" i="13"/>
  <c r="X50" i="13" s="1"/>
  <c r="L50" i="13"/>
  <c r="S50" i="13" s="1"/>
  <c r="M50" i="13"/>
  <c r="T50" i="13" s="1"/>
  <c r="N50" i="13"/>
  <c r="U50" i="13" s="1"/>
  <c r="P50" i="13"/>
  <c r="W50" i="13" s="1"/>
  <c r="O72" i="13"/>
  <c r="V72" i="13" s="1"/>
  <c r="P72" i="13"/>
  <c r="W72" i="13" s="1"/>
  <c r="L72" i="13"/>
  <c r="S72" i="13" s="1"/>
  <c r="N72" i="13"/>
  <c r="U72" i="13" s="1"/>
  <c r="M72" i="13"/>
  <c r="T72" i="13" s="1"/>
  <c r="Q72" i="13"/>
  <c r="X72" i="13" s="1"/>
  <c r="P93" i="13"/>
  <c r="W93" i="13" s="1"/>
  <c r="L93" i="13"/>
  <c r="S93" i="13" s="1"/>
  <c r="Q93" i="13"/>
  <c r="X93" i="13" s="1"/>
  <c r="M93" i="13"/>
  <c r="T93" i="13" s="1"/>
  <c r="O93" i="13"/>
  <c r="V93" i="13" s="1"/>
  <c r="N93" i="13"/>
  <c r="U93" i="13" s="1"/>
  <c r="P114" i="13"/>
  <c r="W114" i="13" s="1"/>
  <c r="L114" i="13"/>
  <c r="S114" i="13" s="1"/>
  <c r="N114" i="13"/>
  <c r="U114" i="13" s="1"/>
  <c r="O114" i="13"/>
  <c r="V114" i="13" s="1"/>
  <c r="M114" i="13"/>
  <c r="T114" i="13" s="1"/>
  <c r="Q114" i="13"/>
  <c r="X114" i="13" s="1"/>
  <c r="P157" i="13"/>
  <c r="W157" i="13" s="1"/>
  <c r="L157" i="13"/>
  <c r="S157" i="13" s="1"/>
  <c r="N157" i="13"/>
  <c r="U157" i="13" s="1"/>
  <c r="O157" i="13"/>
  <c r="V157" i="13" s="1"/>
  <c r="M157" i="13"/>
  <c r="T157" i="13" s="1"/>
  <c r="Q157" i="13"/>
  <c r="X157" i="13" s="1"/>
  <c r="P178" i="13"/>
  <c r="W178" i="13" s="1"/>
  <c r="L178" i="13"/>
  <c r="S178" i="13" s="1"/>
  <c r="O178" i="13"/>
  <c r="V178" i="13" s="1"/>
  <c r="N178" i="13"/>
  <c r="U178" i="13" s="1"/>
  <c r="M178" i="13"/>
  <c r="T178" i="13" s="1"/>
  <c r="Q178" i="13"/>
  <c r="X178" i="13" s="1"/>
  <c r="O7" i="13"/>
  <c r="V7" i="13" s="1"/>
  <c r="P7" i="13"/>
  <c r="W7" i="13" s="1"/>
  <c r="L7" i="13"/>
  <c r="S7" i="13" s="1"/>
  <c r="M7" i="13"/>
  <c r="T7" i="13" s="1"/>
  <c r="Q7" i="13"/>
  <c r="X7" i="13" s="1"/>
  <c r="N7" i="13"/>
  <c r="U7" i="13" s="1"/>
  <c r="P23" i="13"/>
  <c r="W23" i="13" s="1"/>
  <c r="L23" i="13"/>
  <c r="S23" i="13" s="1"/>
  <c r="N23" i="13"/>
  <c r="U23" i="13" s="1"/>
  <c r="O23" i="13"/>
  <c r="V23" i="13" s="1"/>
  <c r="M23" i="13"/>
  <c r="T23" i="13" s="1"/>
  <c r="Q23" i="13"/>
  <c r="X23" i="13" s="1"/>
  <c r="P39" i="13"/>
  <c r="W39" i="13" s="1"/>
  <c r="L39" i="13"/>
  <c r="S39" i="13" s="1"/>
  <c r="N39" i="13"/>
  <c r="U39" i="13" s="1"/>
  <c r="O39" i="13"/>
  <c r="V39" i="13" s="1"/>
  <c r="M39" i="13"/>
  <c r="T39" i="13" s="1"/>
  <c r="Q39" i="13"/>
  <c r="X39" i="13" s="1"/>
  <c r="N55" i="13"/>
  <c r="U55" i="13" s="1"/>
  <c r="O55" i="13"/>
  <c r="V55" i="13" s="1"/>
  <c r="P55" i="13"/>
  <c r="W55" i="13" s="1"/>
  <c r="M55" i="13"/>
  <c r="T55" i="13" s="1"/>
  <c r="Q55" i="13"/>
  <c r="X55" i="13" s="1"/>
  <c r="L55" i="13"/>
  <c r="S55" i="13" s="1"/>
  <c r="P71" i="13"/>
  <c r="W71" i="13" s="1"/>
  <c r="L71" i="13"/>
  <c r="S71" i="13" s="1"/>
  <c r="Q71" i="13"/>
  <c r="X71" i="13" s="1"/>
  <c r="M71" i="13"/>
  <c r="T71" i="13" s="1"/>
  <c r="O71" i="13"/>
  <c r="V71" i="13" s="1"/>
  <c r="N71" i="13"/>
  <c r="U71" i="13" s="1"/>
  <c r="N87" i="13"/>
  <c r="U87" i="13" s="1"/>
  <c r="O87" i="13"/>
  <c r="V87" i="13" s="1"/>
  <c r="M87" i="13"/>
  <c r="T87" i="13" s="1"/>
  <c r="L87" i="13"/>
  <c r="S87" i="13" s="1"/>
  <c r="Q87" i="13"/>
  <c r="X87" i="13" s="1"/>
  <c r="P87" i="13"/>
  <c r="W87" i="13" s="1"/>
  <c r="P103" i="13"/>
  <c r="W103" i="13" s="1"/>
  <c r="L103" i="13"/>
  <c r="S103" i="13" s="1"/>
  <c r="Q103" i="13"/>
  <c r="X103" i="13" s="1"/>
  <c r="M103" i="13"/>
  <c r="T103" i="13" s="1"/>
  <c r="O103" i="13"/>
  <c r="V103" i="13" s="1"/>
  <c r="N103" i="13"/>
  <c r="U103" i="13" s="1"/>
  <c r="O119" i="13"/>
  <c r="V119" i="13" s="1"/>
  <c r="P119" i="13"/>
  <c r="W119" i="13" s="1"/>
  <c r="L119" i="13"/>
  <c r="S119" i="13" s="1"/>
  <c r="N119" i="13"/>
  <c r="U119" i="13" s="1"/>
  <c r="Q119" i="13"/>
  <c r="X119" i="13" s="1"/>
  <c r="M119" i="13"/>
  <c r="T119" i="13" s="1"/>
  <c r="N135" i="13"/>
  <c r="U135" i="13" s="1"/>
  <c r="O135" i="13"/>
  <c r="V135" i="13" s="1"/>
  <c r="Q135" i="13"/>
  <c r="X135" i="13" s="1"/>
  <c r="L135" i="13"/>
  <c r="S135" i="13" s="1"/>
  <c r="M135" i="13"/>
  <c r="T135" i="13" s="1"/>
  <c r="P135" i="13"/>
  <c r="W135" i="13" s="1"/>
  <c r="O167" i="13"/>
  <c r="V167" i="13" s="1"/>
  <c r="N167" i="13"/>
  <c r="U167" i="13" s="1"/>
  <c r="Q167" i="13"/>
  <c r="X167" i="13" s="1"/>
  <c r="M167" i="13"/>
  <c r="T167" i="13" s="1"/>
  <c r="P167" i="13"/>
  <c r="W167" i="13" s="1"/>
  <c r="L167" i="13"/>
  <c r="S167" i="13" s="1"/>
  <c r="O25" i="12"/>
  <c r="V25" i="12" s="1"/>
  <c r="N25" i="12"/>
  <c r="U25" i="12" s="1"/>
  <c r="Q25" i="12"/>
  <c r="X25" i="12" s="1"/>
  <c r="L25" i="12"/>
  <c r="S25" i="12" s="1"/>
  <c r="P25" i="12"/>
  <c r="W25" i="12" s="1"/>
  <c r="M25" i="12"/>
  <c r="T25" i="12" s="1"/>
  <c r="O61" i="12"/>
  <c r="V61" i="12" s="1"/>
  <c r="Q61" i="12"/>
  <c r="X61" i="12" s="1"/>
  <c r="L61" i="12"/>
  <c r="S61" i="12" s="1"/>
  <c r="N61" i="12"/>
  <c r="U61" i="12" s="1"/>
  <c r="M61" i="12"/>
  <c r="T61" i="12" s="1"/>
  <c r="P61" i="12"/>
  <c r="W61" i="12" s="1"/>
  <c r="Q104" i="12"/>
  <c r="X104" i="12" s="1"/>
  <c r="M104" i="12"/>
  <c r="T104" i="12" s="1"/>
  <c r="O104" i="12"/>
  <c r="V104" i="12" s="1"/>
  <c r="L104" i="12"/>
  <c r="S104" i="12" s="1"/>
  <c r="P104" i="12"/>
  <c r="W104" i="12" s="1"/>
  <c r="N104" i="12"/>
  <c r="U104" i="12" s="1"/>
  <c r="N153" i="12"/>
  <c r="U153" i="12" s="1"/>
  <c r="O153" i="12"/>
  <c r="V153" i="12" s="1"/>
  <c r="M153" i="12"/>
  <c r="T153" i="12" s="1"/>
  <c r="P153" i="12"/>
  <c r="W153" i="12" s="1"/>
  <c r="Q153" i="12"/>
  <c r="X153" i="12" s="1"/>
  <c r="L153" i="12"/>
  <c r="S153" i="12" s="1"/>
  <c r="O9" i="12"/>
  <c r="V9" i="12" s="1"/>
  <c r="N9" i="12"/>
  <c r="U9" i="12" s="1"/>
  <c r="M9" i="12"/>
  <c r="T9" i="12" s="1"/>
  <c r="L9" i="12"/>
  <c r="S9" i="12" s="1"/>
  <c r="Q9" i="12"/>
  <c r="X9" i="12" s="1"/>
  <c r="P9" i="12"/>
  <c r="W9" i="12" s="1"/>
  <c r="O41" i="12"/>
  <c r="V41" i="12" s="1"/>
  <c r="N41" i="12"/>
  <c r="U41" i="12" s="1"/>
  <c r="M41" i="12"/>
  <c r="T41" i="12" s="1"/>
  <c r="L41" i="12"/>
  <c r="S41" i="12" s="1"/>
  <c r="Q41" i="12"/>
  <c r="X41" i="12" s="1"/>
  <c r="P41" i="12"/>
  <c r="W41" i="12" s="1"/>
  <c r="O77" i="12"/>
  <c r="V77" i="12" s="1"/>
  <c r="Q77" i="12"/>
  <c r="X77" i="12" s="1"/>
  <c r="L77" i="12"/>
  <c r="S77" i="12" s="1"/>
  <c r="P77" i="12"/>
  <c r="W77" i="12" s="1"/>
  <c r="N77" i="12"/>
  <c r="U77" i="12" s="1"/>
  <c r="M77" i="12"/>
  <c r="T77" i="12" s="1"/>
  <c r="Q120" i="12"/>
  <c r="X120" i="12" s="1"/>
  <c r="M120" i="12"/>
  <c r="T120" i="12" s="1"/>
  <c r="O120" i="12"/>
  <c r="V120" i="12" s="1"/>
  <c r="P120" i="12"/>
  <c r="W120" i="12" s="1"/>
  <c r="L120" i="12"/>
  <c r="S120" i="12" s="1"/>
  <c r="N120" i="12"/>
  <c r="U120" i="12" s="1"/>
  <c r="P162" i="12"/>
  <c r="W162" i="12" s="1"/>
  <c r="L162" i="12"/>
  <c r="S162" i="12" s="1"/>
  <c r="Q162" i="12"/>
  <c r="X162" i="12" s="1"/>
  <c r="M162" i="12"/>
  <c r="T162" i="12" s="1"/>
  <c r="O162" i="12"/>
  <c r="V162" i="12" s="1"/>
  <c r="N162" i="12"/>
  <c r="U162" i="12" s="1"/>
  <c r="Q10" i="12"/>
  <c r="X10" i="12" s="1"/>
  <c r="M10" i="12"/>
  <c r="T10" i="12" s="1"/>
  <c r="N10" i="12"/>
  <c r="U10" i="12" s="1"/>
  <c r="O10" i="12"/>
  <c r="V10" i="12" s="1"/>
  <c r="L10" i="12"/>
  <c r="S10" i="12" s="1"/>
  <c r="P10" i="12"/>
  <c r="W10" i="12" s="1"/>
  <c r="Q36" i="12"/>
  <c r="X36" i="12" s="1"/>
  <c r="M36" i="12"/>
  <c r="T36" i="12" s="1"/>
  <c r="L36" i="12"/>
  <c r="S36" i="12" s="1"/>
  <c r="O36" i="12"/>
  <c r="V36" i="12" s="1"/>
  <c r="N36" i="12"/>
  <c r="U36" i="12" s="1"/>
  <c r="P36" i="12"/>
  <c r="W36" i="12" s="1"/>
  <c r="Q64" i="12"/>
  <c r="X64" i="12" s="1"/>
  <c r="M64" i="12"/>
  <c r="T64" i="12" s="1"/>
  <c r="O64" i="12"/>
  <c r="V64" i="12" s="1"/>
  <c r="L64" i="12"/>
  <c r="S64" i="12" s="1"/>
  <c r="P64" i="12"/>
  <c r="W64" i="12" s="1"/>
  <c r="N64" i="12"/>
  <c r="U64" i="12" s="1"/>
  <c r="O93" i="12"/>
  <c r="V93" i="12" s="1"/>
  <c r="Q93" i="12"/>
  <c r="X93" i="12" s="1"/>
  <c r="L93" i="12"/>
  <c r="S93" i="12" s="1"/>
  <c r="N93" i="12"/>
  <c r="U93" i="12" s="1"/>
  <c r="M93" i="12"/>
  <c r="T93" i="12" s="1"/>
  <c r="P93" i="12"/>
  <c r="W93" i="12" s="1"/>
  <c r="O121" i="12"/>
  <c r="V121" i="12" s="1"/>
  <c r="N121" i="12"/>
  <c r="U121" i="12" s="1"/>
  <c r="Q121" i="12"/>
  <c r="X121" i="12" s="1"/>
  <c r="P121" i="12"/>
  <c r="W121" i="12" s="1"/>
  <c r="M121" i="12"/>
  <c r="T121" i="12" s="1"/>
  <c r="L121" i="12"/>
  <c r="S121" i="12" s="1"/>
  <c r="N149" i="12"/>
  <c r="U149" i="12" s="1"/>
  <c r="O149" i="12"/>
  <c r="V149" i="12" s="1"/>
  <c r="M149" i="12"/>
  <c r="T149" i="12" s="1"/>
  <c r="L149" i="12"/>
  <c r="S149" i="12" s="1"/>
  <c r="Q149" i="12"/>
  <c r="X149" i="12" s="1"/>
  <c r="P149" i="12"/>
  <c r="W149" i="12" s="1"/>
  <c r="P178" i="12"/>
  <c r="W178" i="12" s="1"/>
  <c r="L178" i="12"/>
  <c r="S178" i="12" s="1"/>
  <c r="Q178" i="12"/>
  <c r="X178" i="12" s="1"/>
  <c r="M178" i="12"/>
  <c r="T178" i="12" s="1"/>
  <c r="N178" i="12"/>
  <c r="U178" i="12" s="1"/>
  <c r="O178" i="12"/>
  <c r="V178" i="12" s="1"/>
  <c r="Q74" i="12"/>
  <c r="X74" i="12" s="1"/>
  <c r="M74" i="12"/>
  <c r="T74" i="12" s="1"/>
  <c r="N74" i="12"/>
  <c r="U74" i="12" s="1"/>
  <c r="O74" i="12"/>
  <c r="V74" i="12" s="1"/>
  <c r="L74" i="12"/>
  <c r="S74" i="12" s="1"/>
  <c r="P74" i="12"/>
  <c r="W74" i="12" s="1"/>
  <c r="P146" i="12"/>
  <c r="W146" i="12" s="1"/>
  <c r="L146" i="12"/>
  <c r="S146" i="12" s="1"/>
  <c r="Q146" i="12"/>
  <c r="X146" i="12" s="1"/>
  <c r="M146" i="12"/>
  <c r="T146" i="12" s="1"/>
  <c r="O146" i="12"/>
  <c r="V146" i="12" s="1"/>
  <c r="N146" i="12"/>
  <c r="U146" i="12" s="1"/>
  <c r="Q34" i="12"/>
  <c r="X34" i="12" s="1"/>
  <c r="M34" i="12"/>
  <c r="T34" i="12" s="1"/>
  <c r="N34" i="12"/>
  <c r="U34" i="12" s="1"/>
  <c r="L34" i="12"/>
  <c r="S34" i="12" s="1"/>
  <c r="O34" i="12"/>
  <c r="V34" i="12" s="1"/>
  <c r="P34" i="12"/>
  <c r="W34" i="12" s="1"/>
  <c r="P126" i="12"/>
  <c r="W126" i="12" s="1"/>
  <c r="L126" i="12"/>
  <c r="S126" i="12" s="1"/>
  <c r="Q126" i="12"/>
  <c r="X126" i="12" s="1"/>
  <c r="M126" i="12"/>
  <c r="T126" i="12" s="1"/>
  <c r="O126" i="12"/>
  <c r="V126" i="12" s="1"/>
  <c r="N126" i="12"/>
  <c r="U126" i="12" s="1"/>
  <c r="O3" i="12"/>
  <c r="V3" i="12" s="1"/>
  <c r="M3" i="12"/>
  <c r="T3" i="12" s="1"/>
  <c r="N3" i="12"/>
  <c r="U3" i="12" s="1"/>
  <c r="P3" i="12"/>
  <c r="W3" i="12" s="1"/>
  <c r="L3" i="12"/>
  <c r="S3" i="12" s="1"/>
  <c r="Q3" i="12"/>
  <c r="X3" i="12" s="1"/>
  <c r="Q24" i="12"/>
  <c r="X24" i="12" s="1"/>
  <c r="M24" i="12"/>
  <c r="T24" i="12" s="1"/>
  <c r="O24" i="12"/>
  <c r="V24" i="12" s="1"/>
  <c r="P24" i="12"/>
  <c r="W24" i="12" s="1"/>
  <c r="L24" i="12"/>
  <c r="S24" i="12" s="1"/>
  <c r="N24" i="12"/>
  <c r="U24" i="12" s="1"/>
  <c r="Q52" i="12"/>
  <c r="X52" i="12" s="1"/>
  <c r="M52" i="12"/>
  <c r="T52" i="12" s="1"/>
  <c r="L52" i="12"/>
  <c r="S52" i="12" s="1"/>
  <c r="O52" i="12"/>
  <c r="V52" i="12" s="1"/>
  <c r="P52" i="12"/>
  <c r="W52" i="12" s="1"/>
  <c r="N52" i="12"/>
  <c r="U52" i="12" s="1"/>
  <c r="Q80" i="12"/>
  <c r="X80" i="12" s="1"/>
  <c r="M80" i="12"/>
  <c r="T80" i="12" s="1"/>
  <c r="O80" i="12"/>
  <c r="V80" i="12" s="1"/>
  <c r="N80" i="12"/>
  <c r="U80" i="12" s="1"/>
  <c r="P80" i="12"/>
  <c r="W80" i="12" s="1"/>
  <c r="L80" i="12"/>
  <c r="S80" i="12" s="1"/>
  <c r="O109" i="12"/>
  <c r="V109" i="12" s="1"/>
  <c r="Q109" i="12"/>
  <c r="X109" i="12" s="1"/>
  <c r="L109" i="12"/>
  <c r="S109" i="12" s="1"/>
  <c r="N109" i="12"/>
  <c r="U109" i="12" s="1"/>
  <c r="P109" i="12"/>
  <c r="W109" i="12" s="1"/>
  <c r="M109" i="12"/>
  <c r="T109" i="12" s="1"/>
  <c r="N137" i="12"/>
  <c r="U137" i="12" s="1"/>
  <c r="O137" i="12"/>
  <c r="V137" i="12" s="1"/>
  <c r="M137" i="12"/>
  <c r="T137" i="12" s="1"/>
  <c r="P137" i="12"/>
  <c r="W137" i="12" s="1"/>
  <c r="Q137" i="12"/>
  <c r="X137" i="12" s="1"/>
  <c r="L137" i="12"/>
  <c r="S137" i="12" s="1"/>
  <c r="N165" i="12"/>
  <c r="U165" i="12" s="1"/>
  <c r="O165" i="12"/>
  <c r="V165" i="12" s="1"/>
  <c r="M165" i="12"/>
  <c r="T165" i="12" s="1"/>
  <c r="L165" i="12"/>
  <c r="S165" i="12" s="1"/>
  <c r="Q165" i="12"/>
  <c r="X165" i="12" s="1"/>
  <c r="P165" i="12"/>
  <c r="W165" i="12" s="1"/>
  <c r="Q22" i="12"/>
  <c r="X22" i="12" s="1"/>
  <c r="M22" i="12"/>
  <c r="T22" i="12" s="1"/>
  <c r="P22" i="12"/>
  <c r="W22" i="12" s="1"/>
  <c r="N22" i="12"/>
  <c r="U22" i="12" s="1"/>
  <c r="O22" i="12"/>
  <c r="V22" i="12" s="1"/>
  <c r="L22" i="12"/>
  <c r="S22" i="12" s="1"/>
  <c r="Q44" i="12"/>
  <c r="X44" i="12" s="1"/>
  <c r="M44" i="12"/>
  <c r="T44" i="12" s="1"/>
  <c r="L44" i="12"/>
  <c r="S44" i="12" s="1"/>
  <c r="P44" i="12"/>
  <c r="W44" i="12" s="1"/>
  <c r="O44" i="12"/>
  <c r="V44" i="12" s="1"/>
  <c r="N44" i="12"/>
  <c r="U44" i="12" s="1"/>
  <c r="O65" i="12"/>
  <c r="V65" i="12" s="1"/>
  <c r="N65" i="12"/>
  <c r="U65" i="12" s="1"/>
  <c r="L65" i="12"/>
  <c r="S65" i="12" s="1"/>
  <c r="P65" i="12"/>
  <c r="W65" i="12" s="1"/>
  <c r="Q65" i="12"/>
  <c r="X65" i="12" s="1"/>
  <c r="M65" i="12"/>
  <c r="T65" i="12" s="1"/>
  <c r="Q86" i="12"/>
  <c r="X86" i="12" s="1"/>
  <c r="M86" i="12"/>
  <c r="T86" i="12" s="1"/>
  <c r="P86" i="12"/>
  <c r="W86" i="12" s="1"/>
  <c r="N86" i="12"/>
  <c r="U86" i="12" s="1"/>
  <c r="O86" i="12"/>
  <c r="V86" i="12" s="1"/>
  <c r="L86" i="12"/>
  <c r="S86" i="12" s="1"/>
  <c r="Q108" i="12"/>
  <c r="X108" i="12" s="1"/>
  <c r="M108" i="12"/>
  <c r="T108" i="12" s="1"/>
  <c r="L108" i="12"/>
  <c r="S108" i="12" s="1"/>
  <c r="P108" i="12"/>
  <c r="W108" i="12" s="1"/>
  <c r="O108" i="12"/>
  <c r="V108" i="12" s="1"/>
  <c r="N108" i="12"/>
  <c r="U108" i="12" s="1"/>
  <c r="N129" i="12"/>
  <c r="U129" i="12" s="1"/>
  <c r="O129" i="12"/>
  <c r="V129" i="12" s="1"/>
  <c r="M129" i="12"/>
  <c r="T129" i="12" s="1"/>
  <c r="P129" i="12"/>
  <c r="W129" i="12" s="1"/>
  <c r="L129" i="12"/>
  <c r="S129" i="12" s="1"/>
  <c r="Q129" i="12"/>
  <c r="X129" i="12" s="1"/>
  <c r="P150" i="12"/>
  <c r="W150" i="12" s="1"/>
  <c r="L150" i="12"/>
  <c r="S150" i="12" s="1"/>
  <c r="Q150" i="12"/>
  <c r="X150" i="12" s="1"/>
  <c r="M150" i="12"/>
  <c r="T150" i="12" s="1"/>
  <c r="O150" i="12"/>
  <c r="V150" i="12" s="1"/>
  <c r="N150" i="12"/>
  <c r="U150" i="12" s="1"/>
  <c r="P172" i="12"/>
  <c r="W172" i="12" s="1"/>
  <c r="Q172" i="12"/>
  <c r="X172" i="12" s="1"/>
  <c r="M172" i="12"/>
  <c r="T172" i="12" s="1"/>
  <c r="L172" i="12"/>
  <c r="S172" i="12" s="1"/>
  <c r="O172" i="12"/>
  <c r="V172" i="12" s="1"/>
  <c r="N172" i="12"/>
  <c r="U172" i="12" s="1"/>
  <c r="O7" i="12"/>
  <c r="V7" i="12" s="1"/>
  <c r="P7" i="12"/>
  <c r="W7" i="12" s="1"/>
  <c r="L7" i="12"/>
  <c r="S7" i="12" s="1"/>
  <c r="Q7" i="12"/>
  <c r="X7" i="12" s="1"/>
  <c r="N7" i="12"/>
  <c r="U7" i="12" s="1"/>
  <c r="M7" i="12"/>
  <c r="T7" i="12" s="1"/>
  <c r="O23" i="12"/>
  <c r="V23" i="12" s="1"/>
  <c r="P23" i="12"/>
  <c r="W23" i="12" s="1"/>
  <c r="N23" i="12"/>
  <c r="U23" i="12" s="1"/>
  <c r="M23" i="12"/>
  <c r="T23" i="12" s="1"/>
  <c r="L23" i="12"/>
  <c r="S23" i="12" s="1"/>
  <c r="Q23" i="12"/>
  <c r="X23" i="12" s="1"/>
  <c r="O39" i="12"/>
  <c r="V39" i="12" s="1"/>
  <c r="P39" i="12"/>
  <c r="W39" i="12" s="1"/>
  <c r="L39" i="12"/>
  <c r="S39" i="12" s="1"/>
  <c r="Q39" i="12"/>
  <c r="X39" i="12" s="1"/>
  <c r="N39" i="12"/>
  <c r="U39" i="12" s="1"/>
  <c r="M39" i="12"/>
  <c r="T39" i="12" s="1"/>
  <c r="O55" i="12"/>
  <c r="V55" i="12" s="1"/>
  <c r="P55" i="12"/>
  <c r="W55" i="12" s="1"/>
  <c r="N55" i="12"/>
  <c r="U55" i="12" s="1"/>
  <c r="L55" i="12"/>
  <c r="S55" i="12" s="1"/>
  <c r="M55" i="12"/>
  <c r="T55" i="12" s="1"/>
  <c r="Q55" i="12"/>
  <c r="X55" i="12" s="1"/>
  <c r="O71" i="12"/>
  <c r="V71" i="12" s="1"/>
  <c r="P71" i="12"/>
  <c r="W71" i="12" s="1"/>
  <c r="L71" i="12"/>
  <c r="S71" i="12" s="1"/>
  <c r="M71" i="12"/>
  <c r="T71" i="12" s="1"/>
  <c r="Q71" i="12"/>
  <c r="X71" i="12" s="1"/>
  <c r="N71" i="12"/>
  <c r="U71" i="12" s="1"/>
  <c r="O87" i="12"/>
  <c r="V87" i="12" s="1"/>
  <c r="P87" i="12"/>
  <c r="W87" i="12" s="1"/>
  <c r="N87" i="12"/>
  <c r="U87" i="12" s="1"/>
  <c r="L87" i="12"/>
  <c r="S87" i="12" s="1"/>
  <c r="M87" i="12"/>
  <c r="T87" i="12" s="1"/>
  <c r="Q87" i="12"/>
  <c r="X87" i="12" s="1"/>
  <c r="O103" i="12"/>
  <c r="V103" i="12" s="1"/>
  <c r="P103" i="12"/>
  <c r="W103" i="12" s="1"/>
  <c r="L103" i="12"/>
  <c r="S103" i="12" s="1"/>
  <c r="Q103" i="12"/>
  <c r="X103" i="12" s="1"/>
  <c r="N103" i="12"/>
  <c r="U103" i="12" s="1"/>
  <c r="M103" i="12"/>
  <c r="T103" i="12" s="1"/>
  <c r="O119" i="12"/>
  <c r="V119" i="12" s="1"/>
  <c r="P119" i="12"/>
  <c r="W119" i="12" s="1"/>
  <c r="N119" i="12"/>
  <c r="U119" i="12" s="1"/>
  <c r="Q119" i="12"/>
  <c r="X119" i="12" s="1"/>
  <c r="M119" i="12"/>
  <c r="T119" i="12" s="1"/>
  <c r="L119" i="12"/>
  <c r="S119" i="12" s="1"/>
  <c r="N135" i="12"/>
  <c r="U135" i="12" s="1"/>
  <c r="O135" i="12"/>
  <c r="V135" i="12" s="1"/>
  <c r="Q135" i="12"/>
  <c r="X135" i="12" s="1"/>
  <c r="L135" i="12"/>
  <c r="S135" i="12" s="1"/>
  <c r="P135" i="12"/>
  <c r="W135" i="12" s="1"/>
  <c r="M135" i="12"/>
  <c r="T135" i="12" s="1"/>
  <c r="N151" i="12"/>
  <c r="U151" i="12" s="1"/>
  <c r="O151" i="12"/>
  <c r="V151" i="12" s="1"/>
  <c r="Q151" i="12"/>
  <c r="X151" i="12" s="1"/>
  <c r="L151" i="12"/>
  <c r="S151" i="12" s="1"/>
  <c r="P151" i="12"/>
  <c r="W151" i="12" s="1"/>
  <c r="M151" i="12"/>
  <c r="T151" i="12" s="1"/>
  <c r="N167" i="12"/>
  <c r="U167" i="12" s="1"/>
  <c r="O167" i="12"/>
  <c r="V167" i="12" s="1"/>
  <c r="Q167" i="12"/>
  <c r="X167" i="12" s="1"/>
  <c r="L167" i="12"/>
  <c r="S167" i="12" s="1"/>
  <c r="P167" i="12"/>
  <c r="W167" i="12" s="1"/>
  <c r="M167" i="12"/>
  <c r="T167" i="12" s="1"/>
  <c r="N183" i="12"/>
  <c r="U183" i="12" s="1"/>
  <c r="O183" i="12"/>
  <c r="V183" i="12" s="1"/>
  <c r="P183" i="12"/>
  <c r="W183" i="12" s="1"/>
  <c r="M183" i="12"/>
  <c r="T183" i="12" s="1"/>
  <c r="Q183" i="12"/>
  <c r="X183" i="12" s="1"/>
  <c r="L183" i="12"/>
  <c r="S183" i="12" s="1"/>
  <c r="N9" i="13"/>
  <c r="U9" i="13" s="1"/>
  <c r="O9" i="13"/>
  <c r="V9" i="13" s="1"/>
  <c r="Q9" i="13"/>
  <c r="X9" i="13" s="1"/>
  <c r="L9" i="13"/>
  <c r="S9" i="13" s="1"/>
  <c r="P9" i="13"/>
  <c r="W9" i="13" s="1"/>
  <c r="M9" i="13"/>
  <c r="T9" i="13" s="1"/>
  <c r="P41" i="13"/>
  <c r="W41" i="13" s="1"/>
  <c r="L41" i="13"/>
  <c r="S41" i="13" s="1"/>
  <c r="N41" i="13"/>
  <c r="U41" i="13" s="1"/>
  <c r="O41" i="13"/>
  <c r="V41" i="13" s="1"/>
  <c r="M41" i="13"/>
  <c r="T41" i="13" s="1"/>
  <c r="Q41" i="13"/>
  <c r="X41" i="13" s="1"/>
  <c r="O73" i="13"/>
  <c r="V73" i="13" s="1"/>
  <c r="P73" i="13"/>
  <c r="W73" i="13" s="1"/>
  <c r="L73" i="13"/>
  <c r="S73" i="13" s="1"/>
  <c r="N73" i="13"/>
  <c r="U73" i="13" s="1"/>
  <c r="M73" i="13"/>
  <c r="T73" i="13" s="1"/>
  <c r="Q73" i="13"/>
  <c r="X73" i="13" s="1"/>
  <c r="O105" i="13"/>
  <c r="V105" i="13" s="1"/>
  <c r="P105" i="13"/>
  <c r="W105" i="13" s="1"/>
  <c r="L105" i="13"/>
  <c r="S105" i="13" s="1"/>
  <c r="Q105" i="13"/>
  <c r="X105" i="13" s="1"/>
  <c r="N105" i="13"/>
  <c r="U105" i="13" s="1"/>
  <c r="M105" i="13"/>
  <c r="T105" i="13" s="1"/>
  <c r="O137" i="13"/>
  <c r="V137" i="13" s="1"/>
  <c r="P137" i="13"/>
  <c r="W137" i="13" s="1"/>
  <c r="L137" i="13"/>
  <c r="S137" i="13" s="1"/>
  <c r="M137" i="13"/>
  <c r="T137" i="13" s="1"/>
  <c r="N137" i="13"/>
  <c r="U137" i="13" s="1"/>
  <c r="Q137" i="13"/>
  <c r="X137" i="13" s="1"/>
  <c r="P169" i="13"/>
  <c r="W169" i="13" s="1"/>
  <c r="L169" i="13"/>
  <c r="S169" i="13" s="1"/>
  <c r="O169" i="13"/>
  <c r="V169" i="13" s="1"/>
  <c r="N169" i="13"/>
  <c r="U169" i="13" s="1"/>
  <c r="M169" i="13"/>
  <c r="T169" i="13" s="1"/>
  <c r="Q169" i="13"/>
  <c r="X169" i="13" s="1"/>
  <c r="N5" i="13"/>
  <c r="U5" i="13" s="1"/>
  <c r="O5" i="13"/>
  <c r="V5" i="13" s="1"/>
  <c r="M5" i="13"/>
  <c r="T5" i="13" s="1"/>
  <c r="P5" i="13"/>
  <c r="W5" i="13" s="1"/>
  <c r="Q5" i="13"/>
  <c r="X5" i="13" s="1"/>
  <c r="L5" i="13"/>
  <c r="S5" i="13" s="1"/>
  <c r="O37" i="13"/>
  <c r="V37" i="13" s="1"/>
  <c r="Q37" i="13"/>
  <c r="X37" i="13" s="1"/>
  <c r="L37" i="13"/>
  <c r="S37" i="13" s="1"/>
  <c r="M37" i="13"/>
  <c r="T37" i="13" s="1"/>
  <c r="P37" i="13"/>
  <c r="W37" i="13" s="1"/>
  <c r="N37" i="13"/>
  <c r="U37" i="13" s="1"/>
  <c r="Q74" i="13"/>
  <c r="X74" i="13" s="1"/>
  <c r="M74" i="13"/>
  <c r="T74" i="13" s="1"/>
  <c r="N74" i="13"/>
  <c r="U74" i="13" s="1"/>
  <c r="L74" i="13"/>
  <c r="S74" i="13" s="1"/>
  <c r="O74" i="13"/>
  <c r="V74" i="13" s="1"/>
  <c r="P74" i="13"/>
  <c r="W74" i="13" s="1"/>
  <c r="N106" i="13"/>
  <c r="U106" i="13" s="1"/>
  <c r="O106" i="13"/>
  <c r="V106" i="13" s="1"/>
  <c r="Q106" i="13"/>
  <c r="X106" i="13" s="1"/>
  <c r="P106" i="13"/>
  <c r="W106" i="13" s="1"/>
  <c r="L106" i="13"/>
  <c r="S106" i="13" s="1"/>
  <c r="M106" i="13"/>
  <c r="T106" i="13" s="1"/>
  <c r="P133" i="13"/>
  <c r="W133" i="13" s="1"/>
  <c r="L133" i="13"/>
  <c r="S133" i="13" s="1"/>
  <c r="Q133" i="13"/>
  <c r="X133" i="13" s="1"/>
  <c r="M133" i="13"/>
  <c r="T133" i="13" s="1"/>
  <c r="N133" i="13"/>
  <c r="U133" i="13" s="1"/>
  <c r="O133" i="13"/>
  <c r="V133" i="13" s="1"/>
  <c r="N160" i="13"/>
  <c r="U160" i="13" s="1"/>
  <c r="Q160" i="13"/>
  <c r="X160" i="13" s="1"/>
  <c r="M160" i="13"/>
  <c r="T160" i="13" s="1"/>
  <c r="P160" i="13"/>
  <c r="W160" i="13" s="1"/>
  <c r="O160" i="13"/>
  <c r="V160" i="13" s="1"/>
  <c r="L160" i="13"/>
  <c r="S160" i="13" s="1"/>
  <c r="N186" i="13"/>
  <c r="U186" i="13" s="1"/>
  <c r="Q186" i="13"/>
  <c r="X186" i="13" s="1"/>
  <c r="M186" i="13"/>
  <c r="T186" i="13" s="1"/>
  <c r="P186" i="13"/>
  <c r="W186" i="13" s="1"/>
  <c r="L186" i="13"/>
  <c r="S186" i="13" s="1"/>
  <c r="O186" i="13"/>
  <c r="V186" i="13" s="1"/>
  <c r="N22" i="13"/>
  <c r="U22" i="13" s="1"/>
  <c r="M22" i="13"/>
  <c r="T22" i="13" s="1"/>
  <c r="O22" i="13"/>
  <c r="V22" i="13" s="1"/>
  <c r="L22" i="13"/>
  <c r="S22" i="13" s="1"/>
  <c r="P22" i="13"/>
  <c r="W22" i="13" s="1"/>
  <c r="Q22" i="13"/>
  <c r="X22" i="13" s="1"/>
  <c r="O44" i="13"/>
  <c r="V44" i="13" s="1"/>
  <c r="P44" i="13"/>
  <c r="W44" i="13" s="1"/>
  <c r="Q44" i="13"/>
  <c r="X44" i="13" s="1"/>
  <c r="L44" i="13"/>
  <c r="S44" i="13" s="1"/>
  <c r="M44" i="13"/>
  <c r="T44" i="13" s="1"/>
  <c r="N44" i="13"/>
  <c r="U44" i="13" s="1"/>
  <c r="P65" i="13"/>
  <c r="W65" i="13" s="1"/>
  <c r="L65" i="13"/>
  <c r="S65" i="13" s="1"/>
  <c r="Q65" i="13"/>
  <c r="X65" i="13" s="1"/>
  <c r="M65" i="13"/>
  <c r="T65" i="13" s="1"/>
  <c r="O65" i="13"/>
  <c r="V65" i="13" s="1"/>
  <c r="N65" i="13"/>
  <c r="U65" i="13" s="1"/>
  <c r="P86" i="13"/>
  <c r="W86" i="13" s="1"/>
  <c r="L86" i="13"/>
  <c r="S86" i="13" s="1"/>
  <c r="Q86" i="13"/>
  <c r="X86" i="13" s="1"/>
  <c r="M86" i="13"/>
  <c r="T86" i="13" s="1"/>
  <c r="O86" i="13"/>
  <c r="V86" i="13" s="1"/>
  <c r="N86" i="13"/>
  <c r="U86" i="13" s="1"/>
  <c r="Q108" i="13"/>
  <c r="X108" i="13" s="1"/>
  <c r="M108" i="13"/>
  <c r="T108" i="13" s="1"/>
  <c r="O108" i="13"/>
  <c r="V108" i="13" s="1"/>
  <c r="P108" i="13"/>
  <c r="W108" i="13" s="1"/>
  <c r="L108" i="13"/>
  <c r="S108" i="13" s="1"/>
  <c r="N108" i="13"/>
  <c r="U108" i="13" s="1"/>
  <c r="O129" i="13"/>
  <c r="V129" i="13" s="1"/>
  <c r="P129" i="13"/>
  <c r="W129" i="13" s="1"/>
  <c r="L129" i="13"/>
  <c r="S129" i="13" s="1"/>
  <c r="N129" i="13"/>
  <c r="U129" i="13" s="1"/>
  <c r="Q129" i="13"/>
  <c r="X129" i="13" s="1"/>
  <c r="M129" i="13"/>
  <c r="T129" i="13" s="1"/>
  <c r="Q150" i="13"/>
  <c r="X150" i="13" s="1"/>
  <c r="M150" i="13"/>
  <c r="T150" i="13" s="1"/>
  <c r="N150" i="13"/>
  <c r="U150" i="13" s="1"/>
  <c r="P150" i="13"/>
  <c r="W150" i="13" s="1"/>
  <c r="L150" i="13"/>
  <c r="S150" i="13" s="1"/>
  <c r="O150" i="13"/>
  <c r="V150" i="13" s="1"/>
  <c r="Q172" i="13"/>
  <c r="X172" i="13" s="1"/>
  <c r="M172" i="13"/>
  <c r="T172" i="13" s="1"/>
  <c r="P172" i="13"/>
  <c r="W172" i="13" s="1"/>
  <c r="L172" i="13"/>
  <c r="S172" i="13" s="1"/>
  <c r="O172" i="13"/>
  <c r="V172" i="13" s="1"/>
  <c r="N172" i="13"/>
  <c r="U172" i="13" s="1"/>
  <c r="Q14" i="13"/>
  <c r="X14" i="13" s="1"/>
  <c r="M14" i="13"/>
  <c r="T14" i="13" s="1"/>
  <c r="N14" i="13"/>
  <c r="U14" i="13" s="1"/>
  <c r="L14" i="13"/>
  <c r="S14" i="13" s="1"/>
  <c r="O14" i="13"/>
  <c r="V14" i="13" s="1"/>
  <c r="P14" i="13"/>
  <c r="W14" i="13" s="1"/>
  <c r="Q78" i="13"/>
  <c r="X78" i="13" s="1"/>
  <c r="M78" i="13"/>
  <c r="T78" i="13" s="1"/>
  <c r="N78" i="13"/>
  <c r="U78" i="13" s="1"/>
  <c r="P78" i="13"/>
  <c r="W78" i="13" s="1"/>
  <c r="O78" i="13"/>
  <c r="V78" i="13" s="1"/>
  <c r="L78" i="13"/>
  <c r="S78" i="13" s="1"/>
  <c r="O148" i="13"/>
  <c r="V148" i="13" s="1"/>
  <c r="P148" i="13"/>
  <c r="W148" i="13" s="1"/>
  <c r="L148" i="13"/>
  <c r="S148" i="13" s="1"/>
  <c r="M148" i="13"/>
  <c r="T148" i="13" s="1"/>
  <c r="N148" i="13"/>
  <c r="U148" i="13" s="1"/>
  <c r="Q148" i="13"/>
  <c r="X148" i="13" s="1"/>
  <c r="N26" i="13"/>
  <c r="U26" i="13" s="1"/>
  <c r="O26" i="13"/>
  <c r="V26" i="13" s="1"/>
  <c r="P26" i="13"/>
  <c r="W26" i="13" s="1"/>
  <c r="L26" i="13"/>
  <c r="S26" i="13" s="1"/>
  <c r="Q26" i="13"/>
  <c r="X26" i="13" s="1"/>
  <c r="M26" i="13"/>
  <c r="T26" i="13" s="1"/>
  <c r="N80" i="13"/>
  <c r="U80" i="13" s="1"/>
  <c r="O80" i="13"/>
  <c r="V80" i="13" s="1"/>
  <c r="M80" i="13"/>
  <c r="T80" i="13" s="1"/>
  <c r="L80" i="13"/>
  <c r="S80" i="13" s="1"/>
  <c r="Q80" i="13"/>
  <c r="X80" i="13" s="1"/>
  <c r="P80" i="13"/>
  <c r="W80" i="13" s="1"/>
  <c r="P170" i="13"/>
  <c r="W170" i="13" s="1"/>
  <c r="L170" i="13"/>
  <c r="S170" i="13" s="1"/>
  <c r="O170" i="13"/>
  <c r="V170" i="13" s="1"/>
  <c r="N170" i="13"/>
  <c r="U170" i="13" s="1"/>
  <c r="M170" i="13"/>
  <c r="T170" i="13" s="1"/>
  <c r="Q170" i="13"/>
  <c r="X170" i="13" s="1"/>
  <c r="O24" i="13"/>
  <c r="V24" i="13" s="1"/>
  <c r="P24" i="13"/>
  <c r="W24" i="13" s="1"/>
  <c r="Q24" i="13"/>
  <c r="X24" i="13" s="1"/>
  <c r="L24" i="13"/>
  <c r="S24" i="13" s="1"/>
  <c r="N24" i="13"/>
  <c r="U24" i="13" s="1"/>
  <c r="M24" i="13"/>
  <c r="T24" i="13" s="1"/>
  <c r="N45" i="13"/>
  <c r="U45" i="13" s="1"/>
  <c r="Q45" i="13"/>
  <c r="X45" i="13" s="1"/>
  <c r="L45" i="13"/>
  <c r="S45" i="13" s="1"/>
  <c r="M45" i="13"/>
  <c r="T45" i="13" s="1"/>
  <c r="O45" i="13"/>
  <c r="V45" i="13" s="1"/>
  <c r="P45" i="13"/>
  <c r="W45" i="13" s="1"/>
  <c r="N66" i="13"/>
  <c r="U66" i="13" s="1"/>
  <c r="O66" i="13"/>
  <c r="V66" i="13" s="1"/>
  <c r="M66" i="13"/>
  <c r="T66" i="13" s="1"/>
  <c r="L66" i="13"/>
  <c r="S66" i="13" s="1"/>
  <c r="Q66" i="13"/>
  <c r="X66" i="13" s="1"/>
  <c r="P66" i="13"/>
  <c r="W66" i="13" s="1"/>
  <c r="Q88" i="13"/>
  <c r="X88" i="13" s="1"/>
  <c r="M88" i="13"/>
  <c r="T88" i="13" s="1"/>
  <c r="N88" i="13"/>
  <c r="U88" i="13" s="1"/>
  <c r="L88" i="13"/>
  <c r="S88" i="13" s="1"/>
  <c r="O88" i="13"/>
  <c r="V88" i="13" s="1"/>
  <c r="P88" i="13"/>
  <c r="W88" i="13" s="1"/>
  <c r="Q109" i="13"/>
  <c r="X109" i="13" s="1"/>
  <c r="M109" i="13"/>
  <c r="T109" i="13" s="1"/>
  <c r="L109" i="13"/>
  <c r="S109" i="13" s="1"/>
  <c r="N109" i="13"/>
  <c r="U109" i="13" s="1"/>
  <c r="P109" i="13"/>
  <c r="W109" i="13" s="1"/>
  <c r="O109" i="13"/>
  <c r="V109" i="13" s="1"/>
  <c r="N130" i="13"/>
  <c r="U130" i="13" s="1"/>
  <c r="O130" i="13"/>
  <c r="V130" i="13" s="1"/>
  <c r="M130" i="13"/>
  <c r="T130" i="13" s="1"/>
  <c r="P130" i="13"/>
  <c r="W130" i="13" s="1"/>
  <c r="Q130" i="13"/>
  <c r="X130" i="13" s="1"/>
  <c r="L130" i="13"/>
  <c r="S130" i="13" s="1"/>
  <c r="N152" i="13"/>
  <c r="U152" i="13" s="1"/>
  <c r="O152" i="13"/>
  <c r="V152" i="13" s="1"/>
  <c r="M152" i="13"/>
  <c r="T152" i="13" s="1"/>
  <c r="P152" i="13"/>
  <c r="W152" i="13" s="1"/>
  <c r="Q152" i="13"/>
  <c r="X152" i="13" s="1"/>
  <c r="L152" i="13"/>
  <c r="S152" i="13" s="1"/>
  <c r="P173" i="13"/>
  <c r="W173" i="13" s="1"/>
  <c r="L173" i="13"/>
  <c r="S173" i="13" s="1"/>
  <c r="O173" i="13"/>
  <c r="V173" i="13" s="1"/>
  <c r="N173" i="13"/>
  <c r="U173" i="13" s="1"/>
  <c r="M173" i="13"/>
  <c r="T173" i="13" s="1"/>
  <c r="Q173" i="13"/>
  <c r="X173" i="13" s="1"/>
  <c r="N3" i="13"/>
  <c r="U3" i="13" s="1"/>
  <c r="O3" i="13"/>
  <c r="V3" i="13" s="1"/>
  <c r="Q3" i="13"/>
  <c r="X3" i="13" s="1"/>
  <c r="L3" i="13"/>
  <c r="S3" i="13" s="1"/>
  <c r="M3" i="13"/>
  <c r="T3" i="13" s="1"/>
  <c r="P3" i="13"/>
  <c r="W3" i="13" s="1"/>
  <c r="P19" i="13"/>
  <c r="W19" i="13" s="1"/>
  <c r="L19" i="13"/>
  <c r="S19" i="13" s="1"/>
  <c r="M19" i="13"/>
  <c r="T19" i="13" s="1"/>
  <c r="N19" i="13"/>
  <c r="U19" i="13" s="1"/>
  <c r="Q19" i="13"/>
  <c r="X19" i="13" s="1"/>
  <c r="O19" i="13"/>
  <c r="V19" i="13" s="1"/>
  <c r="P35" i="13"/>
  <c r="W35" i="13" s="1"/>
  <c r="L35" i="13"/>
  <c r="S35" i="13" s="1"/>
  <c r="M35" i="13"/>
  <c r="T35" i="13" s="1"/>
  <c r="N35" i="13"/>
  <c r="U35" i="13" s="1"/>
  <c r="O35" i="13"/>
  <c r="V35" i="13" s="1"/>
  <c r="Q35" i="13"/>
  <c r="X35" i="13" s="1"/>
  <c r="Q51" i="13"/>
  <c r="X51" i="13" s="1"/>
  <c r="M51" i="13"/>
  <c r="T51" i="13" s="1"/>
  <c r="L51" i="13"/>
  <c r="S51" i="13" s="1"/>
  <c r="N51" i="13"/>
  <c r="U51" i="13" s="1"/>
  <c r="O51" i="13"/>
  <c r="V51" i="13" s="1"/>
  <c r="P51" i="13"/>
  <c r="W51" i="13" s="1"/>
  <c r="P67" i="13"/>
  <c r="W67" i="13" s="1"/>
  <c r="L67" i="13"/>
  <c r="S67" i="13" s="1"/>
  <c r="Q67" i="13"/>
  <c r="X67" i="13" s="1"/>
  <c r="M67" i="13"/>
  <c r="T67" i="13" s="1"/>
  <c r="N67" i="13"/>
  <c r="U67" i="13" s="1"/>
  <c r="O67" i="13"/>
  <c r="V67" i="13" s="1"/>
  <c r="N83" i="13"/>
  <c r="U83" i="13" s="1"/>
  <c r="O83" i="13"/>
  <c r="V83" i="13" s="1"/>
  <c r="Q83" i="13"/>
  <c r="X83" i="13" s="1"/>
  <c r="P83" i="13"/>
  <c r="W83" i="13" s="1"/>
  <c r="L83" i="13"/>
  <c r="S83" i="13" s="1"/>
  <c r="M83" i="13"/>
  <c r="T83" i="13" s="1"/>
  <c r="P99" i="13"/>
  <c r="W99" i="13" s="1"/>
  <c r="L99" i="13"/>
  <c r="S99" i="13" s="1"/>
  <c r="Q99" i="13"/>
  <c r="X99" i="13" s="1"/>
  <c r="M99" i="13"/>
  <c r="T99" i="13" s="1"/>
  <c r="O99" i="13"/>
  <c r="V99" i="13" s="1"/>
  <c r="N99" i="13"/>
  <c r="U99" i="13" s="1"/>
  <c r="N115" i="13"/>
  <c r="U115" i="13" s="1"/>
  <c r="O115" i="13"/>
  <c r="V115" i="13" s="1"/>
  <c r="P115" i="13"/>
  <c r="W115" i="13" s="1"/>
  <c r="M115" i="13"/>
  <c r="T115" i="13" s="1"/>
  <c r="L115" i="13"/>
  <c r="S115" i="13" s="1"/>
  <c r="Q115" i="13"/>
  <c r="X115" i="13" s="1"/>
  <c r="P131" i="13"/>
  <c r="W131" i="13" s="1"/>
  <c r="L131" i="13"/>
  <c r="S131" i="13" s="1"/>
  <c r="Q131" i="13"/>
  <c r="X131" i="13" s="1"/>
  <c r="M131" i="13"/>
  <c r="T131" i="13" s="1"/>
  <c r="N131" i="13"/>
  <c r="U131" i="13" s="1"/>
  <c r="O131" i="13"/>
  <c r="V131" i="13" s="1"/>
  <c r="P147" i="13"/>
  <c r="W147" i="13" s="1"/>
  <c r="L147" i="13"/>
  <c r="S147" i="13" s="1"/>
  <c r="Q147" i="13"/>
  <c r="X147" i="13" s="1"/>
  <c r="M147" i="13"/>
  <c r="T147" i="13" s="1"/>
  <c r="N147" i="13"/>
  <c r="U147" i="13" s="1"/>
  <c r="O147" i="13"/>
  <c r="V147" i="13" s="1"/>
  <c r="N163" i="13"/>
  <c r="U163" i="13" s="1"/>
  <c r="Q163" i="13"/>
  <c r="X163" i="13" s="1"/>
  <c r="M163" i="13"/>
  <c r="T163" i="13" s="1"/>
  <c r="P163" i="13"/>
  <c r="W163" i="13" s="1"/>
  <c r="L163" i="13"/>
  <c r="S163" i="13" s="1"/>
  <c r="O163" i="13"/>
  <c r="V163" i="13" s="1"/>
  <c r="O179" i="13"/>
  <c r="V179" i="13" s="1"/>
  <c r="N179" i="13"/>
  <c r="U179" i="13" s="1"/>
  <c r="Q179" i="13"/>
  <c r="X179" i="13" s="1"/>
  <c r="M179" i="13"/>
  <c r="T179" i="13" s="1"/>
  <c r="P179" i="13"/>
  <c r="W179" i="13" s="1"/>
  <c r="L179" i="13"/>
  <c r="S179" i="13" s="1"/>
  <c r="F14" i="1"/>
  <c r="F15" i="1"/>
  <c r="F19" i="1"/>
  <c r="E13" i="1"/>
  <c r="F13" i="1"/>
  <c r="H14" i="1" l="1"/>
  <c r="H18" i="1"/>
  <c r="H17" i="1"/>
  <c r="H15" i="1"/>
  <c r="G19" i="1"/>
  <c r="Y115" i="13"/>
  <c r="Y83" i="13"/>
  <c r="Y109" i="13"/>
  <c r="Y148" i="13"/>
  <c r="Y186" i="13"/>
  <c r="Y37" i="13"/>
  <c r="Y105" i="13"/>
  <c r="Y44" i="12"/>
  <c r="Y109" i="12"/>
  <c r="Y52" i="12"/>
  <c r="Y24" i="12"/>
  <c r="Y93" i="12"/>
  <c r="Y36" i="12"/>
  <c r="Y10" i="12"/>
  <c r="Y120" i="12"/>
  <c r="Y77" i="12"/>
  <c r="Y167" i="13"/>
  <c r="Y55" i="13"/>
  <c r="Y23" i="13"/>
  <c r="Y114" i="13"/>
  <c r="Y30" i="13"/>
  <c r="Y134" i="13"/>
  <c r="Y49" i="13"/>
  <c r="Y138" i="13"/>
  <c r="Y112" i="13"/>
  <c r="Y174" i="13"/>
  <c r="Y11" i="12"/>
  <c r="Y30" i="12"/>
  <c r="Y168" i="12"/>
  <c r="Y72" i="12"/>
  <c r="Y16" i="12"/>
  <c r="Y110" i="12"/>
  <c r="Y47" i="13"/>
  <c r="Y189" i="13"/>
  <c r="Y168" i="13"/>
  <c r="Y144" i="13"/>
  <c r="Y16" i="13"/>
  <c r="Y81" i="13"/>
  <c r="Y36" i="13"/>
  <c r="Y147" i="12"/>
  <c r="Y115" i="12"/>
  <c r="Y83" i="12"/>
  <c r="Y67" i="12"/>
  <c r="Y51" i="12"/>
  <c r="Y35" i="12"/>
  <c r="Y38" i="12"/>
  <c r="Y73" i="12"/>
  <c r="Y190" i="12"/>
  <c r="Y32" i="12"/>
  <c r="Y142" i="12"/>
  <c r="Y62" i="12"/>
  <c r="Y18" i="12"/>
  <c r="Y96" i="13"/>
  <c r="Y70" i="13"/>
  <c r="Y52" i="13"/>
  <c r="Y43" i="12"/>
  <c r="Y6" i="12"/>
  <c r="Y96" i="12"/>
  <c r="Y157" i="12"/>
  <c r="Y14" i="12"/>
  <c r="Y187" i="13"/>
  <c r="Y155" i="13"/>
  <c r="Y59" i="13"/>
  <c r="Y43" i="13"/>
  <c r="Y162" i="13"/>
  <c r="Y77" i="13"/>
  <c r="Y117" i="13"/>
  <c r="Y46" i="13"/>
  <c r="Y153" i="13"/>
  <c r="Y89" i="13"/>
  <c r="Y191" i="12"/>
  <c r="Y159" i="12"/>
  <c r="Y95" i="12"/>
  <c r="Y79" i="12"/>
  <c r="Y63" i="12"/>
  <c r="Y31" i="12"/>
  <c r="Y140" i="12"/>
  <c r="Y54" i="12"/>
  <c r="Y180" i="12"/>
  <c r="Y122" i="12"/>
  <c r="Y90" i="12"/>
  <c r="Y78" i="12"/>
  <c r="Y50" i="12"/>
  <c r="Y125" i="12"/>
  <c r="Y8" i="12"/>
  <c r="Y40" i="12"/>
  <c r="Y92" i="13"/>
  <c r="Y166" i="12"/>
  <c r="Y154" i="12"/>
  <c r="Y88" i="12"/>
  <c r="Y121" i="13"/>
  <c r="Y164" i="12"/>
  <c r="Y184" i="12"/>
  <c r="Y183" i="13"/>
  <c r="Y131" i="13"/>
  <c r="Y99" i="13"/>
  <c r="Y67" i="13"/>
  <c r="Y35" i="13"/>
  <c r="Y152" i="13"/>
  <c r="Y88" i="13"/>
  <c r="Y26" i="13"/>
  <c r="Y172" i="13"/>
  <c r="Y150" i="13"/>
  <c r="Y65" i="13"/>
  <c r="Y44" i="13"/>
  <c r="Y160" i="13"/>
  <c r="Y74" i="13"/>
  <c r="Y169" i="13"/>
  <c r="Y41" i="13"/>
  <c r="Y9" i="13"/>
  <c r="Y183" i="12"/>
  <c r="Y167" i="12"/>
  <c r="Y135" i="12"/>
  <c r="Y119" i="12"/>
  <c r="Y86" i="12"/>
  <c r="Y64" i="12"/>
  <c r="Y162" i="12"/>
  <c r="Y41" i="12"/>
  <c r="Y7" i="13"/>
  <c r="Y50" i="13"/>
  <c r="Y42" i="13"/>
  <c r="Y123" i="12"/>
  <c r="Y59" i="12"/>
  <c r="Y113" i="12"/>
  <c r="Y173" i="12"/>
  <c r="Y185" i="12"/>
  <c r="Y143" i="13"/>
  <c r="Y79" i="13"/>
  <c r="Y145" i="13"/>
  <c r="Y154" i="13"/>
  <c r="Y32" i="13"/>
  <c r="Y68" i="13"/>
  <c r="Y19" i="12"/>
  <c r="Y60" i="12"/>
  <c r="Y5" i="12"/>
  <c r="Y53" i="12"/>
  <c r="Y94" i="13"/>
  <c r="Y113" i="13"/>
  <c r="Y28" i="13"/>
  <c r="Y10" i="13"/>
  <c r="Y142" i="13"/>
  <c r="Y28" i="12"/>
  <c r="Y171" i="13"/>
  <c r="Y139" i="13"/>
  <c r="Y141" i="13"/>
  <c r="Y58" i="13"/>
  <c r="Y116" i="13"/>
  <c r="Y76" i="13"/>
  <c r="Y54" i="13"/>
  <c r="Y90" i="13"/>
  <c r="Y21" i="13"/>
  <c r="Y185" i="13"/>
  <c r="Y127" i="12"/>
  <c r="Y76" i="12"/>
  <c r="Y33" i="12"/>
  <c r="Y37" i="12"/>
  <c r="Y181" i="12"/>
  <c r="Y13" i="12"/>
  <c r="Y106" i="12"/>
  <c r="Y21" i="12"/>
  <c r="Y160" i="12"/>
  <c r="Y132" i="13"/>
  <c r="Y165" i="13"/>
  <c r="Y53" i="13"/>
  <c r="Y45" i="13"/>
  <c r="Y73" i="13"/>
  <c r="Y103" i="12"/>
  <c r="Y39" i="12"/>
  <c r="Y23" i="12"/>
  <c r="Y7" i="12"/>
  <c r="Y129" i="12"/>
  <c r="Y108" i="12"/>
  <c r="Y65" i="12"/>
  <c r="Y3" i="12"/>
  <c r="Y74" i="12"/>
  <c r="Y61" i="12"/>
  <c r="Y135" i="13"/>
  <c r="Y103" i="13"/>
  <c r="Y87" i="13"/>
  <c r="Y71" i="13"/>
  <c r="Y39" i="13"/>
  <c r="Y157" i="13"/>
  <c r="Y93" i="13"/>
  <c r="Y8" i="13"/>
  <c r="Y48" i="13"/>
  <c r="Y158" i="13"/>
  <c r="Y6" i="13"/>
  <c r="Y110" i="13"/>
  <c r="Y20" i="13"/>
  <c r="Y155" i="12"/>
  <c r="Y156" i="12"/>
  <c r="Y70" i="12"/>
  <c r="Y49" i="12"/>
  <c r="Y176" i="12"/>
  <c r="Y159" i="13"/>
  <c r="Y127" i="13"/>
  <c r="Y111" i="13"/>
  <c r="Y95" i="13"/>
  <c r="Y15" i="13"/>
  <c r="Y125" i="13"/>
  <c r="Y82" i="13"/>
  <c r="Y40" i="13"/>
  <c r="Y57" i="13"/>
  <c r="Y166" i="13"/>
  <c r="Y102" i="13"/>
  <c r="Y38" i="13"/>
  <c r="Y17" i="13"/>
  <c r="Y181" i="13"/>
  <c r="Y128" i="13"/>
  <c r="Y64" i="13"/>
  <c r="Y190" i="13"/>
  <c r="Y164" i="13"/>
  <c r="Y126" i="13"/>
  <c r="Y179" i="12"/>
  <c r="Y163" i="12"/>
  <c r="Y131" i="12"/>
  <c r="Y99" i="12"/>
  <c r="Y188" i="12"/>
  <c r="Y124" i="12"/>
  <c r="Y102" i="12"/>
  <c r="Y81" i="12"/>
  <c r="Y186" i="12"/>
  <c r="Y130" i="12"/>
  <c r="Y132" i="12"/>
  <c r="Y170" i="12"/>
  <c r="Y57" i="12"/>
  <c r="Y105" i="12"/>
  <c r="Y26" i="12"/>
  <c r="Y138" i="12"/>
  <c r="Y89" i="12"/>
  <c r="Y151" i="13"/>
  <c r="Y136" i="13"/>
  <c r="Y29" i="13"/>
  <c r="Y85" i="13"/>
  <c r="Y139" i="12"/>
  <c r="Y75" i="12"/>
  <c r="Y134" i="12"/>
  <c r="Y133" i="12"/>
  <c r="Y91" i="13"/>
  <c r="Y27" i="13"/>
  <c r="Y184" i="13"/>
  <c r="Y98" i="13"/>
  <c r="Y56" i="13"/>
  <c r="Y180" i="13"/>
  <c r="Y182" i="13"/>
  <c r="Y161" i="13"/>
  <c r="Y140" i="13"/>
  <c r="Y97" i="13"/>
  <c r="Y33" i="13"/>
  <c r="Y12" i="13"/>
  <c r="Y176" i="13"/>
  <c r="Y149" i="13"/>
  <c r="Y143" i="12"/>
  <c r="Y152" i="12"/>
  <c r="Y94" i="12"/>
  <c r="Y66" i="12"/>
  <c r="Y169" i="12"/>
  <c r="Y136" i="12"/>
  <c r="Y148" i="12"/>
  <c r="Y98" i="12"/>
  <c r="Y174" i="12"/>
  <c r="Y82" i="12"/>
  <c r="Y46" i="12"/>
  <c r="Y84" i="13"/>
  <c r="Y144" i="12"/>
  <c r="Y178" i="13"/>
  <c r="Y177" i="13"/>
  <c r="Y128" i="12"/>
  <c r="Y191" i="13"/>
  <c r="Y63" i="13"/>
  <c r="Y31" i="13"/>
  <c r="Y146" i="13"/>
  <c r="Y61" i="13"/>
  <c r="Y188" i="13"/>
  <c r="Y60" i="13"/>
  <c r="Y158" i="12"/>
  <c r="Y107" i="13"/>
  <c r="Y118" i="13"/>
  <c r="Y182" i="12"/>
  <c r="Y163" i="13"/>
  <c r="Y51" i="13"/>
  <c r="Y129" i="13"/>
  <c r="Y108" i="13"/>
  <c r="Y106" i="13"/>
  <c r="Y137" i="13"/>
  <c r="Y71" i="12"/>
  <c r="Y179" i="13"/>
  <c r="Y147" i="13"/>
  <c r="Y19" i="13"/>
  <c r="Y3" i="13"/>
  <c r="Y173" i="13"/>
  <c r="Y130" i="13"/>
  <c r="Y66" i="13"/>
  <c r="Y24" i="13"/>
  <c r="Y170" i="13"/>
  <c r="Y80" i="13"/>
  <c r="Y78" i="13"/>
  <c r="Y14" i="13"/>
  <c r="Y86" i="13"/>
  <c r="Y22" i="13"/>
  <c r="Y133" i="13"/>
  <c r="Y5" i="13"/>
  <c r="Y151" i="12"/>
  <c r="Y87" i="12"/>
  <c r="Y55" i="12"/>
  <c r="Y172" i="12"/>
  <c r="Y150" i="12"/>
  <c r="Y22" i="12"/>
  <c r="Y165" i="12"/>
  <c r="Y137" i="12"/>
  <c r="Y80" i="12"/>
  <c r="Y126" i="12"/>
  <c r="Y34" i="12"/>
  <c r="Y146" i="12"/>
  <c r="Y178" i="12"/>
  <c r="Y149" i="12"/>
  <c r="Y121" i="12"/>
  <c r="Y9" i="12"/>
  <c r="Y153" i="12"/>
  <c r="Y104" i="12"/>
  <c r="Y25" i="12"/>
  <c r="Y119" i="13"/>
  <c r="Y72" i="13"/>
  <c r="Y171" i="12"/>
  <c r="Y91" i="12"/>
  <c r="Y116" i="12"/>
  <c r="Y58" i="12"/>
  <c r="Y141" i="12"/>
  <c r="Y84" i="12"/>
  <c r="Y48" i="12"/>
  <c r="Y175" i="13"/>
  <c r="Y104" i="13"/>
  <c r="Y18" i="13"/>
  <c r="Y69" i="13"/>
  <c r="Y124" i="13"/>
  <c r="Y101" i="13"/>
  <c r="Y100" i="13"/>
  <c r="Y4" i="13"/>
  <c r="Y145" i="12"/>
  <c r="Y101" i="12"/>
  <c r="Y45" i="12"/>
  <c r="Y17" i="12"/>
  <c r="Y112" i="12"/>
  <c r="Y4" i="12"/>
  <c r="Y114" i="12"/>
  <c r="Y85" i="12"/>
  <c r="Y29" i="12"/>
  <c r="Y189" i="12"/>
  <c r="Y156" i="13"/>
  <c r="Y187" i="12"/>
  <c r="Y107" i="12"/>
  <c r="Y177" i="12"/>
  <c r="Y92" i="12"/>
  <c r="Y69" i="12"/>
  <c r="Y42" i="12"/>
  <c r="Y68" i="12"/>
  <c r="Y123" i="13"/>
  <c r="Y75" i="13"/>
  <c r="Y11" i="13"/>
  <c r="Y120" i="13"/>
  <c r="Y34" i="13"/>
  <c r="Y13" i="13"/>
  <c r="Y122" i="13"/>
  <c r="Y62" i="13"/>
  <c r="Y25" i="13"/>
  <c r="Y175" i="12"/>
  <c r="Y111" i="12"/>
  <c r="Y47" i="12"/>
  <c r="Y15" i="12"/>
  <c r="Y161" i="12"/>
  <c r="Y118" i="12"/>
  <c r="Y97" i="12"/>
  <c r="Y12" i="12"/>
  <c r="Y117" i="12"/>
  <c r="Y56" i="12"/>
  <c r="Y20" i="12"/>
  <c r="Y27" i="12"/>
  <c r="Y100" i="12"/>
  <c r="H13" i="1"/>
  <c r="G13" i="1"/>
  <c r="D16" i="1" l="1"/>
  <c r="B11" i="7" l="1"/>
  <c r="F16" i="1"/>
  <c r="E16" i="1"/>
  <c r="G16" i="1" l="1"/>
  <c r="H16" i="1"/>
  <c r="B15" i="7"/>
  <c r="B16" i="7" s="1"/>
  <c r="B25" i="7" s="1"/>
  <c r="B27" i="7" s="1"/>
  <c r="C27" i="7" s="1"/>
  <c r="D25" i="1" s="1"/>
  <c r="F25" i="1" l="1"/>
  <c r="E25" i="1"/>
  <c r="B19" i="7"/>
  <c r="C19" i="7" s="1"/>
  <c r="E24" i="1" s="1"/>
  <c r="B18" i="7"/>
  <c r="C18" i="7" s="1"/>
  <c r="D24" i="1" s="1"/>
  <c r="D188" i="14" l="1"/>
  <c r="F188" i="14" s="1"/>
  <c r="G188" i="14" s="1"/>
  <c r="H188" i="14" s="1"/>
  <c r="I188" i="14" s="1"/>
  <c r="D124" i="14"/>
  <c r="F124" i="14" s="1"/>
  <c r="G124" i="14" s="1"/>
  <c r="H124" i="14" s="1"/>
  <c r="I124" i="14" s="1"/>
  <c r="D60" i="14"/>
  <c r="F60" i="14" s="1"/>
  <c r="G60" i="14" s="1"/>
  <c r="H60" i="14" s="1"/>
  <c r="I60" i="14" s="1"/>
  <c r="D186" i="14"/>
  <c r="F186" i="14" s="1"/>
  <c r="G186" i="14" s="1"/>
  <c r="H186" i="14" s="1"/>
  <c r="I186" i="14" s="1"/>
  <c r="D122" i="14"/>
  <c r="F122" i="14" s="1"/>
  <c r="G122" i="14" s="1"/>
  <c r="H122" i="14" s="1"/>
  <c r="I122" i="14" s="1"/>
  <c r="D58" i="14"/>
  <c r="F58" i="14" s="1"/>
  <c r="G58" i="14" s="1"/>
  <c r="H58" i="14" s="1"/>
  <c r="I58" i="14" s="1"/>
  <c r="D181" i="14"/>
  <c r="F181" i="14" s="1"/>
  <c r="G181" i="14" s="1"/>
  <c r="H181" i="14" s="1"/>
  <c r="I181" i="14" s="1"/>
  <c r="D143" i="14"/>
  <c r="F143" i="14" s="1"/>
  <c r="G143" i="14" s="1"/>
  <c r="H143" i="14" s="1"/>
  <c r="I143" i="14" s="1"/>
  <c r="D9" i="14"/>
  <c r="F9" i="14" s="1"/>
  <c r="G9" i="14" s="1"/>
  <c r="H9" i="14" s="1"/>
  <c r="I9" i="14" s="1"/>
  <c r="D39" i="14"/>
  <c r="F39" i="14" s="1"/>
  <c r="G39" i="14" s="1"/>
  <c r="H39" i="14" s="1"/>
  <c r="I39" i="14" s="1"/>
  <c r="D69" i="14"/>
  <c r="F69" i="14" s="1"/>
  <c r="G69" i="14" s="1"/>
  <c r="H69" i="14" s="1"/>
  <c r="I69" i="14" s="1"/>
  <c r="D99" i="14"/>
  <c r="F99" i="14" s="1"/>
  <c r="G99" i="14" s="1"/>
  <c r="H99" i="14" s="1"/>
  <c r="I99" i="14" s="1"/>
  <c r="D184" i="14"/>
  <c r="F184" i="14" s="1"/>
  <c r="G184" i="14" s="1"/>
  <c r="H184" i="14" s="1"/>
  <c r="I184" i="14" s="1"/>
  <c r="D120" i="14"/>
  <c r="F120" i="14" s="1"/>
  <c r="G120" i="14" s="1"/>
  <c r="H120" i="14" s="1"/>
  <c r="I120" i="14" s="1"/>
  <c r="D56" i="14"/>
  <c r="F56" i="14" s="1"/>
  <c r="G56" i="14" s="1"/>
  <c r="H56" i="14" s="1"/>
  <c r="I56" i="14" s="1"/>
  <c r="D182" i="14"/>
  <c r="F182" i="14" s="1"/>
  <c r="G182" i="14" s="1"/>
  <c r="H182" i="14" s="1"/>
  <c r="I182" i="14" s="1"/>
  <c r="D118" i="14"/>
  <c r="F118" i="14" s="1"/>
  <c r="G118" i="14" s="1"/>
  <c r="H118" i="14" s="1"/>
  <c r="I118" i="14" s="1"/>
  <c r="D54" i="14"/>
  <c r="F54" i="14" s="1"/>
  <c r="G54" i="14" s="1"/>
  <c r="H54" i="14" s="1"/>
  <c r="I54" i="14" s="1"/>
  <c r="D177" i="14"/>
  <c r="F177" i="14" s="1"/>
  <c r="G177" i="14" s="1"/>
  <c r="H177" i="14" s="1"/>
  <c r="I177" i="14" s="1"/>
  <c r="D129" i="14"/>
  <c r="F129" i="14" s="1"/>
  <c r="G129" i="14" s="1"/>
  <c r="H129" i="14" s="1"/>
  <c r="I129" i="14" s="1"/>
  <c r="D187" i="14"/>
  <c r="F187" i="14" s="1"/>
  <c r="G187" i="14" s="1"/>
  <c r="H187" i="14" s="1"/>
  <c r="I187" i="14" s="1"/>
  <c r="D31" i="14"/>
  <c r="F31" i="14" s="1"/>
  <c r="G31" i="14" s="1"/>
  <c r="H31" i="14" s="1"/>
  <c r="I31" i="14" s="1"/>
  <c r="D61" i="14"/>
  <c r="F61" i="14" s="1"/>
  <c r="G61" i="14" s="1"/>
  <c r="H61" i="14" s="1"/>
  <c r="I61" i="14" s="1"/>
  <c r="D91" i="14"/>
  <c r="F91" i="14" s="1"/>
  <c r="G91" i="14" s="1"/>
  <c r="H91" i="14" s="1"/>
  <c r="I91" i="14" s="1"/>
  <c r="D180" i="14"/>
  <c r="F180" i="14" s="1"/>
  <c r="G180" i="14" s="1"/>
  <c r="H180" i="14" s="1"/>
  <c r="I180" i="14" s="1"/>
  <c r="D116" i="14"/>
  <c r="F116" i="14" s="1"/>
  <c r="G116" i="14" s="1"/>
  <c r="H116" i="14" s="1"/>
  <c r="I116" i="14" s="1"/>
  <c r="D52" i="14"/>
  <c r="F52" i="14" s="1"/>
  <c r="G52" i="14" s="1"/>
  <c r="H52" i="14" s="1"/>
  <c r="I52" i="14" s="1"/>
  <c r="D178" i="14"/>
  <c r="F178" i="14" s="1"/>
  <c r="G178" i="14" s="1"/>
  <c r="H178" i="14" s="1"/>
  <c r="I178" i="14" s="1"/>
  <c r="D114" i="14"/>
  <c r="F114" i="14" s="1"/>
  <c r="G114" i="14" s="1"/>
  <c r="H114" i="14" s="1"/>
  <c r="I114" i="14" s="1"/>
  <c r="D50" i="14"/>
  <c r="F50" i="14" s="1"/>
  <c r="G50" i="14" s="1"/>
  <c r="H50" i="14" s="1"/>
  <c r="I50" i="14" s="1"/>
  <c r="D173" i="14"/>
  <c r="F173" i="14" s="1"/>
  <c r="G173" i="14" s="1"/>
  <c r="H173" i="14" s="1"/>
  <c r="I173" i="14" s="1"/>
  <c r="D121" i="14"/>
  <c r="F121" i="14" s="1"/>
  <c r="G121" i="14" s="1"/>
  <c r="H121" i="14" s="1"/>
  <c r="I121" i="14" s="1"/>
  <c r="D171" i="14"/>
  <c r="F171" i="14" s="1"/>
  <c r="G171" i="14" s="1"/>
  <c r="H171" i="14" s="1"/>
  <c r="I171" i="14" s="1"/>
  <c r="D23" i="14"/>
  <c r="F23" i="14" s="1"/>
  <c r="G23" i="14" s="1"/>
  <c r="H23" i="14" s="1"/>
  <c r="I23" i="14" s="1"/>
  <c r="D53" i="14"/>
  <c r="F53" i="14" s="1"/>
  <c r="G53" i="14" s="1"/>
  <c r="H53" i="14" s="1"/>
  <c r="I53" i="14" s="1"/>
  <c r="D83" i="14"/>
  <c r="F83" i="14" s="1"/>
  <c r="G83" i="14" s="1"/>
  <c r="H83" i="14" s="1"/>
  <c r="I83" i="14" s="1"/>
  <c r="D160" i="14"/>
  <c r="F160" i="14" s="1"/>
  <c r="G160" i="14" s="1"/>
  <c r="H160" i="14" s="1"/>
  <c r="I160" i="14" s="1"/>
  <c r="D96" i="14"/>
  <c r="F96" i="14" s="1"/>
  <c r="G96" i="14" s="1"/>
  <c r="H96" i="14" s="1"/>
  <c r="I96" i="14" s="1"/>
  <c r="D32" i="14"/>
  <c r="F32" i="14" s="1"/>
  <c r="G32" i="14" s="1"/>
  <c r="H32" i="14" s="1"/>
  <c r="I32" i="14" s="1"/>
  <c r="D158" i="14"/>
  <c r="F158" i="14" s="1"/>
  <c r="G158" i="14" s="1"/>
  <c r="H158" i="14" s="1"/>
  <c r="I158" i="14" s="1"/>
  <c r="D94" i="14"/>
  <c r="F94" i="14" s="1"/>
  <c r="G94" i="14" s="1"/>
  <c r="H94" i="14" s="1"/>
  <c r="I94" i="14" s="1"/>
  <c r="D14" i="14"/>
  <c r="F14" i="14" s="1"/>
  <c r="G14" i="14" s="1"/>
  <c r="H14" i="14" s="1"/>
  <c r="I14" i="14" s="1"/>
  <c r="D159" i="14"/>
  <c r="F159" i="14" s="1"/>
  <c r="G159" i="14" s="1"/>
  <c r="H159" i="14" s="1"/>
  <c r="I159" i="14" s="1"/>
  <c r="D17" i="14"/>
  <c r="F17" i="14" s="1"/>
  <c r="G17" i="14" s="1"/>
  <c r="H17" i="14" s="1"/>
  <c r="I17" i="14" s="1"/>
  <c r="D47" i="14"/>
  <c r="F47" i="14" s="1"/>
  <c r="G47" i="14" s="1"/>
  <c r="H47" i="14" s="1"/>
  <c r="I47" i="14" s="1"/>
  <c r="D77" i="14"/>
  <c r="F77" i="14" s="1"/>
  <c r="G77" i="14" s="1"/>
  <c r="H77" i="14" s="1"/>
  <c r="I77" i="14" s="1"/>
  <c r="D75" i="14"/>
  <c r="F75" i="14" s="1"/>
  <c r="G75" i="14" s="1"/>
  <c r="H75" i="14" s="1"/>
  <c r="I75" i="14" s="1"/>
  <c r="D11" i="14"/>
  <c r="F11" i="14" s="1"/>
  <c r="G11" i="14" s="1"/>
  <c r="H11" i="14" s="1"/>
  <c r="I11" i="14" s="1"/>
  <c r="D113" i="14"/>
  <c r="F113" i="14" s="1"/>
  <c r="G113" i="14" s="1"/>
  <c r="H113" i="14" s="1"/>
  <c r="I113" i="14" s="1"/>
  <c r="D15" i="14"/>
  <c r="F15" i="14" s="1"/>
  <c r="G15" i="14" s="1"/>
  <c r="H15" i="14" s="1"/>
  <c r="I15" i="14" s="1"/>
  <c r="D13" i="14"/>
  <c r="F13" i="14" s="1"/>
  <c r="G13" i="14" s="1"/>
  <c r="H13" i="14" s="1"/>
  <c r="I13" i="14" s="1"/>
  <c r="D137" i="14"/>
  <c r="F137" i="14" s="1"/>
  <c r="G137" i="14" s="1"/>
  <c r="H137" i="14" s="1"/>
  <c r="I137" i="14" s="1"/>
  <c r="D109" i="14"/>
  <c r="F109" i="14" s="1"/>
  <c r="G109" i="14" s="1"/>
  <c r="H109" i="14" s="1"/>
  <c r="I109" i="14" s="1"/>
  <c r="D147" i="14"/>
  <c r="F147" i="14" s="1"/>
  <c r="G147" i="14" s="1"/>
  <c r="H147" i="14" s="1"/>
  <c r="I147" i="14" s="1"/>
  <c r="D172" i="14"/>
  <c r="F172" i="14" s="1"/>
  <c r="G172" i="14" s="1"/>
  <c r="H172" i="14" s="1"/>
  <c r="I172" i="14" s="1"/>
  <c r="D108" i="14"/>
  <c r="F108" i="14" s="1"/>
  <c r="G108" i="14" s="1"/>
  <c r="H108" i="14" s="1"/>
  <c r="I108" i="14" s="1"/>
  <c r="D44" i="14"/>
  <c r="F44" i="14" s="1"/>
  <c r="G44" i="14" s="1"/>
  <c r="H44" i="14" s="1"/>
  <c r="I44" i="14" s="1"/>
  <c r="D170" i="14"/>
  <c r="F170" i="14" s="1"/>
  <c r="G170" i="14" s="1"/>
  <c r="H170" i="14" s="1"/>
  <c r="I170" i="14" s="1"/>
  <c r="D106" i="14"/>
  <c r="F106" i="14" s="1"/>
  <c r="G106" i="14" s="1"/>
  <c r="H106" i="14" s="1"/>
  <c r="I106" i="14" s="1"/>
  <c r="D42" i="14"/>
  <c r="F42" i="14" s="1"/>
  <c r="G42" i="14" s="1"/>
  <c r="H42" i="14" s="1"/>
  <c r="I42" i="14" s="1"/>
  <c r="D165" i="14"/>
  <c r="F165" i="14" s="1"/>
  <c r="G165" i="14" s="1"/>
  <c r="H165" i="14" s="1"/>
  <c r="I165" i="14" s="1"/>
  <c r="D105" i="14"/>
  <c r="F105" i="14" s="1"/>
  <c r="G105" i="14" s="1"/>
  <c r="H105" i="14" s="1"/>
  <c r="I105" i="14" s="1"/>
  <c r="D139" i="14"/>
  <c r="F139" i="14" s="1"/>
  <c r="G139" i="14" s="1"/>
  <c r="H139" i="14" s="1"/>
  <c r="I139" i="14" s="1"/>
  <c r="D7" i="14"/>
  <c r="F7" i="14" s="1"/>
  <c r="G7" i="14" s="1"/>
  <c r="H7" i="14" s="1"/>
  <c r="I7" i="14" s="1"/>
  <c r="D37" i="14"/>
  <c r="F37" i="14" s="1"/>
  <c r="G37" i="14" s="1"/>
  <c r="H37" i="14" s="1"/>
  <c r="I37" i="14" s="1"/>
  <c r="D67" i="14"/>
  <c r="F67" i="14" s="1"/>
  <c r="G67" i="14" s="1"/>
  <c r="H67" i="14" s="1"/>
  <c r="I67" i="14" s="1"/>
  <c r="D168" i="14"/>
  <c r="F168" i="14" s="1"/>
  <c r="G168" i="14" s="1"/>
  <c r="H168" i="14" s="1"/>
  <c r="I168" i="14" s="1"/>
  <c r="D104" i="14"/>
  <c r="F104" i="14" s="1"/>
  <c r="G104" i="14" s="1"/>
  <c r="H104" i="14" s="1"/>
  <c r="I104" i="14" s="1"/>
  <c r="D40" i="14"/>
  <c r="F40" i="14" s="1"/>
  <c r="G40" i="14" s="1"/>
  <c r="H40" i="14" s="1"/>
  <c r="I40" i="14" s="1"/>
  <c r="D166" i="14"/>
  <c r="F166" i="14" s="1"/>
  <c r="G166" i="14" s="1"/>
  <c r="H166" i="14" s="1"/>
  <c r="I166" i="14" s="1"/>
  <c r="D102" i="14"/>
  <c r="F102" i="14" s="1"/>
  <c r="G102" i="14" s="1"/>
  <c r="H102" i="14" s="1"/>
  <c r="I102" i="14" s="1"/>
  <c r="D38" i="14"/>
  <c r="F38" i="14" s="1"/>
  <c r="G38" i="14" s="1"/>
  <c r="H38" i="14" s="1"/>
  <c r="I38" i="14" s="1"/>
  <c r="D161" i="14"/>
  <c r="F161" i="14" s="1"/>
  <c r="G161" i="14" s="1"/>
  <c r="H161" i="14" s="1"/>
  <c r="I161" i="14" s="1"/>
  <c r="D97" i="14"/>
  <c r="F97" i="14" s="1"/>
  <c r="G97" i="14" s="1"/>
  <c r="H97" i="14" s="1"/>
  <c r="I97" i="14" s="1"/>
  <c r="D127" i="14"/>
  <c r="F127" i="14" s="1"/>
  <c r="G127" i="14" s="1"/>
  <c r="H127" i="14" s="1"/>
  <c r="I127" i="14" s="1"/>
  <c r="D183" i="14"/>
  <c r="F183" i="14" s="1"/>
  <c r="G183" i="14" s="1"/>
  <c r="H183" i="14" s="1"/>
  <c r="I183" i="14" s="1"/>
  <c r="D29" i="14"/>
  <c r="F29" i="14" s="1"/>
  <c r="G29" i="14" s="1"/>
  <c r="H29" i="14" s="1"/>
  <c r="I29" i="14" s="1"/>
  <c r="D59" i="14"/>
  <c r="F59" i="14" s="1"/>
  <c r="G59" i="14" s="1"/>
  <c r="H59" i="14" s="1"/>
  <c r="I59" i="14" s="1"/>
  <c r="D164" i="14"/>
  <c r="F164" i="14" s="1"/>
  <c r="G164" i="14" s="1"/>
  <c r="H164" i="14" s="1"/>
  <c r="I164" i="14" s="1"/>
  <c r="D100" i="14"/>
  <c r="F100" i="14" s="1"/>
  <c r="G100" i="14" s="1"/>
  <c r="H100" i="14" s="1"/>
  <c r="I100" i="14" s="1"/>
  <c r="D36" i="14"/>
  <c r="F36" i="14" s="1"/>
  <c r="G36" i="14" s="1"/>
  <c r="H36" i="14" s="1"/>
  <c r="I36" i="14" s="1"/>
  <c r="D162" i="14"/>
  <c r="F162" i="14" s="1"/>
  <c r="G162" i="14" s="1"/>
  <c r="H162" i="14" s="1"/>
  <c r="I162" i="14" s="1"/>
  <c r="D98" i="14"/>
  <c r="F98" i="14" s="1"/>
  <c r="G98" i="14" s="1"/>
  <c r="H98" i="14" s="1"/>
  <c r="I98" i="14" s="1"/>
  <c r="D34" i="14"/>
  <c r="F34" i="14" s="1"/>
  <c r="G34" i="14" s="1"/>
  <c r="H34" i="14" s="1"/>
  <c r="I34" i="14" s="1"/>
  <c r="D157" i="14"/>
  <c r="F157" i="14" s="1"/>
  <c r="G157" i="14" s="1"/>
  <c r="H157" i="14" s="1"/>
  <c r="I157" i="14" s="1"/>
  <c r="D89" i="14"/>
  <c r="F89" i="14" s="1"/>
  <c r="G89" i="14" s="1"/>
  <c r="H89" i="14" s="1"/>
  <c r="I89" i="14" s="1"/>
  <c r="D119" i="14"/>
  <c r="F119" i="14" s="1"/>
  <c r="G119" i="14" s="1"/>
  <c r="H119" i="14" s="1"/>
  <c r="I119" i="14" s="1"/>
  <c r="D167" i="14"/>
  <c r="F167" i="14" s="1"/>
  <c r="G167" i="14" s="1"/>
  <c r="H167" i="14" s="1"/>
  <c r="I167" i="14" s="1"/>
  <c r="D21" i="14"/>
  <c r="F21" i="14" s="1"/>
  <c r="G21" i="14" s="1"/>
  <c r="H21" i="14" s="1"/>
  <c r="I21" i="14" s="1"/>
  <c r="D51" i="14"/>
  <c r="F51" i="14" s="1"/>
  <c r="G51" i="14" s="1"/>
  <c r="H51" i="14" s="1"/>
  <c r="I51" i="14" s="1"/>
  <c r="D144" i="14"/>
  <c r="F144" i="14" s="1"/>
  <c r="G144" i="14" s="1"/>
  <c r="H144" i="14" s="1"/>
  <c r="I144" i="14" s="1"/>
  <c r="D80" i="14"/>
  <c r="F80" i="14" s="1"/>
  <c r="G80" i="14" s="1"/>
  <c r="H80" i="14" s="1"/>
  <c r="I80" i="14" s="1"/>
  <c r="D16" i="14"/>
  <c r="F16" i="14" s="1"/>
  <c r="G16" i="14" s="1"/>
  <c r="H16" i="14" s="1"/>
  <c r="I16" i="14" s="1"/>
  <c r="D142" i="14"/>
  <c r="F142" i="14" s="1"/>
  <c r="G142" i="14" s="1"/>
  <c r="H142" i="14" s="1"/>
  <c r="I142" i="14" s="1"/>
  <c r="D78" i="14"/>
  <c r="F78" i="14" s="1"/>
  <c r="G78" i="14" s="1"/>
  <c r="H78" i="14" s="1"/>
  <c r="I78" i="14" s="1"/>
  <c r="D169" i="14"/>
  <c r="F169" i="14" s="1"/>
  <c r="G169" i="14" s="1"/>
  <c r="H169" i="14" s="1"/>
  <c r="I169" i="14" s="1"/>
  <c r="D155" i="14"/>
  <c r="F155" i="14" s="1"/>
  <c r="G155" i="14" s="1"/>
  <c r="H155" i="14" s="1"/>
  <c r="I155" i="14" s="1"/>
  <c r="D30" i="14"/>
  <c r="F30" i="14" s="1"/>
  <c r="G30" i="14" s="1"/>
  <c r="H30" i="14" s="1"/>
  <c r="I30" i="14" s="1"/>
  <c r="D45" i="14"/>
  <c r="F45" i="14" s="1"/>
  <c r="G45" i="14" s="1"/>
  <c r="H45" i="14" s="1"/>
  <c r="I45" i="14" s="1"/>
  <c r="D156" i="14"/>
  <c r="F156" i="14" s="1"/>
  <c r="G156" i="14" s="1"/>
  <c r="H156" i="14" s="1"/>
  <c r="I156" i="14" s="1"/>
  <c r="D92" i="14"/>
  <c r="F92" i="14" s="1"/>
  <c r="G92" i="14" s="1"/>
  <c r="H92" i="14" s="1"/>
  <c r="I92" i="14" s="1"/>
  <c r="D28" i="14"/>
  <c r="F28" i="14" s="1"/>
  <c r="G28" i="14" s="1"/>
  <c r="H28" i="14" s="1"/>
  <c r="I28" i="14" s="1"/>
  <c r="D154" i="14"/>
  <c r="F154" i="14" s="1"/>
  <c r="G154" i="14" s="1"/>
  <c r="H154" i="14" s="1"/>
  <c r="I154" i="14" s="1"/>
  <c r="D90" i="14"/>
  <c r="F90" i="14" s="1"/>
  <c r="G90" i="14" s="1"/>
  <c r="H90" i="14" s="1"/>
  <c r="I90" i="14" s="1"/>
  <c r="D26" i="14"/>
  <c r="F26" i="14" s="1"/>
  <c r="G26" i="14" s="1"/>
  <c r="H26" i="14" s="1"/>
  <c r="I26" i="14" s="1"/>
  <c r="D149" i="14"/>
  <c r="F149" i="14" s="1"/>
  <c r="G149" i="14" s="1"/>
  <c r="H149" i="14" s="1"/>
  <c r="I149" i="14" s="1"/>
  <c r="D73" i="14"/>
  <c r="F73" i="14" s="1"/>
  <c r="G73" i="14" s="1"/>
  <c r="H73" i="14" s="1"/>
  <c r="I73" i="14" s="1"/>
  <c r="D103" i="14"/>
  <c r="F103" i="14" s="1"/>
  <c r="G103" i="14" s="1"/>
  <c r="H103" i="14" s="1"/>
  <c r="I103" i="14" s="1"/>
  <c r="D135" i="14"/>
  <c r="F135" i="14" s="1"/>
  <c r="G135" i="14" s="1"/>
  <c r="H135" i="14" s="1"/>
  <c r="I135" i="14" s="1"/>
  <c r="D5" i="14"/>
  <c r="F5" i="14" s="1"/>
  <c r="G5" i="14" s="1"/>
  <c r="H5" i="14" s="1"/>
  <c r="I5" i="14" s="1"/>
  <c r="D35" i="14"/>
  <c r="F35" i="14" s="1"/>
  <c r="G35" i="14" s="1"/>
  <c r="H35" i="14" s="1"/>
  <c r="I35" i="14" s="1"/>
  <c r="D152" i="14"/>
  <c r="F152" i="14" s="1"/>
  <c r="G152" i="14" s="1"/>
  <c r="H152" i="14" s="1"/>
  <c r="I152" i="14" s="1"/>
  <c r="D88" i="14"/>
  <c r="F88" i="14" s="1"/>
  <c r="G88" i="14" s="1"/>
  <c r="H88" i="14" s="1"/>
  <c r="I88" i="14" s="1"/>
  <c r="D24" i="14"/>
  <c r="F24" i="14" s="1"/>
  <c r="G24" i="14" s="1"/>
  <c r="H24" i="14" s="1"/>
  <c r="I24" i="14" s="1"/>
  <c r="D150" i="14"/>
  <c r="F150" i="14" s="1"/>
  <c r="G150" i="14" s="1"/>
  <c r="H150" i="14" s="1"/>
  <c r="I150" i="14" s="1"/>
  <c r="D86" i="14"/>
  <c r="F86" i="14" s="1"/>
  <c r="G86" i="14" s="1"/>
  <c r="H86" i="14" s="1"/>
  <c r="I86" i="14" s="1"/>
  <c r="D22" i="14"/>
  <c r="F22" i="14" s="1"/>
  <c r="G22" i="14" s="1"/>
  <c r="H22" i="14" s="1"/>
  <c r="I22" i="14" s="1"/>
  <c r="D145" i="14"/>
  <c r="F145" i="14" s="1"/>
  <c r="G145" i="14" s="1"/>
  <c r="H145" i="14" s="1"/>
  <c r="I145" i="14" s="1"/>
  <c r="D65" i="14"/>
  <c r="F65" i="14" s="1"/>
  <c r="G65" i="14" s="1"/>
  <c r="H65" i="14" s="1"/>
  <c r="I65" i="14" s="1"/>
  <c r="D95" i="14"/>
  <c r="F95" i="14" s="1"/>
  <c r="G95" i="14" s="1"/>
  <c r="H95" i="14" s="1"/>
  <c r="I95" i="14" s="1"/>
  <c r="D125" i="14"/>
  <c r="F125" i="14" s="1"/>
  <c r="G125" i="14" s="1"/>
  <c r="H125" i="14" s="1"/>
  <c r="I125" i="14" s="1"/>
  <c r="D179" i="14"/>
  <c r="F179" i="14" s="1"/>
  <c r="G179" i="14" s="1"/>
  <c r="H179" i="14" s="1"/>
  <c r="I179" i="14" s="1"/>
  <c r="D27" i="14"/>
  <c r="F27" i="14" s="1"/>
  <c r="G27" i="14" s="1"/>
  <c r="H27" i="14" s="1"/>
  <c r="I27" i="14" s="1"/>
  <c r="D148" i="14"/>
  <c r="F148" i="14" s="1"/>
  <c r="G148" i="14" s="1"/>
  <c r="H148" i="14" s="1"/>
  <c r="I148" i="14" s="1"/>
  <c r="D84" i="14"/>
  <c r="F84" i="14" s="1"/>
  <c r="G84" i="14" s="1"/>
  <c r="H84" i="14" s="1"/>
  <c r="I84" i="14" s="1"/>
  <c r="D20" i="14"/>
  <c r="F20" i="14" s="1"/>
  <c r="G20" i="14" s="1"/>
  <c r="H20" i="14" s="1"/>
  <c r="I20" i="14" s="1"/>
  <c r="D146" i="14"/>
  <c r="F146" i="14" s="1"/>
  <c r="G146" i="14" s="1"/>
  <c r="H146" i="14" s="1"/>
  <c r="I146" i="14" s="1"/>
  <c r="D82" i="14"/>
  <c r="F82" i="14" s="1"/>
  <c r="G82" i="14" s="1"/>
  <c r="H82" i="14" s="1"/>
  <c r="I82" i="14" s="1"/>
  <c r="D18" i="14"/>
  <c r="F18" i="14" s="1"/>
  <c r="G18" i="14" s="1"/>
  <c r="H18" i="14" s="1"/>
  <c r="I18" i="14" s="1"/>
  <c r="D141" i="14"/>
  <c r="F141" i="14" s="1"/>
  <c r="G141" i="14" s="1"/>
  <c r="H141" i="14" s="1"/>
  <c r="I141" i="14" s="1"/>
  <c r="D57" i="14"/>
  <c r="F57" i="14" s="1"/>
  <c r="G57" i="14" s="1"/>
  <c r="H57" i="14" s="1"/>
  <c r="I57" i="14" s="1"/>
  <c r="D87" i="14"/>
  <c r="F87" i="14" s="1"/>
  <c r="G87" i="14" s="1"/>
  <c r="H87" i="14" s="1"/>
  <c r="I87" i="14" s="1"/>
  <c r="D117" i="14"/>
  <c r="F117" i="14" s="1"/>
  <c r="G117" i="14" s="1"/>
  <c r="H117" i="14" s="1"/>
  <c r="I117" i="14" s="1"/>
  <c r="D163" i="14"/>
  <c r="F163" i="14" s="1"/>
  <c r="G163" i="14" s="1"/>
  <c r="H163" i="14" s="1"/>
  <c r="I163" i="14" s="1"/>
  <c r="D19" i="14"/>
  <c r="F19" i="14" s="1"/>
  <c r="G19" i="14" s="1"/>
  <c r="H19" i="14" s="1"/>
  <c r="I19" i="14" s="1"/>
  <c r="D128" i="14"/>
  <c r="F128" i="14" s="1"/>
  <c r="G128" i="14" s="1"/>
  <c r="H128" i="14" s="1"/>
  <c r="I128" i="14" s="1"/>
  <c r="D64" i="14"/>
  <c r="F64" i="14" s="1"/>
  <c r="G64" i="14" s="1"/>
  <c r="H64" i="14" s="1"/>
  <c r="I64" i="14" s="1"/>
  <c r="D190" i="14"/>
  <c r="F190" i="14" s="1"/>
  <c r="G190" i="14" s="1"/>
  <c r="H190" i="14" s="1"/>
  <c r="I190" i="14" s="1"/>
  <c r="D126" i="14"/>
  <c r="F126" i="14" s="1"/>
  <c r="G126" i="14" s="1"/>
  <c r="H126" i="14" s="1"/>
  <c r="I126" i="14" s="1"/>
  <c r="D62" i="14"/>
  <c r="F62" i="14" s="1"/>
  <c r="G62" i="14" s="1"/>
  <c r="H62" i="14" s="1"/>
  <c r="I62" i="14" s="1"/>
  <c r="D153" i="14"/>
  <c r="F153" i="14" s="1"/>
  <c r="G153" i="14" s="1"/>
  <c r="H153" i="14" s="1"/>
  <c r="I153" i="14" s="1"/>
  <c r="D81" i="14"/>
  <c r="F81" i="14" s="1"/>
  <c r="G81" i="14" s="1"/>
  <c r="H81" i="14" s="1"/>
  <c r="I81" i="14" s="1"/>
  <c r="D111" i="14"/>
  <c r="F111" i="14" s="1"/>
  <c r="G111" i="14" s="1"/>
  <c r="H111" i="14" s="1"/>
  <c r="I111" i="14" s="1"/>
  <c r="D151" i="14"/>
  <c r="F151" i="14" s="1"/>
  <c r="G151" i="14" s="1"/>
  <c r="H151" i="14" s="1"/>
  <c r="I151" i="14" s="1"/>
  <c r="D107" i="14"/>
  <c r="F107" i="14" s="1"/>
  <c r="G107" i="14" s="1"/>
  <c r="H107" i="14" s="1"/>
  <c r="I107" i="14" s="1"/>
  <c r="D43" i="14"/>
  <c r="F43" i="14" s="1"/>
  <c r="G43" i="14" s="1"/>
  <c r="H43" i="14" s="1"/>
  <c r="I43" i="14" s="1"/>
  <c r="D110" i="14"/>
  <c r="F110" i="14" s="1"/>
  <c r="G110" i="14" s="1"/>
  <c r="H110" i="14" s="1"/>
  <c r="I110" i="14" s="1"/>
  <c r="D79" i="14"/>
  <c r="F79" i="14" s="1"/>
  <c r="G79" i="14" s="1"/>
  <c r="H79" i="14" s="1"/>
  <c r="I79" i="14" s="1"/>
  <c r="D140" i="14"/>
  <c r="F140" i="14" s="1"/>
  <c r="G140" i="14" s="1"/>
  <c r="H140" i="14" s="1"/>
  <c r="I140" i="14" s="1"/>
  <c r="D76" i="14"/>
  <c r="F76" i="14" s="1"/>
  <c r="G76" i="14" s="1"/>
  <c r="H76" i="14" s="1"/>
  <c r="I76" i="14" s="1"/>
  <c r="D12" i="14"/>
  <c r="F12" i="14" s="1"/>
  <c r="G12" i="14" s="1"/>
  <c r="H12" i="14" s="1"/>
  <c r="I12" i="14" s="1"/>
  <c r="D138" i="14"/>
  <c r="F138" i="14" s="1"/>
  <c r="G138" i="14" s="1"/>
  <c r="H138" i="14" s="1"/>
  <c r="I138" i="14" s="1"/>
  <c r="D74" i="14"/>
  <c r="F74" i="14" s="1"/>
  <c r="G74" i="14" s="1"/>
  <c r="H74" i="14" s="1"/>
  <c r="I74" i="14" s="1"/>
  <c r="D10" i="14"/>
  <c r="F10" i="14" s="1"/>
  <c r="G10" i="14" s="1"/>
  <c r="H10" i="14" s="1"/>
  <c r="I10" i="14" s="1"/>
  <c r="D133" i="14"/>
  <c r="F133" i="14" s="1"/>
  <c r="G133" i="14" s="1"/>
  <c r="H133" i="14" s="1"/>
  <c r="I133" i="14" s="1"/>
  <c r="D41" i="14"/>
  <c r="F41" i="14" s="1"/>
  <c r="G41" i="14" s="1"/>
  <c r="H41" i="14" s="1"/>
  <c r="I41" i="14" s="1"/>
  <c r="D71" i="14"/>
  <c r="F71" i="14" s="1"/>
  <c r="G71" i="14" s="1"/>
  <c r="H71" i="14" s="1"/>
  <c r="I71" i="14" s="1"/>
  <c r="D101" i="14"/>
  <c r="F101" i="14" s="1"/>
  <c r="G101" i="14" s="1"/>
  <c r="H101" i="14" s="1"/>
  <c r="I101" i="14" s="1"/>
  <c r="D131" i="14"/>
  <c r="F131" i="14" s="1"/>
  <c r="G131" i="14" s="1"/>
  <c r="H131" i="14" s="1"/>
  <c r="I131" i="14" s="1"/>
  <c r="D3" i="14"/>
  <c r="F3" i="14" s="1"/>
  <c r="G3" i="14" s="1"/>
  <c r="H3" i="14" s="1"/>
  <c r="I3" i="14" s="1"/>
  <c r="D136" i="14"/>
  <c r="F136" i="14" s="1"/>
  <c r="G136" i="14" s="1"/>
  <c r="H136" i="14" s="1"/>
  <c r="I136" i="14" s="1"/>
  <c r="D72" i="14"/>
  <c r="F72" i="14" s="1"/>
  <c r="G72" i="14" s="1"/>
  <c r="H72" i="14" s="1"/>
  <c r="I72" i="14" s="1"/>
  <c r="D8" i="14"/>
  <c r="F8" i="14" s="1"/>
  <c r="G8" i="14" s="1"/>
  <c r="H8" i="14" s="1"/>
  <c r="I8" i="14" s="1"/>
  <c r="D134" i="14"/>
  <c r="F134" i="14" s="1"/>
  <c r="G134" i="14" s="1"/>
  <c r="H134" i="14" s="1"/>
  <c r="I134" i="14" s="1"/>
  <c r="D70" i="14"/>
  <c r="F70" i="14" s="1"/>
  <c r="G70" i="14" s="1"/>
  <c r="H70" i="14" s="1"/>
  <c r="I70" i="14" s="1"/>
  <c r="D6" i="14"/>
  <c r="F6" i="14" s="1"/>
  <c r="G6" i="14" s="1"/>
  <c r="H6" i="14" s="1"/>
  <c r="I6" i="14" s="1"/>
  <c r="D191" i="14"/>
  <c r="F191" i="14" s="1"/>
  <c r="G191" i="14" s="1"/>
  <c r="H191" i="14" s="1"/>
  <c r="I191" i="14" s="1"/>
  <c r="D33" i="14"/>
  <c r="F33" i="14" s="1"/>
  <c r="G33" i="14" s="1"/>
  <c r="H33" i="14" s="1"/>
  <c r="I33" i="14" s="1"/>
  <c r="D63" i="14"/>
  <c r="F63" i="14" s="1"/>
  <c r="G63" i="14" s="1"/>
  <c r="H63" i="14" s="1"/>
  <c r="I63" i="14" s="1"/>
  <c r="D93" i="14"/>
  <c r="F93" i="14" s="1"/>
  <c r="G93" i="14" s="1"/>
  <c r="H93" i="14" s="1"/>
  <c r="I93" i="14" s="1"/>
  <c r="D123" i="14"/>
  <c r="F123" i="14" s="1"/>
  <c r="G123" i="14" s="1"/>
  <c r="H123" i="14" s="1"/>
  <c r="I123" i="14" s="1"/>
  <c r="D185" i="14"/>
  <c r="F185" i="14" s="1"/>
  <c r="G185" i="14" s="1"/>
  <c r="H185" i="14" s="1"/>
  <c r="I185" i="14" s="1"/>
  <c r="D132" i="14"/>
  <c r="F132" i="14" s="1"/>
  <c r="G132" i="14" s="1"/>
  <c r="H132" i="14" s="1"/>
  <c r="I132" i="14" s="1"/>
  <c r="D68" i="14"/>
  <c r="F68" i="14" s="1"/>
  <c r="G68" i="14" s="1"/>
  <c r="H68" i="14" s="1"/>
  <c r="I68" i="14" s="1"/>
  <c r="D4" i="14"/>
  <c r="F4" i="14" s="1"/>
  <c r="G4" i="14" s="1"/>
  <c r="H4" i="14" s="1"/>
  <c r="I4" i="14" s="1"/>
  <c r="D130" i="14"/>
  <c r="F130" i="14" s="1"/>
  <c r="G130" i="14" s="1"/>
  <c r="H130" i="14" s="1"/>
  <c r="I130" i="14" s="1"/>
  <c r="D66" i="14"/>
  <c r="F66" i="14" s="1"/>
  <c r="G66" i="14" s="1"/>
  <c r="H66" i="14" s="1"/>
  <c r="I66" i="14" s="1"/>
  <c r="D189" i="14"/>
  <c r="F189" i="14" s="1"/>
  <c r="G189" i="14" s="1"/>
  <c r="H189" i="14" s="1"/>
  <c r="I189" i="14" s="1"/>
  <c r="D175" i="14"/>
  <c r="F175" i="14" s="1"/>
  <c r="G175" i="14" s="1"/>
  <c r="H175" i="14" s="1"/>
  <c r="I175" i="14" s="1"/>
  <c r="D25" i="14"/>
  <c r="F25" i="14" s="1"/>
  <c r="G25" i="14" s="1"/>
  <c r="H25" i="14" s="1"/>
  <c r="I25" i="14" s="1"/>
  <c r="D55" i="14"/>
  <c r="F55" i="14" s="1"/>
  <c r="G55" i="14" s="1"/>
  <c r="H55" i="14" s="1"/>
  <c r="I55" i="14" s="1"/>
  <c r="D85" i="14"/>
  <c r="F85" i="14" s="1"/>
  <c r="G85" i="14" s="1"/>
  <c r="H85" i="14" s="1"/>
  <c r="I85" i="14" s="1"/>
  <c r="D115" i="14"/>
  <c r="F115" i="14" s="1"/>
  <c r="G115" i="14" s="1"/>
  <c r="H115" i="14" s="1"/>
  <c r="I115" i="14" s="1"/>
  <c r="D176" i="14"/>
  <c r="F176" i="14" s="1"/>
  <c r="G176" i="14" s="1"/>
  <c r="H176" i="14" s="1"/>
  <c r="I176" i="14" s="1"/>
  <c r="D112" i="14"/>
  <c r="F112" i="14" s="1"/>
  <c r="G112" i="14" s="1"/>
  <c r="H112" i="14" s="1"/>
  <c r="I112" i="14" s="1"/>
  <c r="D48" i="14"/>
  <c r="F48" i="14" s="1"/>
  <c r="G48" i="14" s="1"/>
  <c r="H48" i="14" s="1"/>
  <c r="I48" i="14" s="1"/>
  <c r="D174" i="14"/>
  <c r="F174" i="14" s="1"/>
  <c r="G174" i="14" s="1"/>
  <c r="H174" i="14" s="1"/>
  <c r="I174" i="14" s="1"/>
  <c r="D46" i="14"/>
  <c r="F46" i="14" s="1"/>
  <c r="G46" i="14" s="1"/>
  <c r="H46" i="14" s="1"/>
  <c r="I46" i="14" s="1"/>
  <c r="D49" i="14"/>
  <c r="F49" i="14" s="1"/>
  <c r="G49" i="14" s="1"/>
  <c r="H49" i="14" s="1"/>
  <c r="I49" i="14" s="1"/>
  <c r="H24" i="1"/>
  <c r="G24" i="1"/>
  <c r="D115" i="8"/>
  <c r="F115" i="8" s="1"/>
  <c r="G115" i="8" s="1"/>
  <c r="H115" i="8" s="1"/>
  <c r="I115" i="8" s="1"/>
  <c r="D142" i="8"/>
  <c r="F142" i="8" s="1"/>
  <c r="G142" i="8" s="1"/>
  <c r="H142" i="8" s="1"/>
  <c r="I142" i="8" s="1"/>
  <c r="D111" i="8"/>
  <c r="F111" i="8" s="1"/>
  <c r="G111" i="8" s="1"/>
  <c r="H111" i="8" s="1"/>
  <c r="I111" i="8" s="1"/>
  <c r="D66" i="8"/>
  <c r="F66" i="8" s="1"/>
  <c r="G66" i="8" s="1"/>
  <c r="H66" i="8" s="1"/>
  <c r="I66" i="8" s="1"/>
  <c r="D171" i="8"/>
  <c r="F171" i="8" s="1"/>
  <c r="G171" i="8" s="1"/>
  <c r="H171" i="8" s="1"/>
  <c r="I171" i="8" s="1"/>
  <c r="D63" i="8"/>
  <c r="F63" i="8" s="1"/>
  <c r="G63" i="8" s="1"/>
  <c r="H63" i="8" s="1"/>
  <c r="I63" i="8" s="1"/>
  <c r="D167" i="8"/>
  <c r="F167" i="8" s="1"/>
  <c r="G167" i="8" s="1"/>
  <c r="H167" i="8" s="1"/>
  <c r="I167" i="8" s="1"/>
  <c r="D69" i="8"/>
  <c r="F69" i="8" s="1"/>
  <c r="G69" i="8" s="1"/>
  <c r="H69" i="8" s="1"/>
  <c r="I69" i="8" s="1"/>
  <c r="D98" i="8"/>
  <c r="F98" i="8" s="1"/>
  <c r="G98" i="8" s="1"/>
  <c r="H98" i="8" s="1"/>
  <c r="I98" i="8" s="1"/>
  <c r="D122" i="8"/>
  <c r="F122" i="8" s="1"/>
  <c r="G122" i="8" s="1"/>
  <c r="H122" i="8" s="1"/>
  <c r="I122" i="8" s="1"/>
  <c r="D187" i="8"/>
  <c r="F187" i="8" s="1"/>
  <c r="G187" i="8" s="1"/>
  <c r="H187" i="8" s="1"/>
  <c r="I187" i="8" s="1"/>
  <c r="D51" i="8"/>
  <c r="F51" i="8" s="1"/>
  <c r="G51" i="8" s="1"/>
  <c r="H51" i="8" s="1"/>
  <c r="I51" i="8" s="1"/>
  <c r="D107" i="8"/>
  <c r="F107" i="8" s="1"/>
  <c r="G107" i="8" s="1"/>
  <c r="H107" i="8" s="1"/>
  <c r="I107" i="8" s="1"/>
  <c r="D62" i="8"/>
  <c r="F62" i="8" s="1"/>
  <c r="G62" i="8" s="1"/>
  <c r="H62" i="8" s="1"/>
  <c r="I62" i="8" s="1"/>
  <c r="D15" i="8"/>
  <c r="F15" i="8" s="1"/>
  <c r="G15" i="8" s="1"/>
  <c r="H15" i="8" s="1"/>
  <c r="I15" i="8" s="1"/>
  <c r="D118" i="8"/>
  <c r="F118" i="8" s="1"/>
  <c r="G118" i="8" s="1"/>
  <c r="H118" i="8" s="1"/>
  <c r="I118" i="8" s="1"/>
  <c r="D10" i="8"/>
  <c r="F10" i="8" s="1"/>
  <c r="G10" i="8" s="1"/>
  <c r="H10" i="8" s="1"/>
  <c r="I10" i="8" s="1"/>
  <c r="F24" i="1"/>
  <c r="D57" i="8"/>
  <c r="F57" i="8" s="1"/>
  <c r="G57" i="8" s="1"/>
  <c r="H57" i="8" s="1"/>
  <c r="I57" i="8" s="1"/>
  <c r="D35" i="8"/>
  <c r="F35" i="8" s="1"/>
  <c r="G35" i="8" s="1"/>
  <c r="H35" i="8" s="1"/>
  <c r="I35" i="8" s="1"/>
  <c r="D166" i="8"/>
  <c r="F166" i="8" s="1"/>
  <c r="G166" i="8" s="1"/>
  <c r="H166" i="8" s="1"/>
  <c r="I166" i="8" s="1"/>
  <c r="D101" i="8"/>
  <c r="F101" i="8" s="1"/>
  <c r="G101" i="8" s="1"/>
  <c r="H101" i="8" s="1"/>
  <c r="I101" i="8" s="1"/>
  <c r="D151" i="8"/>
  <c r="F151" i="8" s="1"/>
  <c r="G151" i="8" s="1"/>
  <c r="H151" i="8" s="1"/>
  <c r="I151" i="8" s="1"/>
  <c r="D172" i="8"/>
  <c r="F172" i="8" s="1"/>
  <c r="G172" i="8" s="1"/>
  <c r="H172" i="8" s="1"/>
  <c r="I172" i="8" s="1"/>
  <c r="D43" i="8"/>
  <c r="F43" i="8" s="1"/>
  <c r="G43" i="8" s="1"/>
  <c r="H43" i="8" s="1"/>
  <c r="I43" i="8" s="1"/>
  <c r="D73" i="8"/>
  <c r="F73" i="8" s="1"/>
  <c r="G73" i="8" s="1"/>
  <c r="H73" i="8" s="1"/>
  <c r="I73" i="8" s="1"/>
  <c r="D85" i="8"/>
  <c r="F85" i="8" s="1"/>
  <c r="G85" i="8" s="1"/>
  <c r="H85" i="8" s="1"/>
  <c r="I85" i="8" s="1"/>
  <c r="D49" i="8"/>
  <c r="F49" i="8" s="1"/>
  <c r="G49" i="8" s="1"/>
  <c r="H49" i="8" s="1"/>
  <c r="I49" i="8" s="1"/>
  <c r="D82" i="8"/>
  <c r="F82" i="8" s="1"/>
  <c r="G82" i="8" s="1"/>
  <c r="H82" i="8" s="1"/>
  <c r="I82" i="8" s="1"/>
  <c r="D108" i="8"/>
  <c r="F108" i="8" s="1"/>
  <c r="G108" i="8" s="1"/>
  <c r="H108" i="8" s="1"/>
  <c r="I108" i="8" s="1"/>
  <c r="D97" i="8"/>
  <c r="F97" i="8" s="1"/>
  <c r="G97" i="8" s="1"/>
  <c r="H97" i="8" s="1"/>
  <c r="I97" i="8" s="1"/>
  <c r="D68" i="8"/>
  <c r="F68" i="8" s="1"/>
  <c r="G68" i="8" s="1"/>
  <c r="H68" i="8" s="1"/>
  <c r="I68" i="8" s="1"/>
  <c r="D180" i="8"/>
  <c r="F180" i="8" s="1"/>
  <c r="G180" i="8" s="1"/>
  <c r="H180" i="8" s="1"/>
  <c r="I180" i="8" s="1"/>
  <c r="D21" i="8"/>
  <c r="F21" i="8" s="1"/>
  <c r="G21" i="8" s="1"/>
  <c r="H21" i="8" s="1"/>
  <c r="I21" i="8" s="1"/>
  <c r="D13" i="8"/>
  <c r="F13" i="8" s="1"/>
  <c r="G13" i="8" s="1"/>
  <c r="H13" i="8" s="1"/>
  <c r="I13" i="8" s="1"/>
  <c r="D37" i="8"/>
  <c r="F37" i="8" s="1"/>
  <c r="G37" i="8" s="1"/>
  <c r="H37" i="8" s="1"/>
  <c r="I37" i="8" s="1"/>
  <c r="D154" i="8"/>
  <c r="F154" i="8" s="1"/>
  <c r="G154" i="8" s="1"/>
  <c r="H154" i="8" s="1"/>
  <c r="I154" i="8" s="1"/>
  <c r="D133" i="8"/>
  <c r="F133" i="8" s="1"/>
  <c r="G133" i="8" s="1"/>
  <c r="H133" i="8" s="1"/>
  <c r="I133" i="8" s="1"/>
  <c r="D70" i="8"/>
  <c r="F70" i="8" s="1"/>
  <c r="G70" i="8" s="1"/>
  <c r="H70" i="8" s="1"/>
  <c r="I70" i="8" s="1"/>
  <c r="D81" i="8"/>
  <c r="F81" i="8" s="1"/>
  <c r="G81" i="8" s="1"/>
  <c r="H81" i="8" s="1"/>
  <c r="I81" i="8" s="1"/>
  <c r="D106" i="8"/>
  <c r="F106" i="8" s="1"/>
  <c r="G106" i="8" s="1"/>
  <c r="H106" i="8" s="1"/>
  <c r="I106" i="8" s="1"/>
  <c r="D148" i="8"/>
  <c r="F148" i="8" s="1"/>
  <c r="G148" i="8" s="1"/>
  <c r="H148" i="8" s="1"/>
  <c r="I148" i="8" s="1"/>
  <c r="D178" i="8"/>
  <c r="F178" i="8" s="1"/>
  <c r="G178" i="8" s="1"/>
  <c r="H178" i="8" s="1"/>
  <c r="I178" i="8" s="1"/>
  <c r="D121" i="8"/>
  <c r="F121" i="8" s="1"/>
  <c r="G121" i="8" s="1"/>
  <c r="H121" i="8" s="1"/>
  <c r="I121" i="8" s="1"/>
  <c r="D11" i="8"/>
  <c r="F11" i="8" s="1"/>
  <c r="G11" i="8" s="1"/>
  <c r="H11" i="8" s="1"/>
  <c r="I11" i="8" s="1"/>
  <c r="D176" i="8"/>
  <c r="F176" i="8" s="1"/>
  <c r="G176" i="8" s="1"/>
  <c r="H176" i="8" s="1"/>
  <c r="I176" i="8" s="1"/>
  <c r="D164" i="8"/>
  <c r="F164" i="8" s="1"/>
  <c r="G164" i="8" s="1"/>
  <c r="H164" i="8" s="1"/>
  <c r="I164" i="8" s="1"/>
  <c r="D39" i="8"/>
  <c r="F39" i="8" s="1"/>
  <c r="G39" i="8" s="1"/>
  <c r="H39" i="8" s="1"/>
  <c r="I39" i="8" s="1"/>
  <c r="D83" i="8"/>
  <c r="F83" i="8" s="1"/>
  <c r="G83" i="8" s="1"/>
  <c r="H83" i="8" s="1"/>
  <c r="I83" i="8" s="1"/>
  <c r="D8" i="8"/>
  <c r="F8" i="8" s="1"/>
  <c r="G8" i="8" s="1"/>
  <c r="H8" i="8" s="1"/>
  <c r="I8" i="8" s="1"/>
  <c r="D47" i="8"/>
  <c r="F47" i="8" s="1"/>
  <c r="G47" i="8" s="1"/>
  <c r="H47" i="8" s="1"/>
  <c r="I47" i="8" s="1"/>
  <c r="D16" i="8"/>
  <c r="F16" i="8" s="1"/>
  <c r="G16" i="8" s="1"/>
  <c r="H16" i="8" s="1"/>
  <c r="I16" i="8" s="1"/>
  <c r="D44" i="8"/>
  <c r="F44" i="8" s="1"/>
  <c r="G44" i="8" s="1"/>
  <c r="H44" i="8" s="1"/>
  <c r="I44" i="8" s="1"/>
  <c r="D189" i="8"/>
  <c r="F189" i="8" s="1"/>
  <c r="G189" i="8" s="1"/>
  <c r="H189" i="8" s="1"/>
  <c r="I189" i="8" s="1"/>
  <c r="D181" i="8"/>
  <c r="F181" i="8" s="1"/>
  <c r="G181" i="8" s="1"/>
  <c r="H181" i="8" s="1"/>
  <c r="I181" i="8" s="1"/>
  <c r="D103" i="8"/>
  <c r="F103" i="8" s="1"/>
  <c r="G103" i="8" s="1"/>
  <c r="H103" i="8" s="1"/>
  <c r="I103" i="8" s="1"/>
  <c r="D59" i="8"/>
  <c r="F59" i="8" s="1"/>
  <c r="G59" i="8" s="1"/>
  <c r="H59" i="8" s="1"/>
  <c r="I59" i="8" s="1"/>
  <c r="D65" i="8"/>
  <c r="F65" i="8" s="1"/>
  <c r="G65" i="8" s="1"/>
  <c r="H65" i="8" s="1"/>
  <c r="I65" i="8" s="1"/>
  <c r="D153" i="8"/>
  <c r="F153" i="8" s="1"/>
  <c r="G153" i="8" s="1"/>
  <c r="H153" i="8" s="1"/>
  <c r="I153" i="8" s="1"/>
  <c r="D131" i="8"/>
  <c r="F131" i="8" s="1"/>
  <c r="G131" i="8" s="1"/>
  <c r="H131" i="8" s="1"/>
  <c r="I131" i="8" s="1"/>
  <c r="D45" i="8"/>
  <c r="F45" i="8" s="1"/>
  <c r="G45" i="8" s="1"/>
  <c r="H45" i="8" s="1"/>
  <c r="I45" i="8" s="1"/>
  <c r="D88" i="8"/>
  <c r="F88" i="8" s="1"/>
  <c r="G88" i="8" s="1"/>
  <c r="H88" i="8" s="1"/>
  <c r="I88" i="8" s="1"/>
  <c r="D96" i="8"/>
  <c r="F96" i="8" s="1"/>
  <c r="G96" i="8" s="1"/>
  <c r="H96" i="8" s="1"/>
  <c r="I96" i="8" s="1"/>
  <c r="D136" i="8"/>
  <c r="F136" i="8" s="1"/>
  <c r="G136" i="8" s="1"/>
  <c r="H136" i="8" s="1"/>
  <c r="I136" i="8" s="1"/>
  <c r="D61" i="8"/>
  <c r="F61" i="8" s="1"/>
  <c r="G61" i="8" s="1"/>
  <c r="H61" i="8" s="1"/>
  <c r="I61" i="8" s="1"/>
  <c r="D102" i="8"/>
  <c r="F102" i="8" s="1"/>
  <c r="G102" i="8" s="1"/>
  <c r="H102" i="8" s="1"/>
  <c r="I102" i="8" s="1"/>
  <c r="D183" i="8"/>
  <c r="F183" i="8" s="1"/>
  <c r="G183" i="8" s="1"/>
  <c r="H183" i="8" s="1"/>
  <c r="I183" i="8" s="1"/>
  <c r="D129" i="8"/>
  <c r="F129" i="8" s="1"/>
  <c r="G129" i="8" s="1"/>
  <c r="H129" i="8" s="1"/>
  <c r="I129" i="8" s="1"/>
  <c r="D26" i="8"/>
  <c r="F26" i="8" s="1"/>
  <c r="G26" i="8" s="1"/>
  <c r="H26" i="8" s="1"/>
  <c r="I26" i="8" s="1"/>
  <c r="D17" i="8"/>
  <c r="F17" i="8" s="1"/>
  <c r="G17" i="8" s="1"/>
  <c r="H17" i="8" s="1"/>
  <c r="I17" i="8" s="1"/>
  <c r="D170" i="8"/>
  <c r="F170" i="8" s="1"/>
  <c r="G170" i="8" s="1"/>
  <c r="H170" i="8" s="1"/>
  <c r="I170" i="8" s="1"/>
  <c r="D74" i="8"/>
  <c r="F74" i="8" s="1"/>
  <c r="G74" i="8" s="1"/>
  <c r="H74" i="8" s="1"/>
  <c r="I74" i="8" s="1"/>
  <c r="D34" i="8"/>
  <c r="F34" i="8" s="1"/>
  <c r="G34" i="8" s="1"/>
  <c r="H34" i="8" s="1"/>
  <c r="I34" i="8" s="1"/>
  <c r="D78" i="8"/>
  <c r="F78" i="8" s="1"/>
  <c r="G78" i="8" s="1"/>
  <c r="H78" i="8" s="1"/>
  <c r="I78" i="8" s="1"/>
  <c r="D12" i="8"/>
  <c r="F12" i="8" s="1"/>
  <c r="G12" i="8" s="1"/>
  <c r="H12" i="8" s="1"/>
  <c r="I12" i="8" s="1"/>
  <c r="D130" i="8"/>
  <c r="F130" i="8" s="1"/>
  <c r="G130" i="8" s="1"/>
  <c r="H130" i="8" s="1"/>
  <c r="I130" i="8" s="1"/>
  <c r="D184" i="8"/>
  <c r="F184" i="8" s="1"/>
  <c r="G184" i="8" s="1"/>
  <c r="H184" i="8" s="1"/>
  <c r="I184" i="8" s="1"/>
  <c r="D109" i="8"/>
  <c r="F109" i="8" s="1"/>
  <c r="G109" i="8" s="1"/>
  <c r="H109" i="8" s="1"/>
  <c r="I109" i="8" s="1"/>
  <c r="D92" i="8"/>
  <c r="F92" i="8" s="1"/>
  <c r="G92" i="8" s="1"/>
  <c r="H92" i="8" s="1"/>
  <c r="I92" i="8" s="1"/>
  <c r="D22" i="8"/>
  <c r="F22" i="8" s="1"/>
  <c r="G22" i="8" s="1"/>
  <c r="H22" i="8" s="1"/>
  <c r="I22" i="8" s="1"/>
  <c r="D182" i="8"/>
  <c r="F182" i="8" s="1"/>
  <c r="G182" i="8" s="1"/>
  <c r="H182" i="8" s="1"/>
  <c r="I182" i="8" s="1"/>
  <c r="D58" i="8"/>
  <c r="F58" i="8" s="1"/>
  <c r="G58" i="8" s="1"/>
  <c r="H58" i="8" s="1"/>
  <c r="I58" i="8" s="1"/>
  <c r="D161" i="8"/>
  <c r="F161" i="8" s="1"/>
  <c r="G161" i="8" s="1"/>
  <c r="H161" i="8" s="1"/>
  <c r="I161" i="8" s="1"/>
  <c r="D188" i="8"/>
  <c r="F188" i="8" s="1"/>
  <c r="G188" i="8" s="1"/>
  <c r="H188" i="8" s="1"/>
  <c r="I188" i="8" s="1"/>
  <c r="D127" i="8"/>
  <c r="F127" i="8" s="1"/>
  <c r="G127" i="8" s="1"/>
  <c r="H127" i="8" s="1"/>
  <c r="I127" i="8" s="1"/>
  <c r="D155" i="8"/>
  <c r="F155" i="8" s="1"/>
  <c r="G155" i="8" s="1"/>
  <c r="H155" i="8" s="1"/>
  <c r="I155" i="8" s="1"/>
  <c r="D126" i="8"/>
  <c r="F126" i="8" s="1"/>
  <c r="G126" i="8" s="1"/>
  <c r="H126" i="8" s="1"/>
  <c r="I126" i="8" s="1"/>
  <c r="D6" i="8"/>
  <c r="F6" i="8" s="1"/>
  <c r="G6" i="8" s="1"/>
  <c r="H6" i="8" s="1"/>
  <c r="I6" i="8" s="1"/>
  <c r="D152" i="8"/>
  <c r="F152" i="8" s="1"/>
  <c r="G152" i="8" s="1"/>
  <c r="H152" i="8" s="1"/>
  <c r="I152" i="8" s="1"/>
  <c r="D95" i="8"/>
  <c r="F95" i="8" s="1"/>
  <c r="G95" i="8" s="1"/>
  <c r="H95" i="8" s="1"/>
  <c r="I95" i="8" s="1"/>
  <c r="D5" i="8"/>
  <c r="F5" i="8" s="1"/>
  <c r="G5" i="8" s="1"/>
  <c r="H5" i="8" s="1"/>
  <c r="I5" i="8" s="1"/>
  <c r="D87" i="8"/>
  <c r="F87" i="8" s="1"/>
  <c r="G87" i="8" s="1"/>
  <c r="H87" i="8" s="1"/>
  <c r="I87" i="8" s="1"/>
  <c r="D110" i="8"/>
  <c r="F110" i="8" s="1"/>
  <c r="G110" i="8" s="1"/>
  <c r="H110" i="8" s="1"/>
  <c r="I110" i="8" s="1"/>
  <c r="D105" i="8"/>
  <c r="F105" i="8" s="1"/>
  <c r="G105" i="8" s="1"/>
  <c r="H105" i="8" s="1"/>
  <c r="I105" i="8" s="1"/>
  <c r="D191" i="8"/>
  <c r="F191" i="8" s="1"/>
  <c r="G191" i="8" s="1"/>
  <c r="H191" i="8" s="1"/>
  <c r="I191" i="8" s="1"/>
  <c r="D94" i="8"/>
  <c r="F94" i="8" s="1"/>
  <c r="G94" i="8" s="1"/>
  <c r="H94" i="8" s="1"/>
  <c r="I94" i="8" s="1"/>
  <c r="D117" i="8"/>
  <c r="F117" i="8" s="1"/>
  <c r="G117" i="8" s="1"/>
  <c r="H117" i="8" s="1"/>
  <c r="I117" i="8" s="1"/>
  <c r="D4" i="8"/>
  <c r="F4" i="8" s="1"/>
  <c r="G4" i="8" s="1"/>
  <c r="H4" i="8" s="1"/>
  <c r="I4" i="8" s="1"/>
  <c r="D162" i="8"/>
  <c r="F162" i="8" s="1"/>
  <c r="G162" i="8" s="1"/>
  <c r="H162" i="8" s="1"/>
  <c r="I162" i="8" s="1"/>
  <c r="D24" i="8"/>
  <c r="F24" i="8" s="1"/>
  <c r="G24" i="8" s="1"/>
  <c r="H24" i="8" s="1"/>
  <c r="I24" i="8" s="1"/>
  <c r="D54" i="8"/>
  <c r="F54" i="8" s="1"/>
  <c r="G54" i="8" s="1"/>
  <c r="H54" i="8" s="1"/>
  <c r="I54" i="8" s="1"/>
  <c r="D119" i="8"/>
  <c r="F119" i="8" s="1"/>
  <c r="G119" i="8" s="1"/>
  <c r="H119" i="8" s="1"/>
  <c r="I119" i="8" s="1"/>
  <c r="D177" i="8"/>
  <c r="F177" i="8" s="1"/>
  <c r="G177" i="8" s="1"/>
  <c r="H177" i="8" s="1"/>
  <c r="I177" i="8" s="1"/>
  <c r="D128" i="8"/>
  <c r="F128" i="8" s="1"/>
  <c r="G128" i="8" s="1"/>
  <c r="H128" i="8" s="1"/>
  <c r="I128" i="8" s="1"/>
  <c r="D76" i="8"/>
  <c r="F76" i="8" s="1"/>
  <c r="G76" i="8" s="1"/>
  <c r="H76" i="8" s="1"/>
  <c r="I76" i="8" s="1"/>
  <c r="D32" i="8"/>
  <c r="F32" i="8" s="1"/>
  <c r="G32" i="8" s="1"/>
  <c r="H32" i="8" s="1"/>
  <c r="I32" i="8" s="1"/>
  <c r="D27" i="8"/>
  <c r="F27" i="8" s="1"/>
  <c r="G27" i="8" s="1"/>
  <c r="H27" i="8" s="1"/>
  <c r="I27" i="8" s="1"/>
  <c r="D104" i="8"/>
  <c r="F104" i="8" s="1"/>
  <c r="G104" i="8" s="1"/>
  <c r="H104" i="8" s="1"/>
  <c r="I104" i="8" s="1"/>
  <c r="D165" i="8"/>
  <c r="F165" i="8" s="1"/>
  <c r="G165" i="8" s="1"/>
  <c r="H165" i="8" s="1"/>
  <c r="I165" i="8" s="1"/>
  <c r="D9" i="8"/>
  <c r="F9" i="8" s="1"/>
  <c r="G9" i="8" s="1"/>
  <c r="H9" i="8" s="1"/>
  <c r="I9" i="8" s="1"/>
  <c r="D125" i="8"/>
  <c r="F125" i="8" s="1"/>
  <c r="G125" i="8" s="1"/>
  <c r="H125" i="8" s="1"/>
  <c r="I125" i="8" s="1"/>
  <c r="D147" i="8"/>
  <c r="F147" i="8" s="1"/>
  <c r="G147" i="8" s="1"/>
  <c r="H147" i="8" s="1"/>
  <c r="I147" i="8" s="1"/>
  <c r="D19" i="8"/>
  <c r="F19" i="8" s="1"/>
  <c r="G19" i="8" s="1"/>
  <c r="H19" i="8" s="1"/>
  <c r="I19" i="8" s="1"/>
  <c r="D41" i="8"/>
  <c r="F41" i="8" s="1"/>
  <c r="G41" i="8" s="1"/>
  <c r="H41" i="8" s="1"/>
  <c r="I41" i="8" s="1"/>
  <c r="D139" i="8"/>
  <c r="F139" i="8" s="1"/>
  <c r="G139" i="8" s="1"/>
  <c r="H139" i="8" s="1"/>
  <c r="I139" i="8" s="1"/>
  <c r="D158" i="8"/>
  <c r="F158" i="8" s="1"/>
  <c r="G158" i="8" s="1"/>
  <c r="H158" i="8" s="1"/>
  <c r="I158" i="8" s="1"/>
  <c r="D91" i="8"/>
  <c r="F91" i="8" s="1"/>
  <c r="G91" i="8" s="1"/>
  <c r="H91" i="8" s="1"/>
  <c r="I91" i="8" s="1"/>
  <c r="D67" i="8"/>
  <c r="F67" i="8" s="1"/>
  <c r="G67" i="8" s="1"/>
  <c r="H67" i="8" s="1"/>
  <c r="I67" i="8" s="1"/>
  <c r="D84" i="8"/>
  <c r="F84" i="8" s="1"/>
  <c r="G84" i="8" s="1"/>
  <c r="H84" i="8" s="1"/>
  <c r="I84" i="8" s="1"/>
  <c r="D86" i="8"/>
  <c r="F86" i="8" s="1"/>
  <c r="G86" i="8" s="1"/>
  <c r="H86" i="8" s="1"/>
  <c r="I86" i="8" s="1"/>
  <c r="D36" i="8"/>
  <c r="F36" i="8" s="1"/>
  <c r="G36" i="8" s="1"/>
  <c r="H36" i="8" s="1"/>
  <c r="I36" i="8" s="1"/>
  <c r="D134" i="8"/>
  <c r="F134" i="8" s="1"/>
  <c r="G134" i="8" s="1"/>
  <c r="H134" i="8" s="1"/>
  <c r="I134" i="8" s="1"/>
  <c r="D173" i="8"/>
  <c r="F173" i="8" s="1"/>
  <c r="G173" i="8" s="1"/>
  <c r="H173" i="8" s="1"/>
  <c r="I173" i="8" s="1"/>
  <c r="D114" i="8"/>
  <c r="F114" i="8" s="1"/>
  <c r="G114" i="8" s="1"/>
  <c r="H114" i="8" s="1"/>
  <c r="I114" i="8" s="1"/>
  <c r="D143" i="8"/>
  <c r="F143" i="8" s="1"/>
  <c r="G143" i="8" s="1"/>
  <c r="H143" i="8" s="1"/>
  <c r="I143" i="8" s="1"/>
  <c r="D163" i="8"/>
  <c r="F163" i="8" s="1"/>
  <c r="G163" i="8" s="1"/>
  <c r="H163" i="8" s="1"/>
  <c r="I163" i="8" s="1"/>
  <c r="D25" i="8"/>
  <c r="F25" i="8" s="1"/>
  <c r="G25" i="8" s="1"/>
  <c r="H25" i="8" s="1"/>
  <c r="I25" i="8" s="1"/>
  <c r="D3" i="8"/>
  <c r="F3" i="8" s="1"/>
  <c r="G3" i="8" s="1"/>
  <c r="H3" i="8" s="1"/>
  <c r="I3" i="8" s="1"/>
  <c r="D50" i="8"/>
  <c r="F50" i="8" s="1"/>
  <c r="G50" i="8" s="1"/>
  <c r="H50" i="8" s="1"/>
  <c r="I50" i="8" s="1"/>
  <c r="D99" i="8"/>
  <c r="F99" i="8" s="1"/>
  <c r="G99" i="8" s="1"/>
  <c r="H99" i="8" s="1"/>
  <c r="I99" i="8" s="1"/>
  <c r="D132" i="8"/>
  <c r="F132" i="8" s="1"/>
  <c r="G132" i="8" s="1"/>
  <c r="H132" i="8" s="1"/>
  <c r="I132" i="8" s="1"/>
  <c r="D144" i="8"/>
  <c r="F144" i="8" s="1"/>
  <c r="G144" i="8" s="1"/>
  <c r="H144" i="8" s="1"/>
  <c r="I144" i="8" s="1"/>
  <c r="D93" i="8"/>
  <c r="F93" i="8" s="1"/>
  <c r="G93" i="8" s="1"/>
  <c r="H93" i="8" s="1"/>
  <c r="I93" i="8" s="1"/>
  <c r="D160" i="8"/>
  <c r="F160" i="8" s="1"/>
  <c r="G160" i="8" s="1"/>
  <c r="H160" i="8" s="1"/>
  <c r="I160" i="8" s="1"/>
  <c r="D138" i="8"/>
  <c r="F138" i="8" s="1"/>
  <c r="G138" i="8" s="1"/>
  <c r="H138" i="8" s="1"/>
  <c r="I138" i="8" s="1"/>
  <c r="D18" i="8"/>
  <c r="F18" i="8" s="1"/>
  <c r="G18" i="8" s="1"/>
  <c r="H18" i="8" s="1"/>
  <c r="I18" i="8" s="1"/>
  <c r="D46" i="8"/>
  <c r="F46" i="8" s="1"/>
  <c r="G46" i="8" s="1"/>
  <c r="H46" i="8" s="1"/>
  <c r="I46" i="8" s="1"/>
  <c r="D169" i="8"/>
  <c r="F169" i="8" s="1"/>
  <c r="G169" i="8" s="1"/>
  <c r="H169" i="8" s="1"/>
  <c r="I169" i="8" s="1"/>
  <c r="D123" i="8"/>
  <c r="F123" i="8" s="1"/>
  <c r="G123" i="8" s="1"/>
  <c r="H123" i="8" s="1"/>
  <c r="I123" i="8" s="1"/>
  <c r="D53" i="8"/>
  <c r="F53" i="8" s="1"/>
  <c r="G53" i="8" s="1"/>
  <c r="H53" i="8" s="1"/>
  <c r="I53" i="8" s="1"/>
  <c r="D52" i="8"/>
  <c r="F52" i="8" s="1"/>
  <c r="G52" i="8" s="1"/>
  <c r="H52" i="8" s="1"/>
  <c r="I52" i="8" s="1"/>
  <c r="D190" i="8"/>
  <c r="F190" i="8" s="1"/>
  <c r="G190" i="8" s="1"/>
  <c r="H190" i="8" s="1"/>
  <c r="I190" i="8" s="1"/>
  <c r="D146" i="8"/>
  <c r="F146" i="8" s="1"/>
  <c r="G146" i="8" s="1"/>
  <c r="H146" i="8" s="1"/>
  <c r="I146" i="8" s="1"/>
  <c r="D140" i="8"/>
  <c r="F140" i="8" s="1"/>
  <c r="G140" i="8" s="1"/>
  <c r="H140" i="8" s="1"/>
  <c r="I140" i="8" s="1"/>
  <c r="D33" i="8"/>
  <c r="F33" i="8" s="1"/>
  <c r="G33" i="8" s="1"/>
  <c r="H33" i="8" s="1"/>
  <c r="I33" i="8" s="1"/>
  <c r="D23" i="8"/>
  <c r="F23" i="8" s="1"/>
  <c r="G23" i="8" s="1"/>
  <c r="H23" i="8" s="1"/>
  <c r="I23" i="8" s="1"/>
  <c r="D64" i="8"/>
  <c r="F64" i="8" s="1"/>
  <c r="G64" i="8" s="1"/>
  <c r="H64" i="8" s="1"/>
  <c r="I64" i="8" s="1"/>
  <c r="D120" i="8"/>
  <c r="F120" i="8" s="1"/>
  <c r="G120" i="8" s="1"/>
  <c r="H120" i="8" s="1"/>
  <c r="I120" i="8" s="1"/>
  <c r="D116" i="8"/>
  <c r="F116" i="8" s="1"/>
  <c r="G116" i="8" s="1"/>
  <c r="H116" i="8" s="1"/>
  <c r="I116" i="8" s="1"/>
  <c r="D174" i="8"/>
  <c r="F174" i="8" s="1"/>
  <c r="G174" i="8" s="1"/>
  <c r="H174" i="8" s="1"/>
  <c r="I174" i="8" s="1"/>
  <c r="D75" i="8"/>
  <c r="F75" i="8" s="1"/>
  <c r="G75" i="8" s="1"/>
  <c r="H75" i="8" s="1"/>
  <c r="I75" i="8" s="1"/>
  <c r="D90" i="8"/>
  <c r="F90" i="8" s="1"/>
  <c r="G90" i="8" s="1"/>
  <c r="H90" i="8" s="1"/>
  <c r="I90" i="8" s="1"/>
  <c r="D55" i="8"/>
  <c r="F55" i="8" s="1"/>
  <c r="G55" i="8" s="1"/>
  <c r="H55" i="8" s="1"/>
  <c r="I55" i="8" s="1"/>
  <c r="D168" i="8"/>
  <c r="F168" i="8" s="1"/>
  <c r="G168" i="8" s="1"/>
  <c r="H168" i="8" s="1"/>
  <c r="I168" i="8" s="1"/>
  <c r="D157" i="8"/>
  <c r="F157" i="8" s="1"/>
  <c r="G157" i="8" s="1"/>
  <c r="H157" i="8" s="1"/>
  <c r="I157" i="8" s="1"/>
  <c r="D124" i="8"/>
  <c r="F124" i="8" s="1"/>
  <c r="G124" i="8" s="1"/>
  <c r="H124" i="8" s="1"/>
  <c r="I124" i="8" s="1"/>
  <c r="D38" i="8"/>
  <c r="F38" i="8" s="1"/>
  <c r="G38" i="8" s="1"/>
  <c r="H38" i="8" s="1"/>
  <c r="I38" i="8" s="1"/>
  <c r="D159" i="8"/>
  <c r="F159" i="8" s="1"/>
  <c r="G159" i="8" s="1"/>
  <c r="H159" i="8" s="1"/>
  <c r="I159" i="8" s="1"/>
  <c r="D185" i="8"/>
  <c r="F185" i="8" s="1"/>
  <c r="G185" i="8" s="1"/>
  <c r="H185" i="8" s="1"/>
  <c r="I185" i="8" s="1"/>
  <c r="D100" i="8"/>
  <c r="F100" i="8" s="1"/>
  <c r="G100" i="8" s="1"/>
  <c r="H100" i="8" s="1"/>
  <c r="I100" i="8" s="1"/>
  <c r="D14" i="8"/>
  <c r="F14" i="8" s="1"/>
  <c r="G14" i="8" s="1"/>
  <c r="H14" i="8" s="1"/>
  <c r="I14" i="8" s="1"/>
  <c r="D42" i="8"/>
  <c r="F42" i="8" s="1"/>
  <c r="G42" i="8" s="1"/>
  <c r="H42" i="8" s="1"/>
  <c r="I42" i="8" s="1"/>
  <c r="D112" i="8"/>
  <c r="F112" i="8" s="1"/>
  <c r="G112" i="8" s="1"/>
  <c r="H112" i="8" s="1"/>
  <c r="I112" i="8" s="1"/>
  <c r="D179" i="8"/>
  <c r="F179" i="8" s="1"/>
  <c r="G179" i="8" s="1"/>
  <c r="H179" i="8" s="1"/>
  <c r="I179" i="8" s="1"/>
  <c r="D145" i="8"/>
  <c r="F145" i="8" s="1"/>
  <c r="G145" i="8" s="1"/>
  <c r="H145" i="8" s="1"/>
  <c r="I145" i="8" s="1"/>
  <c r="D56" i="8"/>
  <c r="F56" i="8" s="1"/>
  <c r="G56" i="8" s="1"/>
  <c r="H56" i="8" s="1"/>
  <c r="I56" i="8" s="1"/>
  <c r="D40" i="8"/>
  <c r="F40" i="8" s="1"/>
  <c r="G40" i="8" s="1"/>
  <c r="H40" i="8" s="1"/>
  <c r="I40" i="8" s="1"/>
  <c r="D77" i="8"/>
  <c r="F77" i="8" s="1"/>
  <c r="G77" i="8" s="1"/>
  <c r="H77" i="8" s="1"/>
  <c r="I77" i="8" s="1"/>
  <c r="D30" i="8"/>
  <c r="F30" i="8" s="1"/>
  <c r="G30" i="8" s="1"/>
  <c r="H30" i="8" s="1"/>
  <c r="I30" i="8" s="1"/>
  <c r="D186" i="8"/>
  <c r="F186" i="8" s="1"/>
  <c r="G186" i="8" s="1"/>
  <c r="H186" i="8" s="1"/>
  <c r="I186" i="8" s="1"/>
  <c r="D135" i="8"/>
  <c r="F135" i="8" s="1"/>
  <c r="G135" i="8" s="1"/>
  <c r="H135" i="8" s="1"/>
  <c r="I135" i="8" s="1"/>
  <c r="D71" i="8"/>
  <c r="F71" i="8" s="1"/>
  <c r="G71" i="8" s="1"/>
  <c r="H71" i="8" s="1"/>
  <c r="I71" i="8" s="1"/>
  <c r="D149" i="8"/>
  <c r="F149" i="8" s="1"/>
  <c r="G149" i="8" s="1"/>
  <c r="H149" i="8" s="1"/>
  <c r="I149" i="8" s="1"/>
  <c r="D150" i="8"/>
  <c r="F150" i="8" s="1"/>
  <c r="G150" i="8" s="1"/>
  <c r="H150" i="8" s="1"/>
  <c r="I150" i="8" s="1"/>
  <c r="D20" i="8"/>
  <c r="F20" i="8" s="1"/>
  <c r="G20" i="8" s="1"/>
  <c r="H20" i="8" s="1"/>
  <c r="I20" i="8" s="1"/>
  <c r="D7" i="8"/>
  <c r="F7" i="8" s="1"/>
  <c r="G7" i="8" s="1"/>
  <c r="H7" i="8" s="1"/>
  <c r="I7" i="8" s="1"/>
  <c r="D137" i="8"/>
  <c r="F137" i="8" s="1"/>
  <c r="G137" i="8" s="1"/>
  <c r="H137" i="8" s="1"/>
  <c r="I137" i="8" s="1"/>
  <c r="D60" i="8"/>
  <c r="F60" i="8" s="1"/>
  <c r="G60" i="8" s="1"/>
  <c r="H60" i="8" s="1"/>
  <c r="I60" i="8" s="1"/>
  <c r="D72" i="8"/>
  <c r="F72" i="8" s="1"/>
  <c r="G72" i="8" s="1"/>
  <c r="H72" i="8" s="1"/>
  <c r="I72" i="8" s="1"/>
  <c r="D175" i="8"/>
  <c r="F175" i="8" s="1"/>
  <c r="G175" i="8" s="1"/>
  <c r="H175" i="8" s="1"/>
  <c r="I175" i="8" s="1"/>
  <c r="D113" i="8"/>
  <c r="F113" i="8" s="1"/>
  <c r="G113" i="8" s="1"/>
  <c r="H113" i="8" s="1"/>
  <c r="I113" i="8" s="1"/>
  <c r="D28" i="8"/>
  <c r="F28" i="8" s="1"/>
  <c r="G28" i="8" s="1"/>
  <c r="H28" i="8" s="1"/>
  <c r="I28" i="8" s="1"/>
  <c r="D31" i="8"/>
  <c r="F31" i="8" s="1"/>
  <c r="G31" i="8" s="1"/>
  <c r="H31" i="8" s="1"/>
  <c r="I31" i="8" s="1"/>
  <c r="D29" i="8"/>
  <c r="F29" i="8" s="1"/>
  <c r="G29" i="8" s="1"/>
  <c r="H29" i="8" s="1"/>
  <c r="I29" i="8" s="1"/>
  <c r="D89" i="8"/>
  <c r="F89" i="8" s="1"/>
  <c r="G89" i="8" s="1"/>
  <c r="H89" i="8" s="1"/>
  <c r="I89" i="8" s="1"/>
  <c r="D80" i="8"/>
  <c r="F80" i="8" s="1"/>
  <c r="G80" i="8" s="1"/>
  <c r="H80" i="8" s="1"/>
  <c r="I80" i="8" s="1"/>
  <c r="D48" i="8"/>
  <c r="F48" i="8" s="1"/>
  <c r="G48" i="8" s="1"/>
  <c r="H48" i="8" s="1"/>
  <c r="I48" i="8" s="1"/>
  <c r="D79" i="8"/>
  <c r="F79" i="8" s="1"/>
  <c r="G79" i="8" s="1"/>
  <c r="H79" i="8" s="1"/>
  <c r="I79" i="8" s="1"/>
  <c r="D141" i="8"/>
  <c r="F141" i="8" s="1"/>
  <c r="G141" i="8" s="1"/>
  <c r="H141" i="8" s="1"/>
  <c r="I141" i="8" s="1"/>
  <c r="D156" i="8"/>
  <c r="F156" i="8" s="1"/>
  <c r="G156" i="8" s="1"/>
  <c r="H156" i="8" s="1"/>
  <c r="I156" i="8" s="1"/>
  <c r="G25" i="1"/>
  <c r="H25" i="1"/>
  <c r="E21" i="1" l="1"/>
  <c r="D21" i="1"/>
  <c r="D27" i="1" l="1"/>
  <c r="H21" i="1"/>
  <c r="H27" i="1" s="1"/>
  <c r="F21" i="1"/>
  <c r="F27" i="1" s="1"/>
  <c r="G21" i="1"/>
  <c r="G27" i="1" s="1"/>
  <c r="E27" i="1"/>
  <c r="D28" i="1" l="1"/>
  <c r="F28" i="1" s="1"/>
  <c r="D29" i="1"/>
  <c r="D30" i="1" l="1"/>
</calcChain>
</file>

<file path=xl/comments1.xml><?xml version="1.0" encoding="utf-8"?>
<comments xmlns="http://schemas.openxmlformats.org/spreadsheetml/2006/main">
  <authors>
    <author>Andrew Redding</author>
  </authors>
  <commentList>
    <comment ref="B139" authorId="0">
      <text>
        <r>
          <rPr>
            <b/>
            <sz val="9"/>
            <color indexed="81"/>
            <rFont val="Tahoma"/>
            <charset val="1"/>
          </rPr>
          <t>Andrew Redding:</t>
        </r>
        <r>
          <rPr>
            <sz val="9"/>
            <color indexed="81"/>
            <rFont val="Tahoma"/>
            <charset val="1"/>
          </rPr>
          <t xml:space="preserve">
combined with an adjustment for lump sum</t>
        </r>
      </text>
    </comment>
  </commentList>
</comments>
</file>

<file path=xl/comments2.xml><?xml version="1.0" encoding="utf-8"?>
<comments xmlns="http://schemas.openxmlformats.org/spreadsheetml/2006/main">
  <authors>
    <author>Andrew Redding</author>
  </authors>
  <commentList>
    <comment ref="K2" authorId="0">
      <text>
        <r>
          <rPr>
            <b/>
            <sz val="9"/>
            <color indexed="81"/>
            <rFont val="Tahoma"/>
            <charset val="1"/>
          </rPr>
          <t>Andrew Redding:</t>
        </r>
        <r>
          <rPr>
            <sz val="9"/>
            <color indexed="81"/>
            <rFont val="Tahoma"/>
            <charset val="1"/>
          </rPr>
          <t xml:space="preserve">
just using attainment no.s / total no.s in model at 16.10.17</t>
        </r>
      </text>
    </comment>
    <comment ref="L2" authorId="0">
      <text>
        <r>
          <rPr>
            <b/>
            <sz val="9"/>
            <color indexed="81"/>
            <rFont val="Tahoma"/>
            <charset val="1"/>
          </rPr>
          <t>Andrew Redding:</t>
        </r>
        <r>
          <rPr>
            <sz val="9"/>
            <color indexed="81"/>
            <rFont val="Tahoma"/>
            <charset val="1"/>
          </rPr>
          <t xml:space="preserve">
just using attainment no.s / total no.s in model at 16.10.17</t>
        </r>
      </text>
    </comment>
  </commentList>
</comments>
</file>

<file path=xl/sharedStrings.xml><?xml version="1.0" encoding="utf-8"?>
<sst xmlns="http://schemas.openxmlformats.org/spreadsheetml/2006/main" count="2289" uniqueCount="321">
  <si>
    <t>School / Academy</t>
  </si>
  <si>
    <t>Base Amount Per Pupil</t>
  </si>
  <si>
    <t>Deprivation - FSM Flat</t>
  </si>
  <si>
    <t>Deprivation - FSM Ever 6</t>
  </si>
  <si>
    <t>Deprivation - IDACI</t>
  </si>
  <si>
    <t>Pupil Mobility</t>
  </si>
  <si>
    <t>Low Prior Attainment</t>
  </si>
  <si>
    <t>English as an Additional Language</t>
  </si>
  <si>
    <t>Lump Sum</t>
  </si>
  <si>
    <t>Minimum Per Pupil Funding Floor</t>
  </si>
  <si>
    <t>Split Sites</t>
  </si>
  <si>
    <t>Business Rates</t>
  </si>
  <si>
    <t>Minimum Funding Guarantee</t>
  </si>
  <si>
    <t>Ceiling</t>
  </si>
  <si>
    <t>Building Schools For the Future DSG Affordability Gap</t>
  </si>
  <si>
    <t>Difference between column 2 and 1</t>
  </si>
  <si>
    <t>Difference between column 3 and 1</t>
  </si>
  <si>
    <t>Column 1</t>
  </si>
  <si>
    <t>Column 2</t>
  </si>
  <si>
    <t>Column 3</t>
  </si>
  <si>
    <t>Difference between column 3 and 2</t>
  </si>
  <si>
    <t>Column 4</t>
  </si>
  <si>
    <t>Column 5</t>
  </si>
  <si>
    <t>Column 6</t>
  </si>
  <si>
    <t>Consultation on 2018/19 Schools Block Formula Funding Arrangements</t>
  </si>
  <si>
    <t>2017/18 Actual Formula Funding (Authority APT FY Base)</t>
  </si>
  <si>
    <t>Primary</t>
  </si>
  <si>
    <t>Secondary</t>
  </si>
  <si>
    <t>Base APP KS4</t>
  </si>
  <si>
    <t>Deprivation IDACI F</t>
  </si>
  <si>
    <t>Deprivation IDACI E</t>
  </si>
  <si>
    <t>Deprivation IDACI D</t>
  </si>
  <si>
    <t>Deprivation IDACI C</t>
  </si>
  <si>
    <t>Deprivation IDACI B</t>
  </si>
  <si>
    <t>Deprivation IDACI A</t>
  </si>
  <si>
    <t>EAL 3</t>
  </si>
  <si>
    <t>DfE Set Total Minimums</t>
  </si>
  <si>
    <t>Please choose your school / academy here</t>
  </si>
  <si>
    <t>Addingham Primary School</t>
  </si>
  <si>
    <t>All Saints' CE Primary School (Bradford)</t>
  </si>
  <si>
    <t>All Saints' CE Primary School (Ilkley)</t>
  </si>
  <si>
    <t>Appleton Academy</t>
  </si>
  <si>
    <t>Ashlands Primary School</t>
  </si>
  <si>
    <t>Atlas School</t>
  </si>
  <si>
    <t>Baildon CE Primary School</t>
  </si>
  <si>
    <t>Bankfoot Primary School</t>
  </si>
  <si>
    <t>Barkerend Academy</t>
  </si>
  <si>
    <t>Beckfoot Academy</t>
  </si>
  <si>
    <t>Beckfoot Allerton Primary Academy</t>
  </si>
  <si>
    <t>Beckfoot Heaton Primary Academy</t>
  </si>
  <si>
    <t>Beckfoot Oakbank Academy</t>
  </si>
  <si>
    <t>Beckfoot Priestthorpe Primary School</t>
  </si>
  <si>
    <t>Beckfoot Thornton Academy</t>
  </si>
  <si>
    <t>Beckfoot Upper Heaton Academy</t>
  </si>
  <si>
    <t>Belle Vue Girls' Academy</t>
  </si>
  <si>
    <t>Ben Rhydding Primary School</t>
  </si>
  <si>
    <t>Bingley Grammar School</t>
  </si>
  <si>
    <t>Blakehill Primary School</t>
  </si>
  <si>
    <t>Bowling Park Primary School</t>
  </si>
  <si>
    <t>Brackenhill Primary School</t>
  </si>
  <si>
    <t>Bradford Academy</t>
  </si>
  <si>
    <t>Bradford Forster Academy</t>
  </si>
  <si>
    <t>Bradford Girls Grammar (Free School)</t>
  </si>
  <si>
    <t>Burley &amp; Woodhead CE Primary School</t>
  </si>
  <si>
    <t>Burley Oaks Primary School</t>
  </si>
  <si>
    <t>Buttershaw Business &amp; Enterprise College Academy</t>
  </si>
  <si>
    <t>Byron Primary School</t>
  </si>
  <si>
    <t>Carlton Bolling College</t>
  </si>
  <si>
    <t>Carrwood Primary School</t>
  </si>
  <si>
    <t>Cavendish Primary School</t>
  </si>
  <si>
    <t>Christ Church Primary Academy</t>
  </si>
  <si>
    <t>Clayton St John's CE Primary Academy</t>
  </si>
  <si>
    <t>Clayton Village Primary School</t>
  </si>
  <si>
    <t>Copthorne Primary</t>
  </si>
  <si>
    <t>Cottingley Village Primary School</t>
  </si>
  <si>
    <t>Crossflatts Primary School</t>
  </si>
  <si>
    <t>Crossley Hall Primary School</t>
  </si>
  <si>
    <t>Cullingworth Village Primary School</t>
  </si>
  <si>
    <t>Denholme Primary</t>
  </si>
  <si>
    <t>Dixons Allerton Academy</t>
  </si>
  <si>
    <t>Dixons City Academy</t>
  </si>
  <si>
    <t>Dixons Kings Academy</t>
  </si>
  <si>
    <t>Dixons Manningham Primary Academy</t>
  </si>
  <si>
    <t>Dixons Marchbank Academy</t>
  </si>
  <si>
    <t>Dixons McMillan Academy</t>
  </si>
  <si>
    <t>Dixons Music Primary</t>
  </si>
  <si>
    <t>Dixons Trinity Academy</t>
  </si>
  <si>
    <t>East Morton CE Primary Academy</t>
  </si>
  <si>
    <t>Eastburn Junior and Infant School</t>
  </si>
  <si>
    <t>Eastwood Primary School</t>
  </si>
  <si>
    <t>Eldwick Primary School</t>
  </si>
  <si>
    <t>Fagley Primary School</t>
  </si>
  <si>
    <t>Farfield Primary</t>
  </si>
  <si>
    <t>Farnham Primary School</t>
  </si>
  <si>
    <t>Fearnville Primary School</t>
  </si>
  <si>
    <t>Feversham College</t>
  </si>
  <si>
    <t>Feversham Primary Academy</t>
  </si>
  <si>
    <t>Foxhill Primary School</t>
  </si>
  <si>
    <t>Frizinghall Primary School</t>
  </si>
  <si>
    <t>Girlington Primary School</t>
  </si>
  <si>
    <t>Glenaire Primary School</t>
  </si>
  <si>
    <t>Grange Technology College</t>
  </si>
  <si>
    <t>Green Lane Primary</t>
  </si>
  <si>
    <t>Greengates Primary School</t>
  </si>
  <si>
    <t>Grove House Primary School</t>
  </si>
  <si>
    <t>Hanson School</t>
  </si>
  <si>
    <t>Harden Primary Academy</t>
  </si>
  <si>
    <t>Haworth Primary Academy</t>
  </si>
  <si>
    <t>Heaton St Barnabas' CE Primary School</t>
  </si>
  <si>
    <t>High Crags Primary Academy</t>
  </si>
  <si>
    <t>Hill Top CE Primary School</t>
  </si>
  <si>
    <t>Hollingwood Primary School</t>
  </si>
  <si>
    <t>Holybrook Primary School</t>
  </si>
  <si>
    <t>Holycroft Primary School</t>
  </si>
  <si>
    <t>Home Farm Primary School</t>
  </si>
  <si>
    <t>Horton Grange Primary</t>
  </si>
  <si>
    <t>Horton Park Primary</t>
  </si>
  <si>
    <t>Hoyle Court Primary School</t>
  </si>
  <si>
    <t>Idle CE Primary School</t>
  </si>
  <si>
    <t>Ilkley Grammar School</t>
  </si>
  <si>
    <t>Immanuel College Academy</t>
  </si>
  <si>
    <t>Ingrow Primary School</t>
  </si>
  <si>
    <t>Iqra Primary Academy</t>
  </si>
  <si>
    <t>Keelham Primary School</t>
  </si>
  <si>
    <t>Keighley St Andrew's CE Primary School</t>
  </si>
  <si>
    <t>Killinghall Primary School</t>
  </si>
  <si>
    <t>Knowleswood Primary School</t>
  </si>
  <si>
    <t>Laisterdyke Leadership Academy</t>
  </si>
  <si>
    <t>Lapage Primary School and Nursery</t>
  </si>
  <si>
    <t>Laycock Primary School</t>
  </si>
  <si>
    <t>Lees Primary Academy</t>
  </si>
  <si>
    <t>Ley Top Primary School</t>
  </si>
  <si>
    <t>Lidget Green Primary School</t>
  </si>
  <si>
    <t>Lilycroft Primary School</t>
  </si>
  <si>
    <t>Lister Primary School</t>
  </si>
  <si>
    <t>Long Lee Primary School</t>
  </si>
  <si>
    <t>Low Ash Primary School</t>
  </si>
  <si>
    <t>Low Moor CE Primary School</t>
  </si>
  <si>
    <t>Lower Fields Primary School</t>
  </si>
  <si>
    <t>Margaret McMillan Primary School</t>
  </si>
  <si>
    <t>Marshfield Primary School</t>
  </si>
  <si>
    <t>Menston Primary School</t>
  </si>
  <si>
    <t>Merlin Top Primary Academy</t>
  </si>
  <si>
    <t>Miriam Lord Community Primary School</t>
  </si>
  <si>
    <t>Myrtle Park Primary School</t>
  </si>
  <si>
    <t>Nessfield Primary School</t>
  </si>
  <si>
    <t>Newby Primary School</t>
  </si>
  <si>
    <t>Newhall Park Primary School</t>
  </si>
  <si>
    <t>Oakworth Primary Academy</t>
  </si>
  <si>
    <t>Oasis Academy Lister Park</t>
  </si>
  <si>
    <t>Oldfield Primary School</t>
  </si>
  <si>
    <t>One In A Million (Free School)</t>
  </si>
  <si>
    <t>Our Lady &amp; St Brendan's Catholic Primary School</t>
  </si>
  <si>
    <t>Our Lady of Victories Catholic Primary Academy</t>
  </si>
  <si>
    <t>Oxenhope CE Primary Academy</t>
  </si>
  <si>
    <t>Parkland Primary School</t>
  </si>
  <si>
    <t>Parkside School</t>
  </si>
  <si>
    <t>Parkwood Primary School</t>
  </si>
  <si>
    <t>Peel Park Primary School</t>
  </si>
  <si>
    <t>Poplars Farm Primary School</t>
  </si>
  <si>
    <t>Princeville Primary School and Children's Centre</t>
  </si>
  <si>
    <t>Queensbury Academy</t>
  </si>
  <si>
    <t>Rainbow Primary Free School</t>
  </si>
  <si>
    <t>Reevy Hill Primary School</t>
  </si>
  <si>
    <t>Riddlesden St Mary's CE Primary</t>
  </si>
  <si>
    <t>Russell Hall Primary School</t>
  </si>
  <si>
    <t>Ryecroft Primary Academy</t>
  </si>
  <si>
    <t>Saltaire Primary School</t>
  </si>
  <si>
    <t>Samuel Lister Academy</t>
  </si>
  <si>
    <t>Sandal Primary School and Nursery</t>
  </si>
  <si>
    <t>Sandy Lane Primary School</t>
  </si>
  <si>
    <t>Shibden Head Primary Academy</t>
  </si>
  <si>
    <t>Shipley CE Primary School</t>
  </si>
  <si>
    <t>Shirley Manor Primary Academy</t>
  </si>
  <si>
    <t>Silsden Primary School</t>
  </si>
  <si>
    <t>Southmere Primary Academy</t>
  </si>
  <si>
    <t>St Anne's Catholic Primary Academy</t>
  </si>
  <si>
    <t>St Anthony's Catholic Primary School (Clayton)</t>
  </si>
  <si>
    <t>St Anthony's Catholic Primary School (Shipley)</t>
  </si>
  <si>
    <t>St Bede's &amp; St Joseph's Catholic College</t>
  </si>
  <si>
    <t>St Clare's Catholic Primary School</t>
  </si>
  <si>
    <t>St Columba's Catholic Primary School</t>
  </si>
  <si>
    <t>St Cuthbert &amp; the First Martyrs' Catholic Primary</t>
  </si>
  <si>
    <t>St Francis' Catholic Primary School</t>
  </si>
  <si>
    <t>St James' Church Primary School</t>
  </si>
  <si>
    <t>St John The Evangelist Catholic Primary</t>
  </si>
  <si>
    <t>St John's CE Primary School</t>
  </si>
  <si>
    <t>St Joseph's Catholic Primary School (Bingley)</t>
  </si>
  <si>
    <t>St Joseph's Catholic Primary School (Bradford)</t>
  </si>
  <si>
    <t>St Joseph's Catholic Primary, Keighley</t>
  </si>
  <si>
    <t>St Luke's CE Primary School</t>
  </si>
  <si>
    <t xml:space="preserve">St Mary's and St Peter's Catholic </t>
  </si>
  <si>
    <t>St Matthew's Catholic Primary School</t>
  </si>
  <si>
    <t>St Matthew's CE Primary School</t>
  </si>
  <si>
    <t>St Oswald's CE Primary Academy</t>
  </si>
  <si>
    <t>St Paul's CE Primary School</t>
  </si>
  <si>
    <t>St Philip's CE Primary Academy</t>
  </si>
  <si>
    <t>St Stephen's CE Primary School</t>
  </si>
  <si>
    <t>St Walburga's Catholic Primary School</t>
  </si>
  <si>
    <t>St William's Catholic Primary School</t>
  </si>
  <si>
    <t>St Winefride's Catholic Primary</t>
  </si>
  <si>
    <t>Stanbury Village School</t>
  </si>
  <si>
    <t>Steeton Primary School</t>
  </si>
  <si>
    <t>Stocks Lane Primary School</t>
  </si>
  <si>
    <t>Swain House Primary School</t>
  </si>
  <si>
    <t>Thackley Primary School</t>
  </si>
  <si>
    <t>The Holy Family Catholic School</t>
  </si>
  <si>
    <t>The Sacred Heart Catholic Primary Academy</t>
  </si>
  <si>
    <t>Thornbury Academy</t>
  </si>
  <si>
    <t>Thornton Primary School</t>
  </si>
  <si>
    <t>Thorpe Primary School</t>
  </si>
  <si>
    <t>Titus Salt School</t>
  </si>
  <si>
    <t>Tong Leadership Academy</t>
  </si>
  <si>
    <t>Trinity All Saints CE Primary School</t>
  </si>
  <si>
    <t>University Academy Keighley</t>
  </si>
  <si>
    <t>Victoria Primary School</t>
  </si>
  <si>
    <t>Wellington Primary School</t>
  </si>
  <si>
    <t>Westbourne Primary School</t>
  </si>
  <si>
    <t>Westminster CE Primary Academy</t>
  </si>
  <si>
    <t>Whetley Primary Academy</t>
  </si>
  <si>
    <t>Wibsey Primary School</t>
  </si>
  <si>
    <t>Wilsden Primary School</t>
  </si>
  <si>
    <t>Woodlands CE Primary School</t>
  </si>
  <si>
    <t>Woodside Academy</t>
  </si>
  <si>
    <t>Worth Valley Primary</t>
  </si>
  <si>
    <t>Worthinghead Primary School</t>
  </si>
  <si>
    <t>Wycliffe CE Primary School</t>
  </si>
  <si>
    <t>Total</t>
  </si>
  <si>
    <t>KS3</t>
  </si>
  <si>
    <t>KS4</t>
  </si>
  <si>
    <t>check vs. App1</t>
  </si>
  <si>
    <t>vs. App1</t>
  </si>
  <si>
    <t>FSM Flat</t>
  </si>
  <si>
    <t>IDACI</t>
  </si>
  <si>
    <t>Mobility</t>
  </si>
  <si>
    <t>Low Attainment</t>
  </si>
  <si>
    <t>EAL</t>
  </si>
  <si>
    <t>Rates</t>
  </si>
  <si>
    <t>BSF</t>
  </si>
  <si>
    <t>FSM Ever 6</t>
  </si>
  <si>
    <t>Oct 17 Dataset Band F</t>
  </si>
  <si>
    <t>Oct 17 Dataset Band E</t>
  </si>
  <si>
    <t>Oct 17 Dataset Band D</t>
  </si>
  <si>
    <t>Oct 17 Dataset Band C</t>
  </si>
  <si>
    <t>Oct 17 Dataset Band B</t>
  </si>
  <si>
    <t>Oct 17 Dataset Band A</t>
  </si>
  <si>
    <t>Pupil No.s</t>
  </si>
  <si>
    <t>17/18 APP</t>
  </si>
  <si>
    <t>MFG Calculation</t>
  </si>
  <si>
    <t>School</t>
  </si>
  <si>
    <t>DfE</t>
  </si>
  <si>
    <t>2017/18 Baseline £APP</t>
  </si>
  <si>
    <t>2018/19 Min £APP at 0%</t>
  </si>
  <si>
    <t>2018/19 Min £APP at - 1.5%</t>
  </si>
  <si>
    <t>Total Formula Funding</t>
  </si>
  <si>
    <t>Minus Lump Sum</t>
  </si>
  <si>
    <t>Minus Rates</t>
  </si>
  <si>
    <t>Sub Total</t>
  </si>
  <si>
    <t>£APP</t>
  </si>
  <si>
    <t>Diff from 0%</t>
  </si>
  <si>
    <t>Diff from -1.5%</t>
  </si>
  <si>
    <t>Ceiling Calculation</t>
  </si>
  <si>
    <t>Maximum 18/19 £APP on 3% ceiling</t>
  </si>
  <si>
    <t>Actual £APP</t>
  </si>
  <si>
    <t>Value above 3%</t>
  </si>
  <si>
    <t>BSF MFG / Ceiling adjustment</t>
  </si>
  <si>
    <t>BSF Adjustment / Dixons Allerton</t>
  </si>
  <si>
    <t>Applicable Minimum</t>
  </si>
  <si>
    <t>Eligible Funding</t>
  </si>
  <si>
    <t>Above or Below</t>
  </si>
  <si>
    <t>£APP Top Up to Minimum</t>
  </si>
  <si>
    <t>Minimum Allocation</t>
  </si>
  <si>
    <t>Minimum Per Pupil Funding Floor (£3,500 Prim; £4,800 Sec; £4,049 All Thr)</t>
  </si>
  <si>
    <t>Split Sites (local Bradford formula)</t>
  </si>
  <si>
    <t>Pupil Mobility (local Bradford formula)</t>
  </si>
  <si>
    <t>Low Prior Attainment (EYFSP Prim; KS2 Sec)</t>
  </si>
  <si>
    <t>English as an Additional Language (EAL 3)</t>
  </si>
  <si>
    <t>Business Rates (will be actual cost)</t>
  </si>
  <si>
    <t>Minimum Funding Guarantee (MFG)</t>
  </si>
  <si>
    <t>Ceiling (set at + 3% per pupil excluding minimum per pupil floor)</t>
  </si>
  <si>
    <t>Base APP (Primary / Key Stage 3)</t>
  </si>
  <si>
    <t>Formula Factor</t>
  </si>
  <si>
    <t>Total Estimated Formula Funding (I01 Funding) 2018/19</t>
  </si>
  <si>
    <t>Total Formula Funding without any protection (MFG) or reduction (ceiling)</t>
  </si>
  <si>
    <t>you can overtype this number (for your estimate of October 2017 Census)</t>
  </si>
  <si>
    <t>Instructions</t>
  </si>
  <si>
    <t>1) This ready reckoner allows schools to better understand the implications of NFF at individual factor level. Schools can identify gains and losses by factor. Schools can also identify the extent</t>
  </si>
  <si>
    <t>Estimated Formula Funding under NFF with 0% MFG</t>
  </si>
  <si>
    <t>Estimated Formula Funding under NFF with - 1.5% MFG</t>
  </si>
  <si>
    <t>Individual School / Academy Ready Reckoner - Showing Estimated Formula Funding (FY based) on the proposal to move to National Funding Formula at April 2018</t>
  </si>
  <si>
    <t>5) Although the ready reckoner allows schools to adjust pupil numbers for the October 2017 Census it does not allow schools to adjust other Census data e.g. FSM%, IDACI scores, summer 2017</t>
  </si>
  <si>
    <t>What this Modelling Shows / Does Not Show</t>
  </si>
  <si>
    <t>2) The NFF works as set out in the consultation document: full replication as close as possible using full NFF variables values, full implementation of the minimum per pupil funding floors,</t>
  </si>
  <si>
    <t>1) Choose your school / academy in the drop down box. This will give you pre-populated modelling, which matches Appendix 1 of the consultation document.</t>
  </si>
  <si>
    <t>4) Schools with DSPs and ARCs - please include all pupils reception to year 11. Do not deduct from these numbers the high needs places funded by the High Needs Block.</t>
  </si>
  <si>
    <t>Indicative Variable Values under National Funding Formula</t>
  </si>
  <si>
    <t>3) This modelling shows 2017/18 actual financial year allocations (column 1), what NFF would allocate under a 0% MFG (column 2), what NFF would allocate under a minus 1.5% MFG (column 3)</t>
  </si>
  <si>
    <t>to which their allocations under NFF will be protected (via the MFG) or capped (via the ceiling) in the 1st year. Schools can identify the extent to which they gain from the new minimum per</t>
  </si>
  <si>
    <t>MFG set at 0% (coumn 2) and -1.5% (column 3) and the ceiling set at + 3% per pupil. The factors outside the scope of NFF are continued as set out in the consultation document.</t>
  </si>
  <si>
    <t>attainment results. This is in the interests of simplicity. Therefore, schools should exercise caution and factor into their thinking what they know about whether their data has changed in the</t>
  </si>
  <si>
    <t>4) However, this modelling does not show actual 2018/19 formula funding. It is based on October 2016 Census pupil numbers and data and assumes that October 2017 data will not be different.</t>
  </si>
  <si>
    <t>For example, it assumes that a school has the same FSM% and the same low prior attainment scores as recorded on the October 2016 census.</t>
  </si>
  <si>
    <t>October 2017 Census. For example, if the % of pupils eligible for FSM has dropped then FSM formula funding will reduce in 2018/19.</t>
  </si>
  <si>
    <t>6) The financial impact of changes in data between October 2016 and October 2017 will only be confirmed once the DfE has released the October 2017 dataset in December.</t>
  </si>
  <si>
    <t>7) Academies, please note that this ready reckoner is based on the Authority's APT financial year, not the ESFA GAG, baselines. The ESFA is responsible for funding enhanced GAG allocations.</t>
  </si>
  <si>
    <t>3) Doing this will give you closer sight of an indicative 2018/19 allocation based on NFF. However, there are still big limitations, please see the notes below about the October 2017 dataset.</t>
  </si>
  <si>
    <t>5) Primary schools - do not include any pupil numbers associated with the reception uplift factor as this is not present within the NFF.</t>
  </si>
  <si>
    <t>6) For reference, the values of NFF formula factor variables are given in the separate green highlighted sheet entitled 'NFF variables'.</t>
  </si>
  <si>
    <t>Actual 2018/19 allocations will be calculated on October 2017 Census pupil numbers and data and these may be different where data signficantly changes.</t>
  </si>
  <si>
    <t>8) Please note that this ready reckoner shows main formula funding (reception to year 11). It does not include Early Years funding, Post 16 funding, additional I03 funding, Pupil Premium (I05)</t>
  </si>
  <si>
    <t>and other grants. It also does not include SEN Floor, high needs block places, or Growth Fund allocations that are coded to I01.</t>
  </si>
  <si>
    <t>Total Formula Funding £Amount Per Pupil (including MFG and ceiling)</t>
  </si>
  <si>
    <t>Total Formula Funding £Amount Per Pupil (excluding MFG and ceiling)</t>
  </si>
  <si>
    <r>
      <t xml:space="preserve">October 2016 Total Pupil Numbers - Primary </t>
    </r>
    <r>
      <rPr>
        <i/>
        <sz val="11"/>
        <color theme="1"/>
        <rFont val="Calibri"/>
        <family val="2"/>
        <scheme val="minor"/>
      </rPr>
      <t>(not including reception uplift)</t>
    </r>
  </si>
  <si>
    <t>October 2016 Total Pupil Numbers - Key Stage 3</t>
  </si>
  <si>
    <t>October 2016 Total Pupil Numbers - Key Stage 4</t>
  </si>
  <si>
    <t>Ref</t>
  </si>
  <si>
    <t>pupil funding floors (row 12) where these are fully implemented.</t>
  </si>
  <si>
    <t>and then the differences between these. Row 19 column 4 indicates whether the school gains or loses under NFF when the NFF result is not protected or capped. Negative = loss under NFF.</t>
  </si>
  <si>
    <t>2) If you would like to amend the indicative modelling so that this is based on your estimate of October 2017 Census pupil no.s then overtype the figures in rows 1, 2 and 3.</t>
  </si>
  <si>
    <t>Please contact Andrew Redding andrew.redding@bradford.gov.uk or Dawn Haigh dawn.haigh@bradford.gov.uk if you have any questions on this modelling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</si>
</sst>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0.000"/>
    <numFmt numFmtId="166" formatCode="0.0%"/>
    <numFmt numFmtId="167" formatCode="#,##0.000"/>
    <numFmt numFmtId="168" formatCode="&quot;£&quot;#,##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rgb="FFFF0000"/>
      <name val="Calibri"/>
      <family val="2"/>
      <scheme val="minor"/>
    </font>
    <font>
      <b/>
      <sz val="11"/>
      <color rgb="FFFF0000"/>
      <name val="Calibri"/>
      <family val="2"/>
      <scheme val="minor"/>
    </font>
    <font>
      <b/>
      <u/>
      <sz val="11"/>
      <color theme="1"/>
      <name val="Calibri"/>
      <family val="2"/>
      <scheme val="minor"/>
    </font>
    <font>
      <sz val="9"/>
      <color indexed="81"/>
      <name val="Tahoma"/>
      <charset val="1"/>
    </font>
    <font>
      <b/>
      <sz val="9"/>
      <color indexed="81"/>
      <name val="Tahoma"/>
      <charset val="1"/>
    </font>
    <font>
      <b/>
      <u/>
      <sz val="11"/>
      <name val="Calibri"/>
      <family val="2"/>
      <scheme val="minor"/>
    </font>
    <font>
      <sz val="11"/>
      <color theme="1"/>
      <name val="Calibri"/>
      <family val="2"/>
      <scheme val="minor"/>
    </font>
    <font>
      <u/>
      <sz val="11"/>
      <color theme="1"/>
      <name val="Calibri"/>
      <family val="2"/>
      <scheme val="minor"/>
    </font>
    <font>
      <i/>
      <sz val="11"/>
      <color theme="1"/>
      <name val="Calibri"/>
      <family val="2"/>
      <scheme val="minor"/>
    </font>
    <font>
      <b/>
      <sz val="11"/>
      <color theme="3"/>
      <name val="Calibri"/>
      <family val="2"/>
      <scheme val="minor"/>
    </font>
    <font>
      <sz val="11"/>
      <name val="Calibri"/>
      <family val="2"/>
      <scheme val="minor"/>
    </font>
    <font>
      <b/>
      <sz val="11"/>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96">
    <xf numFmtId="0" fontId="0" fillId="0" borderId="0" xfId="0"/>
    <xf numFmtId="3" fontId="0" fillId="0" borderId="0" xfId="0" applyNumberFormat="1" applyAlignment="1">
      <alignment horizontal="right"/>
    </xf>
    <xf numFmtId="0" fontId="2" fillId="0" borderId="0" xfId="0" applyFont="1" applyAlignment="1">
      <alignment wrapText="1"/>
    </xf>
    <xf numFmtId="3" fontId="2" fillId="0" borderId="0" xfId="0" applyNumberFormat="1" applyFont="1" applyAlignment="1">
      <alignment horizontal="right" wrapText="1"/>
    </xf>
    <xf numFmtId="0" fontId="2" fillId="0" borderId="0" xfId="0" applyFont="1"/>
    <xf numFmtId="0" fontId="0" fillId="0" borderId="2" xfId="0" applyBorder="1"/>
    <xf numFmtId="0" fontId="6" fillId="0" borderId="0" xfId="0" applyFont="1"/>
    <xf numFmtId="4" fontId="0" fillId="0" borderId="0" xfId="0" applyNumberFormat="1" applyAlignment="1">
      <alignment horizontal="right"/>
    </xf>
    <xf numFmtId="3" fontId="0" fillId="0" borderId="0" xfId="0" applyNumberFormat="1"/>
    <xf numFmtId="3" fontId="1" fillId="5" borderId="0" xfId="0" applyNumberFormat="1" applyFont="1" applyFill="1"/>
    <xf numFmtId="3" fontId="1" fillId="5" borderId="0" xfId="0" applyNumberFormat="1" applyFont="1" applyFill="1" applyAlignment="1">
      <alignment horizontal="right"/>
    </xf>
    <xf numFmtId="0" fontId="2" fillId="0" borderId="0" xfId="0" applyFont="1" applyAlignment="1">
      <alignment horizontal="right" wrapText="1"/>
    </xf>
    <xf numFmtId="0" fontId="0" fillId="0" borderId="0" xfId="0" applyAlignment="1">
      <alignment horizontal="right"/>
    </xf>
    <xf numFmtId="2" fontId="0" fillId="0" borderId="0" xfId="0" applyNumberFormat="1" applyAlignment="1">
      <alignment horizontal="right"/>
    </xf>
    <xf numFmtId="2" fontId="0" fillId="6" borderId="0" xfId="0" applyNumberFormat="1" applyFill="1" applyAlignment="1">
      <alignment horizontal="right"/>
    </xf>
    <xf numFmtId="0" fontId="2" fillId="5" borderId="0" xfId="0" applyFont="1" applyFill="1" applyAlignment="1">
      <alignment horizontal="right" wrapText="1"/>
    </xf>
    <xf numFmtId="165" fontId="0" fillId="0" borderId="0" xfId="0" applyNumberFormat="1" applyAlignment="1">
      <alignment horizontal="right"/>
    </xf>
    <xf numFmtId="165" fontId="2" fillId="0" borderId="0" xfId="0" applyNumberFormat="1" applyFont="1" applyAlignment="1">
      <alignment horizontal="right" wrapText="1"/>
    </xf>
    <xf numFmtId="165" fontId="0" fillId="6" borderId="0" xfId="0" applyNumberFormat="1" applyFill="1" applyAlignment="1">
      <alignment horizontal="right"/>
    </xf>
    <xf numFmtId="3" fontId="2" fillId="0" borderId="0" xfId="0" applyNumberFormat="1" applyFont="1" applyAlignment="1">
      <alignment wrapText="1"/>
    </xf>
    <xf numFmtId="3" fontId="2" fillId="0" borderId="0" xfId="0" applyNumberFormat="1" applyFont="1"/>
    <xf numFmtId="166" fontId="0" fillId="0" borderId="0" xfId="1" applyNumberFormat="1" applyFont="1" applyAlignment="1">
      <alignment horizontal="right"/>
    </xf>
    <xf numFmtId="166" fontId="2" fillId="0" borderId="0" xfId="1" applyNumberFormat="1" applyFont="1" applyAlignment="1">
      <alignment horizontal="right" wrapText="1"/>
    </xf>
    <xf numFmtId="166" fontId="0" fillId="6" borderId="0" xfId="1" applyNumberFormat="1" applyFont="1" applyFill="1" applyAlignment="1">
      <alignment horizontal="right"/>
    </xf>
    <xf numFmtId="4" fontId="0" fillId="0" borderId="0" xfId="1" applyNumberFormat="1" applyFont="1" applyAlignment="1">
      <alignment horizontal="right"/>
    </xf>
    <xf numFmtId="4" fontId="2" fillId="0" borderId="0" xfId="1" applyNumberFormat="1" applyFont="1" applyAlignment="1">
      <alignment horizontal="right" wrapText="1"/>
    </xf>
    <xf numFmtId="4" fontId="0" fillId="6" borderId="0" xfId="1" applyNumberFormat="1" applyFont="1" applyFill="1" applyAlignment="1">
      <alignment horizontal="right"/>
    </xf>
    <xf numFmtId="3" fontId="0" fillId="0" borderId="0" xfId="0" applyNumberFormat="1" applyAlignment="1">
      <alignment horizontal="left"/>
    </xf>
    <xf numFmtId="4" fontId="0" fillId="0" borderId="0" xfId="0" applyNumberFormat="1"/>
    <xf numFmtId="0" fontId="11" fillId="0" borderId="0" xfId="0" applyFont="1"/>
    <xf numFmtId="167" fontId="0" fillId="0" borderId="0" xfId="0" applyNumberFormat="1"/>
    <xf numFmtId="3" fontId="2" fillId="0" borderId="0" xfId="0" applyNumberFormat="1" applyFont="1" applyAlignment="1">
      <alignment horizontal="right"/>
    </xf>
    <xf numFmtId="3" fontId="0" fillId="7" borderId="2" xfId="0" applyNumberFormat="1" applyFill="1" applyBorder="1"/>
    <xf numFmtId="3" fontId="0" fillId="3" borderId="2" xfId="0" applyNumberFormat="1" applyFill="1" applyBorder="1"/>
    <xf numFmtId="1" fontId="0" fillId="0" borderId="0" xfId="0" applyNumberFormat="1" applyAlignment="1">
      <alignment horizontal="right"/>
    </xf>
    <xf numFmtId="3" fontId="0" fillId="8" borderId="2" xfId="0" applyNumberFormat="1" applyFill="1" applyBorder="1"/>
    <xf numFmtId="3" fontId="0" fillId="0" borderId="0" xfId="0" applyNumberFormat="1" applyAlignment="1">
      <alignment horizontal="center"/>
    </xf>
    <xf numFmtId="0" fontId="0" fillId="0" borderId="0" xfId="0" applyAlignment="1">
      <alignment horizontal="left"/>
    </xf>
    <xf numFmtId="3" fontId="2" fillId="0" borderId="0" xfId="0" applyNumberFormat="1" applyFont="1" applyAlignment="1">
      <alignment horizontal="center" wrapText="1"/>
    </xf>
    <xf numFmtId="3" fontId="0" fillId="0" borderId="0" xfId="1" applyNumberFormat="1" applyFont="1" applyAlignment="1">
      <alignment horizontal="right"/>
    </xf>
    <xf numFmtId="3" fontId="2" fillId="0" borderId="0" xfId="1" applyNumberFormat="1" applyFont="1" applyAlignment="1">
      <alignment horizontal="right" wrapText="1"/>
    </xf>
    <xf numFmtId="3" fontId="0" fillId="6" borderId="0" xfId="1" applyNumberFormat="1" applyFont="1" applyFill="1" applyAlignment="1">
      <alignment horizontal="right"/>
    </xf>
    <xf numFmtId="0" fontId="2" fillId="0" borderId="0" xfId="0" applyFont="1" applyProtection="1">
      <protection hidden="1"/>
    </xf>
    <xf numFmtId="3" fontId="0" fillId="0" borderId="0" xfId="0" applyNumberFormat="1" applyAlignment="1" applyProtection="1">
      <alignment horizontal="right"/>
      <protection hidden="1"/>
    </xf>
    <xf numFmtId="0" fontId="0" fillId="0" borderId="0" xfId="0" applyProtection="1">
      <protection hidden="1"/>
    </xf>
    <xf numFmtId="3" fontId="3" fillId="0" borderId="0" xfId="0" applyNumberFormat="1" applyFont="1" applyAlignment="1" applyProtection="1">
      <alignment horizontal="right"/>
      <protection hidden="1"/>
    </xf>
    <xf numFmtId="0" fontId="4" fillId="0" borderId="0" xfId="0" applyFont="1" applyProtection="1">
      <protection hidden="1"/>
    </xf>
    <xf numFmtId="3" fontId="2" fillId="3" borderId="2" xfId="0" applyNumberFormat="1" applyFont="1" applyFill="1" applyBorder="1" applyAlignment="1" applyProtection="1">
      <alignment horizontal="right" wrapText="1"/>
      <protection hidden="1"/>
    </xf>
    <xf numFmtId="3" fontId="2" fillId="4" borderId="2" xfId="0" applyNumberFormat="1" applyFont="1" applyFill="1" applyBorder="1" applyAlignment="1" applyProtection="1">
      <alignment horizontal="right" wrapText="1"/>
      <protection hidden="1"/>
    </xf>
    <xf numFmtId="3" fontId="5" fillId="0" borderId="2" xfId="0" applyNumberFormat="1" applyFont="1" applyBorder="1" applyAlignment="1" applyProtection="1">
      <alignment horizontal="right" wrapText="1"/>
      <protection hidden="1"/>
    </xf>
    <xf numFmtId="3" fontId="2" fillId="0" borderId="0" xfId="0" applyNumberFormat="1" applyFont="1" applyAlignment="1" applyProtection="1">
      <alignment horizontal="right" wrapText="1"/>
      <protection hidden="1"/>
    </xf>
    <xf numFmtId="0" fontId="2" fillId="0" borderId="0" xfId="0" applyFont="1" applyAlignment="1" applyProtection="1">
      <alignment wrapText="1"/>
      <protection hidden="1"/>
    </xf>
    <xf numFmtId="164" fontId="0" fillId="3" borderId="2" xfId="0" applyNumberFormat="1" applyFill="1" applyBorder="1" applyAlignment="1" applyProtection="1">
      <alignment horizontal="right"/>
      <protection hidden="1"/>
    </xf>
    <xf numFmtId="164" fontId="0" fillId="4" borderId="2" xfId="0" applyNumberFormat="1" applyFill="1" applyBorder="1" applyAlignment="1" applyProtection="1">
      <alignment horizontal="right"/>
      <protection hidden="1"/>
    </xf>
    <xf numFmtId="164" fontId="1" fillId="0" borderId="2" xfId="0" applyNumberFormat="1" applyFont="1" applyBorder="1" applyAlignment="1" applyProtection="1">
      <alignment horizontal="right"/>
      <protection hidden="1"/>
    </xf>
    <xf numFmtId="0" fontId="2" fillId="0" borderId="1" xfId="0" applyFont="1" applyBorder="1" applyProtection="1">
      <protection hidden="1"/>
    </xf>
    <xf numFmtId="164" fontId="2" fillId="3" borderId="1" xfId="0" applyNumberFormat="1" applyFont="1" applyFill="1" applyBorder="1" applyAlignment="1" applyProtection="1">
      <alignment horizontal="right"/>
      <protection hidden="1"/>
    </xf>
    <xf numFmtId="164" fontId="2" fillId="4" borderId="1" xfId="0" applyNumberFormat="1" applyFont="1" applyFill="1" applyBorder="1" applyAlignment="1" applyProtection="1">
      <alignment horizontal="right"/>
      <protection hidden="1"/>
    </xf>
    <xf numFmtId="164" fontId="5" fillId="0" borderId="1" xfId="0" applyNumberFormat="1" applyFont="1" applyBorder="1" applyAlignment="1" applyProtection="1">
      <alignment horizontal="right"/>
      <protection hidden="1"/>
    </xf>
    <xf numFmtId="0" fontId="6" fillId="0" borderId="0" xfId="0" applyFont="1" applyProtection="1">
      <protection hidden="1"/>
    </xf>
    <xf numFmtId="3" fontId="1" fillId="0" borderId="0" xfId="0" applyNumberFormat="1" applyFont="1" applyAlignment="1" applyProtection="1">
      <alignment horizontal="right"/>
      <protection hidden="1"/>
    </xf>
    <xf numFmtId="0" fontId="1" fillId="0" borderId="0" xfId="0" applyFont="1" applyProtection="1">
      <protection hidden="1"/>
    </xf>
    <xf numFmtId="0" fontId="9" fillId="0" borderId="0" xfId="0" applyFont="1" applyProtection="1">
      <protection hidden="1"/>
    </xf>
    <xf numFmtId="3" fontId="2" fillId="0" borderId="2" xfId="0" applyNumberFormat="1" applyFont="1" applyBorder="1" applyAlignment="1">
      <alignment horizontal="right"/>
    </xf>
    <xf numFmtId="168" fontId="0" fillId="0" borderId="2" xfId="0" applyNumberFormat="1" applyBorder="1" applyAlignment="1">
      <alignment horizontal="right"/>
    </xf>
    <xf numFmtId="168" fontId="0" fillId="6" borderId="2" xfId="0" applyNumberFormat="1" applyFill="1" applyBorder="1" applyAlignment="1">
      <alignment horizontal="right"/>
    </xf>
    <xf numFmtId="164" fontId="0" fillId="0" borderId="2" xfId="0" applyNumberFormat="1" applyBorder="1" applyAlignment="1">
      <alignment horizontal="right"/>
    </xf>
    <xf numFmtId="3" fontId="2" fillId="0" borderId="2" xfId="0" applyNumberFormat="1" applyFont="1" applyFill="1" applyBorder="1" applyAlignment="1" applyProtection="1">
      <alignment horizontal="right" wrapText="1"/>
      <protection hidden="1"/>
    </xf>
    <xf numFmtId="164" fontId="0" fillId="0" borderId="2" xfId="0" applyNumberFormat="1" applyFill="1" applyBorder="1" applyAlignment="1" applyProtection="1">
      <alignment horizontal="right"/>
      <protection hidden="1"/>
    </xf>
    <xf numFmtId="164" fontId="2" fillId="0" borderId="1" xfId="0" applyNumberFormat="1" applyFont="1" applyFill="1" applyBorder="1" applyAlignment="1" applyProtection="1">
      <alignment horizontal="right"/>
      <protection hidden="1"/>
    </xf>
    <xf numFmtId="164" fontId="12" fillId="0" borderId="5" xfId="0" applyNumberFormat="1" applyFont="1" applyFill="1" applyBorder="1" applyAlignment="1" applyProtection="1">
      <alignment horizontal="right"/>
      <protection hidden="1"/>
    </xf>
    <xf numFmtId="164" fontId="12" fillId="3" borderId="5" xfId="0" applyNumberFormat="1" applyFont="1" applyFill="1" applyBorder="1" applyAlignment="1" applyProtection="1">
      <alignment horizontal="right"/>
      <protection hidden="1"/>
    </xf>
    <xf numFmtId="164" fontId="4" fillId="0" borderId="5" xfId="0" applyNumberFormat="1" applyFont="1" applyBorder="1" applyAlignment="1" applyProtection="1">
      <alignment horizontal="right"/>
      <protection hidden="1"/>
    </xf>
    <xf numFmtId="3" fontId="0" fillId="0" borderId="2" xfId="0" applyNumberFormat="1" applyBorder="1" applyAlignment="1" applyProtection="1">
      <alignment horizontal="right"/>
      <protection hidden="1"/>
    </xf>
    <xf numFmtId="3" fontId="2" fillId="3" borderId="2" xfId="0" applyNumberFormat="1" applyFont="1" applyFill="1" applyBorder="1" applyAlignment="1" applyProtection="1">
      <alignment horizontal="right"/>
      <protection hidden="1"/>
    </xf>
    <xf numFmtId="3" fontId="2" fillId="4" borderId="2" xfId="0" applyNumberFormat="1" applyFont="1" applyFill="1" applyBorder="1" applyAlignment="1" applyProtection="1">
      <alignment horizontal="right"/>
      <protection hidden="1"/>
    </xf>
    <xf numFmtId="3" fontId="1" fillId="0" borderId="2" xfId="0" applyNumberFormat="1" applyFont="1" applyBorder="1" applyAlignment="1" applyProtection="1">
      <alignment horizontal="right"/>
      <protection hidden="1"/>
    </xf>
    <xf numFmtId="0" fontId="14" fillId="0" borderId="0" xfId="0" applyFont="1" applyProtection="1">
      <protection hidden="1"/>
    </xf>
    <xf numFmtId="0" fontId="15" fillId="0" borderId="0" xfId="0" applyFont="1" applyProtection="1">
      <protection hidden="1"/>
    </xf>
    <xf numFmtId="164" fontId="12" fillId="0" borderId="2" xfId="0" applyNumberFormat="1" applyFont="1" applyBorder="1" applyAlignment="1" applyProtection="1">
      <alignment horizontal="right"/>
      <protection hidden="1"/>
    </xf>
    <xf numFmtId="164" fontId="0" fillId="10" borderId="2" xfId="0" applyNumberFormat="1" applyFill="1" applyBorder="1" applyAlignment="1" applyProtection="1">
      <alignment horizontal="right"/>
      <protection hidden="1"/>
    </xf>
    <xf numFmtId="0" fontId="2" fillId="0" borderId="4" xfId="0" applyFont="1" applyBorder="1" applyAlignment="1" applyProtection="1">
      <alignment wrapText="1"/>
      <protection hidden="1"/>
    </xf>
    <xf numFmtId="0" fontId="0" fillId="0" borderId="4" xfId="0" applyBorder="1" applyProtection="1">
      <protection hidden="1"/>
    </xf>
    <xf numFmtId="0" fontId="0" fillId="0" borderId="6" xfId="0" applyBorder="1" applyProtection="1">
      <protection hidden="1"/>
    </xf>
    <xf numFmtId="0" fontId="12" fillId="0" borderId="8" xfId="0" applyFont="1" applyBorder="1" applyProtection="1">
      <protection hidden="1"/>
    </xf>
    <xf numFmtId="0" fontId="12" fillId="0" borderId="4" xfId="0" applyFont="1" applyBorder="1" applyProtection="1">
      <protection hidden="1"/>
    </xf>
    <xf numFmtId="0" fontId="12" fillId="0" borderId="0" xfId="0" applyFont="1" applyProtection="1">
      <protection hidden="1"/>
    </xf>
    <xf numFmtId="0" fontId="12" fillId="0" borderId="2" xfId="0" applyFont="1" applyBorder="1" applyAlignment="1" applyProtection="1">
      <alignment horizontal="left" wrapText="1"/>
      <protection hidden="1"/>
    </xf>
    <xf numFmtId="0" fontId="12" fillId="0" borderId="2" xfId="0" applyFont="1" applyBorder="1" applyAlignment="1" applyProtection="1">
      <alignment horizontal="left"/>
      <protection hidden="1"/>
    </xf>
    <xf numFmtId="3" fontId="5" fillId="2" borderId="1" xfId="0" applyNumberFormat="1" applyFont="1" applyFill="1" applyBorder="1" applyAlignment="1" applyProtection="1">
      <alignment horizontal="right"/>
      <protection locked="0" hidden="1"/>
    </xf>
    <xf numFmtId="0" fontId="12" fillId="0" borderId="3" xfId="0" applyFont="1" applyBorder="1" applyAlignment="1" applyProtection="1">
      <alignment horizontal="left"/>
      <protection hidden="1"/>
    </xf>
    <xf numFmtId="0" fontId="12" fillId="0" borderId="5" xfId="0" applyFont="1" applyBorder="1" applyAlignment="1" applyProtection="1">
      <alignment horizontal="left"/>
      <protection hidden="1"/>
    </xf>
    <xf numFmtId="0" fontId="12" fillId="0" borderId="1" xfId="0" applyFont="1" applyBorder="1" applyAlignment="1" applyProtection="1">
      <alignment horizontal="left"/>
      <protection hidden="1"/>
    </xf>
    <xf numFmtId="3" fontId="13" fillId="9" borderId="9" xfId="0" applyNumberFormat="1" applyFont="1" applyFill="1" applyBorder="1" applyAlignment="1" applyProtection="1">
      <alignment horizontal="left"/>
      <protection locked="0"/>
    </xf>
    <xf numFmtId="3" fontId="13" fillId="9" borderId="10" xfId="0" applyNumberFormat="1" applyFont="1" applyFill="1" applyBorder="1" applyAlignment="1" applyProtection="1">
      <alignment horizontal="left"/>
      <protection locked="0"/>
    </xf>
    <xf numFmtId="3" fontId="13" fillId="9" borderId="7" xfId="0" applyNumberFormat="1" applyFont="1" applyFill="1" applyBorder="1" applyAlignment="1" applyProtection="1">
      <alignment horizontal="left"/>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63"/>
  <sheetViews>
    <sheetView tabSelected="1" workbookViewId="0">
      <selection activeCell="C5" sqref="C5:G5"/>
    </sheetView>
  </sheetViews>
  <sheetFormatPr defaultRowHeight="15" x14ac:dyDescent="0.25"/>
  <cols>
    <col min="1" max="1" width="5.140625" style="86" customWidth="1"/>
    <col min="2" max="2" width="67.42578125" style="44" customWidth="1"/>
    <col min="3" max="3" width="18.7109375" style="43" customWidth="1"/>
    <col min="4" max="5" width="19.7109375" style="43" customWidth="1"/>
    <col min="6" max="6" width="14.7109375" style="43" customWidth="1"/>
    <col min="7" max="7" width="14.5703125" style="43" customWidth="1"/>
    <col min="8" max="8" width="15" style="43" customWidth="1"/>
    <col min="9" max="12" width="9.140625" style="43"/>
    <col min="13" max="14" width="16" style="43" bestFit="1" customWidth="1"/>
    <col min="15" max="15" width="9.140625" style="43"/>
    <col min="16" max="16384" width="9.140625" style="44"/>
  </cols>
  <sheetData>
    <row r="1" spans="1:16" x14ac:dyDescent="0.25">
      <c r="B1" s="42" t="s">
        <v>24</v>
      </c>
    </row>
    <row r="2" spans="1:16" ht="6.75" customHeight="1" x14ac:dyDescent="0.25"/>
    <row r="3" spans="1:16" x14ac:dyDescent="0.25">
      <c r="B3" s="42" t="s">
        <v>289</v>
      </c>
    </row>
    <row r="4" spans="1:16" ht="15.75" thickBot="1" x14ac:dyDescent="0.3"/>
    <row r="5" spans="1:16" ht="15.75" thickBot="1" x14ac:dyDescent="0.3">
      <c r="A5" s="87" t="s">
        <v>316</v>
      </c>
      <c r="B5" s="42" t="s">
        <v>0</v>
      </c>
      <c r="C5" s="93" t="s">
        <v>37</v>
      </c>
      <c r="D5" s="94"/>
      <c r="E5" s="94"/>
      <c r="F5" s="94"/>
      <c r="G5" s="95"/>
      <c r="H5" s="45">
        <f>VLOOKUP(C5,A56:C327,3,FALSE)</f>
        <v>0</v>
      </c>
    </row>
    <row r="6" spans="1:16" ht="5.25" customHeight="1" thickBot="1" x14ac:dyDescent="0.3"/>
    <row r="7" spans="1:16" ht="15.75" thickBot="1" x14ac:dyDescent="0.3">
      <c r="A7" s="88">
        <v>1</v>
      </c>
      <c r="B7" s="42" t="s">
        <v>313</v>
      </c>
      <c r="C7" s="89" t="e">
        <f>VLOOKUP($H$5,'App1 Pupil No.s'!$A$3:$F$231,4,FALSE)</f>
        <v>#N/A</v>
      </c>
      <c r="D7" s="46" t="s">
        <v>284</v>
      </c>
    </row>
    <row r="8" spans="1:16" ht="15.75" thickBot="1" x14ac:dyDescent="0.3">
      <c r="A8" s="88">
        <f>A7+1</f>
        <v>2</v>
      </c>
      <c r="B8" s="42" t="s">
        <v>314</v>
      </c>
      <c r="C8" s="89" t="e">
        <f>VLOOKUP($H$5,'App1 Pupil No.s'!$A$3:$F$231,5,FALSE)</f>
        <v>#N/A</v>
      </c>
      <c r="D8" s="46" t="s">
        <v>284</v>
      </c>
    </row>
    <row r="9" spans="1:16" ht="15.75" thickBot="1" x14ac:dyDescent="0.3">
      <c r="A9" s="88">
        <f>A8+1</f>
        <v>3</v>
      </c>
      <c r="B9" s="42" t="s">
        <v>315</v>
      </c>
      <c r="C9" s="89" t="e">
        <f>VLOOKUP($H$5,'App1 Pupil No.s'!$A$3:$F$231,6,FALSE)</f>
        <v>#N/A</v>
      </c>
      <c r="D9" s="46" t="s">
        <v>284</v>
      </c>
    </row>
    <row r="10" spans="1:16" x14ac:dyDescent="0.25">
      <c r="B10" s="46"/>
    </row>
    <row r="11" spans="1:16" x14ac:dyDescent="0.25">
      <c r="B11" s="46"/>
      <c r="C11" s="73" t="s">
        <v>17</v>
      </c>
      <c r="D11" s="74" t="s">
        <v>18</v>
      </c>
      <c r="E11" s="75" t="s">
        <v>19</v>
      </c>
      <c r="F11" s="76" t="s">
        <v>21</v>
      </c>
      <c r="G11" s="76" t="s">
        <v>22</v>
      </c>
      <c r="H11" s="76" t="s">
        <v>23</v>
      </c>
    </row>
    <row r="12" spans="1:16" s="51" customFormat="1" ht="65.25" customHeight="1" x14ac:dyDescent="0.25">
      <c r="A12" s="87" t="s">
        <v>316</v>
      </c>
      <c r="B12" s="81" t="s">
        <v>281</v>
      </c>
      <c r="C12" s="67" t="s">
        <v>25</v>
      </c>
      <c r="D12" s="47" t="s">
        <v>287</v>
      </c>
      <c r="E12" s="48" t="s">
        <v>288</v>
      </c>
      <c r="F12" s="49" t="s">
        <v>15</v>
      </c>
      <c r="G12" s="49" t="s">
        <v>16</v>
      </c>
      <c r="H12" s="49" t="s">
        <v>20</v>
      </c>
      <c r="I12" s="50"/>
      <c r="J12" s="50"/>
      <c r="K12" s="50"/>
      <c r="L12" s="50"/>
      <c r="M12" s="50"/>
      <c r="N12" s="50"/>
      <c r="O12" s="50"/>
    </row>
    <row r="13" spans="1:16" x14ac:dyDescent="0.25">
      <c r="A13" s="88">
        <f>A9+1</f>
        <v>4</v>
      </c>
      <c r="B13" s="82" t="s">
        <v>1</v>
      </c>
      <c r="C13" s="68" t="e">
        <f>VLOOKUP($H$5,'17-18 actual by factor'!$A$3:$P$220,3,FALSE)</f>
        <v>#N/A</v>
      </c>
      <c r="D13" s="52" t="e">
        <f>($C$7*'NFF variables'!$B$4)+(C8*'NFF variables'!$C$4)+('NFF variables'!C5*'Ready Reckoner'!C9)</f>
        <v>#N/A</v>
      </c>
      <c r="E13" s="53" t="e">
        <f t="shared" ref="E13:E20" si="0">D13</f>
        <v>#N/A</v>
      </c>
      <c r="F13" s="54" t="e">
        <f>D13-C13</f>
        <v>#N/A</v>
      </c>
      <c r="G13" s="54" t="e">
        <f>E13-C13</f>
        <v>#N/A</v>
      </c>
      <c r="H13" s="54" t="e">
        <f>E13-D13</f>
        <v>#N/A</v>
      </c>
      <c r="O13" s="60"/>
      <c r="P13" s="60"/>
    </row>
    <row r="14" spans="1:16" x14ac:dyDescent="0.25">
      <c r="A14" s="88">
        <f>A13+1</f>
        <v>5</v>
      </c>
      <c r="B14" s="82" t="s">
        <v>2</v>
      </c>
      <c r="C14" s="80"/>
      <c r="D14" s="52" t="e">
        <f>((VLOOKUP($H$5,'18-19 data under NFF'!$A$3:$N$201,5,FALSE)*$C$7)*'NFF variables'!$B$8)+((VLOOKUP($H$5,'18-19 data under NFF'!$A$3:$N$201,6,FALSE)*($C$8+$C$9))*'NFF variables'!$C$8)</f>
        <v>#N/A</v>
      </c>
      <c r="E14" s="53" t="e">
        <f t="shared" si="0"/>
        <v>#N/A</v>
      </c>
      <c r="F14" s="54" t="e">
        <f t="shared" ref="F14:F26" si="1">D14-C14</f>
        <v>#N/A</v>
      </c>
      <c r="G14" s="54" t="e">
        <f t="shared" ref="G14:G26" si="2">E14-C14</f>
        <v>#N/A</v>
      </c>
      <c r="H14" s="54" t="e">
        <f t="shared" ref="H14:H26" si="3">E14-D14</f>
        <v>#N/A</v>
      </c>
      <c r="O14" s="60"/>
      <c r="P14" s="60"/>
    </row>
    <row r="15" spans="1:16" x14ac:dyDescent="0.25">
      <c r="A15" s="88">
        <f t="shared" ref="A15:A30" si="4">A14+1</f>
        <v>6</v>
      </c>
      <c r="B15" s="82" t="s">
        <v>3</v>
      </c>
      <c r="C15" s="68" t="e">
        <f>VLOOKUP($H$5,'17-18 actual by factor'!$A$3:$P$220,5,FALSE)</f>
        <v>#N/A</v>
      </c>
      <c r="D15" s="52" t="e">
        <f>((VLOOKUP($H$5,'18-19 data under NFF'!$A$3:$N$201,3,FALSE)*$C$7)*'NFF variables'!$B$7)+((VLOOKUP($H$5,'18-19 data under NFF'!$A$3:$N$201,4,FALSE)*($C$8+$C$9))*'NFF variables'!$C$7)</f>
        <v>#N/A</v>
      </c>
      <c r="E15" s="53" t="e">
        <f t="shared" si="0"/>
        <v>#N/A</v>
      </c>
      <c r="F15" s="54" t="e">
        <f t="shared" si="1"/>
        <v>#N/A</v>
      </c>
      <c r="G15" s="54" t="e">
        <f t="shared" si="2"/>
        <v>#N/A</v>
      </c>
      <c r="H15" s="54" t="e">
        <f t="shared" si="3"/>
        <v>#N/A</v>
      </c>
      <c r="O15" s="60"/>
      <c r="P15" s="60"/>
    </row>
    <row r="16" spans="1:16" x14ac:dyDescent="0.25">
      <c r="A16" s="88">
        <f t="shared" si="4"/>
        <v>7</v>
      </c>
      <c r="B16" s="82" t="s">
        <v>4</v>
      </c>
      <c r="C16" s="68" t="e">
        <f>VLOOKUP($H$5,'17-18 actual by factor'!$A$3:$P$220,6,FALSE)</f>
        <v>#N/A</v>
      </c>
      <c r="D16" s="52" t="e">
        <f>VLOOKUP($H$5,'18-19 IDACI s'!$A$3:$Y$234,25,FALSE)+VLOOKUP($H$5,'18-19 IDACI p'!$A$3:$Y$234,25,FALSE)</f>
        <v>#N/A</v>
      </c>
      <c r="E16" s="53" t="e">
        <f t="shared" si="0"/>
        <v>#N/A</v>
      </c>
      <c r="F16" s="54" t="e">
        <f t="shared" si="1"/>
        <v>#N/A</v>
      </c>
      <c r="G16" s="54" t="e">
        <f t="shared" si="2"/>
        <v>#N/A</v>
      </c>
      <c r="H16" s="54" t="e">
        <f t="shared" si="3"/>
        <v>#N/A</v>
      </c>
      <c r="O16" s="60"/>
      <c r="P16" s="60"/>
    </row>
    <row r="17" spans="1:16" x14ac:dyDescent="0.25">
      <c r="A17" s="88">
        <f t="shared" si="4"/>
        <v>8</v>
      </c>
      <c r="B17" s="82" t="s">
        <v>274</v>
      </c>
      <c r="C17" s="68" t="e">
        <f>VLOOKUP($H$5,'17-18 actual by factor'!$A$3:$P$220,7,FALSE)</f>
        <v>#N/A</v>
      </c>
      <c r="D17" s="52" t="e">
        <f>((VLOOKUP($H$5,'18-19 data under NFF'!$A$3:$N$201,9,FALSE)*$C$7)*'NFF variables'!$B$18)+((VLOOKUP($H$5,'18-19 data under NFF'!$A$3:$N$201,10,FALSE)*($C$8+$C$9))*'NFF variables'!$C$18)</f>
        <v>#N/A</v>
      </c>
      <c r="E17" s="53" t="e">
        <f t="shared" si="0"/>
        <v>#N/A</v>
      </c>
      <c r="F17" s="54" t="e">
        <f t="shared" si="1"/>
        <v>#N/A</v>
      </c>
      <c r="G17" s="54" t="e">
        <f t="shared" si="2"/>
        <v>#N/A</v>
      </c>
      <c r="H17" s="54" t="e">
        <f t="shared" si="3"/>
        <v>#N/A</v>
      </c>
      <c r="O17" s="60"/>
      <c r="P17" s="60"/>
    </row>
    <row r="18" spans="1:16" x14ac:dyDescent="0.25">
      <c r="A18" s="88">
        <f t="shared" si="4"/>
        <v>9</v>
      </c>
      <c r="B18" s="82" t="s">
        <v>275</v>
      </c>
      <c r="C18" s="68" t="e">
        <f>VLOOKUP($H$5,'17-18 actual by factor'!$A$3:$P$220,8,FALSE)</f>
        <v>#N/A</v>
      </c>
      <c r="D18" s="52" t="e">
        <f>((VLOOKUP($H$5,'18-19 data under NFF'!$A$3:$N$201,11,FALSE)*$C$7)*'NFF variables'!$B$16)+((VLOOKUP($H$5,'18-19 data under NFF'!$A$3:$N$201,12,FALSE)*($C$8+$C$9))*'NFF variables'!$C$16)</f>
        <v>#N/A</v>
      </c>
      <c r="E18" s="53" t="e">
        <f t="shared" si="0"/>
        <v>#N/A</v>
      </c>
      <c r="F18" s="54" t="e">
        <f t="shared" si="1"/>
        <v>#N/A</v>
      </c>
      <c r="G18" s="54" t="e">
        <f t="shared" si="2"/>
        <v>#N/A</v>
      </c>
      <c r="H18" s="54" t="e">
        <f t="shared" si="3"/>
        <v>#N/A</v>
      </c>
      <c r="O18" s="60"/>
      <c r="P18" s="60"/>
    </row>
    <row r="19" spans="1:16" x14ac:dyDescent="0.25">
      <c r="A19" s="88">
        <f t="shared" si="4"/>
        <v>10</v>
      </c>
      <c r="B19" s="82" t="s">
        <v>276</v>
      </c>
      <c r="C19" s="68" t="e">
        <f>VLOOKUP($H$5,'17-18 actual by factor'!$A$3:$P$220,9,FALSE)</f>
        <v>#N/A</v>
      </c>
      <c r="D19" s="52" t="e">
        <f>((VLOOKUP($H$5,'18-19 data under NFF'!$A$3:$N$201,13,FALSE)*$C$7)*'NFF variables'!$B$15)+((VLOOKUP($H$5,'18-19 data under NFF'!$A$3:$N$201,14,FALSE)*($C$8+$C$9))*'NFF variables'!$C$15)</f>
        <v>#N/A</v>
      </c>
      <c r="E19" s="53" t="e">
        <f t="shared" si="0"/>
        <v>#N/A</v>
      </c>
      <c r="F19" s="54" t="e">
        <f t="shared" si="1"/>
        <v>#N/A</v>
      </c>
      <c r="G19" s="54" t="e">
        <f t="shared" si="2"/>
        <v>#N/A</v>
      </c>
      <c r="H19" s="54" t="e">
        <f t="shared" si="3"/>
        <v>#N/A</v>
      </c>
      <c r="O19" s="60"/>
      <c r="P19" s="60"/>
    </row>
    <row r="20" spans="1:16" x14ac:dyDescent="0.25">
      <c r="A20" s="88">
        <f t="shared" si="4"/>
        <v>11</v>
      </c>
      <c r="B20" s="82" t="s">
        <v>8</v>
      </c>
      <c r="C20" s="68" t="e">
        <f>VLOOKUP($H$5,'17-18 actual by factor'!$A$3:$P$220,10,FALSE)</f>
        <v>#N/A</v>
      </c>
      <c r="D20" s="52" t="e">
        <f>VLOOKUP($H$5,'18-19 fixed'!$A$3:$F$218,3,FALSE)</f>
        <v>#N/A</v>
      </c>
      <c r="E20" s="53" t="e">
        <f t="shared" si="0"/>
        <v>#N/A</v>
      </c>
      <c r="F20" s="54" t="e">
        <f t="shared" si="1"/>
        <v>#N/A</v>
      </c>
      <c r="G20" s="54" t="e">
        <f t="shared" si="2"/>
        <v>#N/A</v>
      </c>
      <c r="H20" s="54" t="e">
        <f t="shared" si="3"/>
        <v>#N/A</v>
      </c>
      <c r="O20" s="60"/>
      <c r="P20" s="60"/>
    </row>
    <row r="21" spans="1:16" x14ac:dyDescent="0.25">
      <c r="A21" s="88">
        <f t="shared" si="4"/>
        <v>12</v>
      </c>
      <c r="B21" s="82" t="s">
        <v>272</v>
      </c>
      <c r="C21" s="80"/>
      <c r="D21" s="52" t="e">
        <f>VLOOKUP($H$5,'Min calc on 0% MFG'!$A$3:$I$306,9,FALSE)</f>
        <v>#N/A</v>
      </c>
      <c r="E21" s="53" t="e">
        <f>VLOOKUP($H$5,'Min calc on -1.5% MFG'!A3:I232,9,FALSE)</f>
        <v>#N/A</v>
      </c>
      <c r="F21" s="54" t="e">
        <f t="shared" si="1"/>
        <v>#N/A</v>
      </c>
      <c r="G21" s="54" t="e">
        <f t="shared" si="2"/>
        <v>#N/A</v>
      </c>
      <c r="H21" s="54" t="e">
        <f t="shared" si="3"/>
        <v>#N/A</v>
      </c>
      <c r="O21" s="60"/>
      <c r="P21" s="60"/>
    </row>
    <row r="22" spans="1:16" x14ac:dyDescent="0.25">
      <c r="A22" s="88">
        <f t="shared" si="4"/>
        <v>13</v>
      </c>
      <c r="B22" s="82" t="s">
        <v>273</v>
      </c>
      <c r="C22" s="68" t="e">
        <f>VLOOKUP($H$5,'17-18 actual by factor'!$A$3:$P$220,12,FALSE)</f>
        <v>#N/A</v>
      </c>
      <c r="D22" s="52" t="e">
        <f>VLOOKUP($H$5,'18-19 fixed'!$A$3:$F$218,4,FALSE)</f>
        <v>#N/A</v>
      </c>
      <c r="E22" s="53" t="e">
        <f>D22</f>
        <v>#N/A</v>
      </c>
      <c r="F22" s="54" t="e">
        <f t="shared" si="1"/>
        <v>#N/A</v>
      </c>
      <c r="G22" s="54" t="e">
        <f t="shared" si="2"/>
        <v>#N/A</v>
      </c>
      <c r="H22" s="54" t="e">
        <f t="shared" si="3"/>
        <v>#N/A</v>
      </c>
      <c r="O22" s="60"/>
      <c r="P22" s="60"/>
    </row>
    <row r="23" spans="1:16" x14ac:dyDescent="0.25">
      <c r="A23" s="88">
        <f t="shared" si="4"/>
        <v>14</v>
      </c>
      <c r="B23" s="82" t="s">
        <v>277</v>
      </c>
      <c r="C23" s="68" t="e">
        <f>VLOOKUP($H$5,'17-18 actual by factor'!$A$3:$P$220,13,FALSE)</f>
        <v>#N/A</v>
      </c>
      <c r="D23" s="52" t="e">
        <f>VLOOKUP($H$5,'18-19 fixed'!$A$3:$F$218,5,FALSE)</f>
        <v>#N/A</v>
      </c>
      <c r="E23" s="53" t="e">
        <f>D23</f>
        <v>#N/A</v>
      </c>
      <c r="F23" s="54" t="e">
        <f t="shared" si="1"/>
        <v>#N/A</v>
      </c>
      <c r="G23" s="54" t="e">
        <f t="shared" si="2"/>
        <v>#N/A</v>
      </c>
      <c r="H23" s="54" t="e">
        <f t="shared" si="3"/>
        <v>#N/A</v>
      </c>
      <c r="O23" s="60"/>
      <c r="P23" s="60"/>
    </row>
    <row r="24" spans="1:16" x14ac:dyDescent="0.25">
      <c r="A24" s="88">
        <f t="shared" si="4"/>
        <v>15</v>
      </c>
      <c r="B24" s="82" t="s">
        <v>278</v>
      </c>
      <c r="C24" s="68" t="e">
        <f>VLOOKUP($H$5,'17-18 actual by factor'!$A$3:$P$220,14,FALSE)</f>
        <v>#N/A</v>
      </c>
      <c r="D24" s="52" t="e">
        <f>'MFG &amp; Ceiling calc'!C18</f>
        <v>#N/A</v>
      </c>
      <c r="E24" s="53" t="e">
        <f>'MFG &amp; Ceiling calc'!C19</f>
        <v>#N/A</v>
      </c>
      <c r="F24" s="54" t="e">
        <f t="shared" si="1"/>
        <v>#N/A</v>
      </c>
      <c r="G24" s="54" t="e">
        <f t="shared" si="2"/>
        <v>#N/A</v>
      </c>
      <c r="H24" s="54" t="e">
        <f t="shared" si="3"/>
        <v>#N/A</v>
      </c>
      <c r="O24" s="60"/>
      <c r="P24" s="60"/>
    </row>
    <row r="25" spans="1:16" x14ac:dyDescent="0.25">
      <c r="A25" s="88">
        <f t="shared" si="4"/>
        <v>16</v>
      </c>
      <c r="B25" s="82" t="s">
        <v>279</v>
      </c>
      <c r="C25" s="68" t="e">
        <f>VLOOKUP($H$5,'17-18 actual by factor'!$A$3:$P$220,15,FALSE)</f>
        <v>#N/A</v>
      </c>
      <c r="D25" s="52" t="e">
        <f>IF(OR(H5=4021,H5=2008,H5=6908,H5=4024),0,'MFG &amp; Ceiling calc'!C27)</f>
        <v>#N/A</v>
      </c>
      <c r="E25" s="53" t="e">
        <f>D25</f>
        <v>#N/A</v>
      </c>
      <c r="F25" s="54" t="e">
        <f t="shared" si="1"/>
        <v>#N/A</v>
      </c>
      <c r="G25" s="54" t="e">
        <f t="shared" si="2"/>
        <v>#N/A</v>
      </c>
      <c r="H25" s="54" t="e">
        <f t="shared" si="3"/>
        <v>#N/A</v>
      </c>
      <c r="O25" s="60"/>
      <c r="P25" s="60"/>
    </row>
    <row r="26" spans="1:16" ht="15.75" thickBot="1" x14ac:dyDescent="0.3">
      <c r="A26" s="90">
        <f t="shared" si="4"/>
        <v>17</v>
      </c>
      <c r="B26" s="83" t="s">
        <v>14</v>
      </c>
      <c r="C26" s="68" t="e">
        <f>VLOOKUP($H$5,'17-18 actual by factor'!$A$3:$P$220,16,FALSE)</f>
        <v>#N/A</v>
      </c>
      <c r="D26" s="52" t="e">
        <f>VLOOKUP($H$5,'18-19 fixed'!$A$3:$F$218,6,FALSE)</f>
        <v>#N/A</v>
      </c>
      <c r="E26" s="53" t="e">
        <f>D26</f>
        <v>#N/A</v>
      </c>
      <c r="F26" s="54" t="e">
        <f t="shared" si="1"/>
        <v>#N/A</v>
      </c>
      <c r="G26" s="54" t="e">
        <f t="shared" si="2"/>
        <v>#N/A</v>
      </c>
      <c r="H26" s="54" t="e">
        <f t="shared" si="3"/>
        <v>#N/A</v>
      </c>
      <c r="O26" s="60"/>
      <c r="P26" s="60"/>
    </row>
    <row r="27" spans="1:16" ht="15.75" thickBot="1" x14ac:dyDescent="0.3">
      <c r="A27" s="92">
        <f t="shared" si="4"/>
        <v>18</v>
      </c>
      <c r="B27" s="55" t="s">
        <v>282</v>
      </c>
      <c r="C27" s="69" t="e">
        <f t="shared" ref="C27:H27" si="5">SUM(C13:C26)</f>
        <v>#N/A</v>
      </c>
      <c r="D27" s="56" t="e">
        <f t="shared" si="5"/>
        <v>#N/A</v>
      </c>
      <c r="E27" s="57" t="e">
        <f t="shared" si="5"/>
        <v>#N/A</v>
      </c>
      <c r="F27" s="58" t="e">
        <f>SUM(F13:F26)</f>
        <v>#N/A</v>
      </c>
      <c r="G27" s="58" t="e">
        <f t="shared" si="5"/>
        <v>#N/A</v>
      </c>
      <c r="H27" s="58" t="e">
        <f t="shared" si="5"/>
        <v>#N/A</v>
      </c>
    </row>
    <row r="28" spans="1:16" x14ac:dyDescent="0.25">
      <c r="A28" s="91">
        <f t="shared" si="4"/>
        <v>19</v>
      </c>
      <c r="B28" s="84" t="s">
        <v>283</v>
      </c>
      <c r="C28" s="70" t="e">
        <f>C27-C24-C25</f>
        <v>#N/A</v>
      </c>
      <c r="D28" s="71" t="e">
        <f>D27-D25-D24</f>
        <v>#N/A</v>
      </c>
      <c r="F28" s="72" t="e">
        <f>D28-C28</f>
        <v>#N/A</v>
      </c>
    </row>
    <row r="29" spans="1:16" x14ac:dyDescent="0.25">
      <c r="A29" s="88">
        <f t="shared" si="4"/>
        <v>20</v>
      </c>
      <c r="B29" s="85" t="s">
        <v>311</v>
      </c>
      <c r="D29" s="79" t="e">
        <f>D27/SUM($C$7:$C$9)</f>
        <v>#N/A</v>
      </c>
    </row>
    <row r="30" spans="1:16" x14ac:dyDescent="0.25">
      <c r="A30" s="88">
        <f t="shared" si="4"/>
        <v>21</v>
      </c>
      <c r="B30" s="85" t="s">
        <v>312</v>
      </c>
      <c r="D30" s="79" t="e">
        <f>D28/SUM($C$7:$C$9)</f>
        <v>#N/A</v>
      </c>
    </row>
    <row r="32" spans="1:16" x14ac:dyDescent="0.25">
      <c r="A32" s="59" t="s">
        <v>285</v>
      </c>
      <c r="D32" s="60"/>
      <c r="E32" s="60"/>
    </row>
    <row r="33" spans="1:1" ht="3" customHeight="1" x14ac:dyDescent="0.25">
      <c r="A33" s="59"/>
    </row>
    <row r="34" spans="1:1" x14ac:dyDescent="0.25">
      <c r="A34" s="77" t="s">
        <v>293</v>
      </c>
    </row>
    <row r="35" spans="1:1" x14ac:dyDescent="0.25">
      <c r="A35" s="77" t="s">
        <v>319</v>
      </c>
    </row>
    <row r="36" spans="1:1" x14ac:dyDescent="0.25">
      <c r="A36" s="77" t="s">
        <v>305</v>
      </c>
    </row>
    <row r="37" spans="1:1" x14ac:dyDescent="0.25">
      <c r="A37" s="77" t="s">
        <v>294</v>
      </c>
    </row>
    <row r="38" spans="1:1" x14ac:dyDescent="0.25">
      <c r="A38" s="77" t="s">
        <v>306</v>
      </c>
    </row>
    <row r="39" spans="1:1" x14ac:dyDescent="0.25">
      <c r="A39" s="77" t="s">
        <v>307</v>
      </c>
    </row>
    <row r="40" spans="1:1" x14ac:dyDescent="0.25">
      <c r="A40" s="61"/>
    </row>
    <row r="41" spans="1:1" x14ac:dyDescent="0.25">
      <c r="A41" s="62" t="s">
        <v>291</v>
      </c>
    </row>
    <row r="42" spans="1:1" ht="4.5" customHeight="1" x14ac:dyDescent="0.25">
      <c r="A42" s="61"/>
    </row>
    <row r="43" spans="1:1" x14ac:dyDescent="0.25">
      <c r="A43" s="77" t="s">
        <v>286</v>
      </c>
    </row>
    <row r="44" spans="1:1" x14ac:dyDescent="0.25">
      <c r="A44" s="77" t="s">
        <v>297</v>
      </c>
    </row>
    <row r="45" spans="1:1" x14ac:dyDescent="0.25">
      <c r="A45" s="77" t="s">
        <v>317</v>
      </c>
    </row>
    <row r="46" spans="1:1" x14ac:dyDescent="0.25">
      <c r="A46" s="77" t="s">
        <v>292</v>
      </c>
    </row>
    <row r="47" spans="1:1" x14ac:dyDescent="0.25">
      <c r="A47" s="77" t="s">
        <v>298</v>
      </c>
    </row>
    <row r="48" spans="1:1" x14ac:dyDescent="0.25">
      <c r="A48" s="77" t="s">
        <v>296</v>
      </c>
    </row>
    <row r="49" spans="1:3" x14ac:dyDescent="0.25">
      <c r="A49" s="77" t="s">
        <v>318</v>
      </c>
    </row>
    <row r="50" spans="1:3" x14ac:dyDescent="0.25">
      <c r="A50" s="78" t="s">
        <v>300</v>
      </c>
    </row>
    <row r="51" spans="1:3" x14ac:dyDescent="0.25">
      <c r="A51" s="78" t="s">
        <v>301</v>
      </c>
    </row>
    <row r="52" spans="1:3" x14ac:dyDescent="0.25">
      <c r="A52" s="78" t="s">
        <v>308</v>
      </c>
    </row>
    <row r="53" spans="1:3" x14ac:dyDescent="0.25">
      <c r="A53" s="77" t="s">
        <v>290</v>
      </c>
    </row>
    <row r="54" spans="1:3" x14ac:dyDescent="0.25">
      <c r="A54" s="77" t="s">
        <v>299</v>
      </c>
    </row>
    <row r="55" spans="1:3" x14ac:dyDescent="0.25">
      <c r="A55" s="77" t="s">
        <v>302</v>
      </c>
    </row>
    <row r="56" spans="1:3" hidden="1" x14ac:dyDescent="0.25">
      <c r="A56" s="44" t="s">
        <v>37</v>
      </c>
    </row>
    <row r="57" spans="1:3" hidden="1" x14ac:dyDescent="0.25">
      <c r="A57" s="44" t="s">
        <v>38</v>
      </c>
      <c r="C57" s="43">
        <v>2173</v>
      </c>
    </row>
    <row r="58" spans="1:3" hidden="1" x14ac:dyDescent="0.25">
      <c r="A58" s="44" t="s">
        <v>39</v>
      </c>
      <c r="C58" s="43">
        <v>3000</v>
      </c>
    </row>
    <row r="59" spans="1:3" hidden="1" x14ac:dyDescent="0.25">
      <c r="A59" s="44" t="s">
        <v>40</v>
      </c>
      <c r="C59" s="43">
        <v>3026</v>
      </c>
    </row>
    <row r="60" spans="1:3" hidden="1" x14ac:dyDescent="0.25">
      <c r="A60" s="44" t="s">
        <v>41</v>
      </c>
      <c r="C60" s="43">
        <v>6907</v>
      </c>
    </row>
    <row r="61" spans="1:3" hidden="1" x14ac:dyDescent="0.25">
      <c r="A61" s="44" t="s">
        <v>42</v>
      </c>
      <c r="C61" s="43">
        <v>2150</v>
      </c>
    </row>
    <row r="62" spans="1:3" hidden="1" x14ac:dyDescent="0.25">
      <c r="A62" s="44" t="s">
        <v>43</v>
      </c>
      <c r="C62" s="43">
        <v>2184</v>
      </c>
    </row>
    <row r="63" spans="1:3" hidden="1" x14ac:dyDescent="0.25">
      <c r="A63" s="44" t="s">
        <v>44</v>
      </c>
      <c r="C63" s="43">
        <v>3360</v>
      </c>
    </row>
    <row r="64" spans="1:3" hidden="1" x14ac:dyDescent="0.25">
      <c r="A64" s="44" t="s">
        <v>45</v>
      </c>
      <c r="C64" s="43">
        <v>2102</v>
      </c>
    </row>
    <row r="65" spans="1:3" hidden="1" x14ac:dyDescent="0.25">
      <c r="A65" s="44" t="s">
        <v>46</v>
      </c>
      <c r="C65" s="43">
        <v>2020</v>
      </c>
    </row>
    <row r="66" spans="1:3" hidden="1" x14ac:dyDescent="0.25">
      <c r="A66" s="44" t="s">
        <v>47</v>
      </c>
      <c r="C66" s="43">
        <v>4064</v>
      </c>
    </row>
    <row r="67" spans="1:3" hidden="1" x14ac:dyDescent="0.25">
      <c r="A67" s="44" t="s">
        <v>48</v>
      </c>
      <c r="C67" s="43">
        <v>2001</v>
      </c>
    </row>
    <row r="68" spans="1:3" hidden="1" x14ac:dyDescent="0.25">
      <c r="A68" s="44" t="s">
        <v>49</v>
      </c>
      <c r="C68" s="43">
        <v>2038</v>
      </c>
    </row>
    <row r="69" spans="1:3" hidden="1" x14ac:dyDescent="0.25">
      <c r="A69" s="44" t="s">
        <v>50</v>
      </c>
      <c r="C69" s="43">
        <v>4032</v>
      </c>
    </row>
    <row r="70" spans="1:3" hidden="1" x14ac:dyDescent="0.25">
      <c r="A70" s="44" t="s">
        <v>51</v>
      </c>
      <c r="C70" s="43">
        <v>2115</v>
      </c>
    </row>
    <row r="71" spans="1:3" hidden="1" x14ac:dyDescent="0.25">
      <c r="A71" s="44" t="s">
        <v>52</v>
      </c>
      <c r="C71" s="43">
        <v>4040</v>
      </c>
    </row>
    <row r="72" spans="1:3" hidden="1" x14ac:dyDescent="0.25">
      <c r="A72" s="44" t="s">
        <v>53</v>
      </c>
      <c r="C72" s="43">
        <v>4025</v>
      </c>
    </row>
    <row r="73" spans="1:3" hidden="1" x14ac:dyDescent="0.25">
      <c r="A73" s="44" t="s">
        <v>54</v>
      </c>
      <c r="C73" s="43">
        <v>4041</v>
      </c>
    </row>
    <row r="74" spans="1:3" hidden="1" x14ac:dyDescent="0.25">
      <c r="A74" s="44" t="s">
        <v>55</v>
      </c>
      <c r="C74" s="43">
        <v>2166</v>
      </c>
    </row>
    <row r="75" spans="1:3" hidden="1" x14ac:dyDescent="0.25">
      <c r="A75" s="44" t="s">
        <v>56</v>
      </c>
      <c r="C75" s="43">
        <v>5400</v>
      </c>
    </row>
    <row r="76" spans="1:3" hidden="1" x14ac:dyDescent="0.25">
      <c r="A76" s="44" t="s">
        <v>57</v>
      </c>
      <c r="C76" s="43">
        <v>2062</v>
      </c>
    </row>
    <row r="77" spans="1:3" hidden="1" x14ac:dyDescent="0.25">
      <c r="A77" s="44" t="s">
        <v>58</v>
      </c>
      <c r="C77" s="43">
        <v>2075</v>
      </c>
    </row>
    <row r="78" spans="1:3" hidden="1" x14ac:dyDescent="0.25">
      <c r="A78" s="44" t="s">
        <v>59</v>
      </c>
      <c r="C78" s="43">
        <v>2107</v>
      </c>
    </row>
    <row r="79" spans="1:3" hidden="1" x14ac:dyDescent="0.25">
      <c r="A79" s="44" t="s">
        <v>60</v>
      </c>
      <c r="C79" s="43">
        <v>6906</v>
      </c>
    </row>
    <row r="80" spans="1:3" hidden="1" x14ac:dyDescent="0.25">
      <c r="A80" s="44" t="s">
        <v>61</v>
      </c>
      <c r="C80" s="43">
        <v>4021</v>
      </c>
    </row>
    <row r="81" spans="1:3" hidden="1" x14ac:dyDescent="0.25">
      <c r="A81" s="44" t="s">
        <v>62</v>
      </c>
      <c r="C81" s="43">
        <v>6102</v>
      </c>
    </row>
    <row r="82" spans="1:3" hidden="1" x14ac:dyDescent="0.25">
      <c r="A82" s="44" t="s">
        <v>63</v>
      </c>
      <c r="C82" s="43">
        <v>3031</v>
      </c>
    </row>
    <row r="83" spans="1:3" hidden="1" x14ac:dyDescent="0.25">
      <c r="A83" s="44" t="s">
        <v>64</v>
      </c>
      <c r="C83" s="43">
        <v>2203</v>
      </c>
    </row>
    <row r="84" spans="1:3" hidden="1" x14ac:dyDescent="0.25">
      <c r="A84" s="44" t="s">
        <v>65</v>
      </c>
      <c r="C84" s="43">
        <v>4029</v>
      </c>
    </row>
    <row r="85" spans="1:3" hidden="1" x14ac:dyDescent="0.25">
      <c r="A85" s="44" t="s">
        <v>66</v>
      </c>
      <c r="C85" s="43">
        <v>2036</v>
      </c>
    </row>
    <row r="86" spans="1:3" hidden="1" x14ac:dyDescent="0.25">
      <c r="A86" s="44" t="s">
        <v>67</v>
      </c>
      <c r="C86" s="43">
        <v>4100</v>
      </c>
    </row>
    <row r="87" spans="1:3" hidden="1" x14ac:dyDescent="0.25">
      <c r="A87" s="44" t="s">
        <v>68</v>
      </c>
      <c r="C87" s="43">
        <v>2087</v>
      </c>
    </row>
    <row r="88" spans="1:3" hidden="1" x14ac:dyDescent="0.25">
      <c r="A88" s="44" t="s">
        <v>69</v>
      </c>
      <c r="C88" s="43">
        <v>2094</v>
      </c>
    </row>
    <row r="89" spans="1:3" hidden="1" x14ac:dyDescent="0.25">
      <c r="A89" s="44" t="s">
        <v>70</v>
      </c>
      <c r="C89" s="43">
        <v>2013</v>
      </c>
    </row>
    <row r="90" spans="1:3" hidden="1" x14ac:dyDescent="0.25">
      <c r="A90" s="44" t="s">
        <v>71</v>
      </c>
      <c r="C90" s="43">
        <v>3024</v>
      </c>
    </row>
    <row r="91" spans="1:3" hidden="1" x14ac:dyDescent="0.25">
      <c r="A91" s="44" t="s">
        <v>72</v>
      </c>
      <c r="C91" s="43">
        <v>2015</v>
      </c>
    </row>
    <row r="92" spans="1:3" hidden="1" x14ac:dyDescent="0.25">
      <c r="A92" s="44" t="s">
        <v>73</v>
      </c>
      <c r="C92" s="43">
        <v>2186</v>
      </c>
    </row>
    <row r="93" spans="1:3" hidden="1" x14ac:dyDescent="0.25">
      <c r="A93" s="44" t="s">
        <v>74</v>
      </c>
      <c r="C93" s="43">
        <v>2110</v>
      </c>
    </row>
    <row r="94" spans="1:3" hidden="1" x14ac:dyDescent="0.25">
      <c r="A94" s="44" t="s">
        <v>75</v>
      </c>
      <c r="C94" s="43">
        <v>2111</v>
      </c>
    </row>
    <row r="95" spans="1:3" hidden="1" x14ac:dyDescent="0.25">
      <c r="A95" s="44" t="s">
        <v>76</v>
      </c>
      <c r="C95" s="43">
        <v>2024</v>
      </c>
    </row>
    <row r="96" spans="1:3" hidden="1" x14ac:dyDescent="0.25">
      <c r="A96" s="44" t="s">
        <v>77</v>
      </c>
      <c r="C96" s="43">
        <v>2112</v>
      </c>
    </row>
    <row r="97" spans="1:3" hidden="1" x14ac:dyDescent="0.25">
      <c r="A97" s="44" t="s">
        <v>78</v>
      </c>
      <c r="C97" s="43">
        <v>2167</v>
      </c>
    </row>
    <row r="98" spans="1:3" hidden="1" x14ac:dyDescent="0.25">
      <c r="A98" s="44" t="s">
        <v>79</v>
      </c>
      <c r="C98" s="43">
        <v>6908</v>
      </c>
    </row>
    <row r="99" spans="1:3" hidden="1" x14ac:dyDescent="0.25">
      <c r="A99" s="44" t="s">
        <v>80</v>
      </c>
      <c r="C99" s="43">
        <v>6905</v>
      </c>
    </row>
    <row r="100" spans="1:3" hidden="1" x14ac:dyDescent="0.25">
      <c r="A100" s="44" t="s">
        <v>81</v>
      </c>
      <c r="C100" s="43">
        <v>4004</v>
      </c>
    </row>
    <row r="101" spans="1:3" hidden="1" x14ac:dyDescent="0.25">
      <c r="A101" s="44" t="s">
        <v>82</v>
      </c>
      <c r="C101" s="43">
        <v>2025</v>
      </c>
    </row>
    <row r="102" spans="1:3" hidden="1" x14ac:dyDescent="0.25">
      <c r="A102" s="44" t="s">
        <v>83</v>
      </c>
      <c r="C102" s="43">
        <v>2018</v>
      </c>
    </row>
    <row r="103" spans="1:3" hidden="1" x14ac:dyDescent="0.25">
      <c r="A103" s="44" t="s">
        <v>84</v>
      </c>
      <c r="C103" s="43">
        <v>4024</v>
      </c>
    </row>
    <row r="104" spans="1:3" hidden="1" x14ac:dyDescent="0.25">
      <c r="A104" s="44" t="s">
        <v>85</v>
      </c>
      <c r="C104" s="43">
        <v>2008</v>
      </c>
    </row>
    <row r="105" spans="1:3" hidden="1" x14ac:dyDescent="0.25">
      <c r="A105" s="44" t="s">
        <v>86</v>
      </c>
      <c r="C105" s="43">
        <v>4010</v>
      </c>
    </row>
    <row r="106" spans="1:3" hidden="1" x14ac:dyDescent="0.25">
      <c r="A106" s="44" t="s">
        <v>87</v>
      </c>
      <c r="C106" s="43">
        <v>3028</v>
      </c>
    </row>
    <row r="107" spans="1:3" hidden="1" x14ac:dyDescent="0.25">
      <c r="A107" s="44" t="s">
        <v>88</v>
      </c>
      <c r="C107" s="43">
        <v>2147</v>
      </c>
    </row>
    <row r="108" spans="1:3" hidden="1" x14ac:dyDescent="0.25">
      <c r="A108" s="44" t="s">
        <v>89</v>
      </c>
      <c r="C108" s="43">
        <v>2120</v>
      </c>
    </row>
    <row r="109" spans="1:3" hidden="1" x14ac:dyDescent="0.25">
      <c r="A109" s="44" t="s">
        <v>90</v>
      </c>
      <c r="C109" s="43">
        <v>2113</v>
      </c>
    </row>
    <row r="110" spans="1:3" hidden="1" x14ac:dyDescent="0.25">
      <c r="A110" s="44" t="s">
        <v>91</v>
      </c>
      <c r="C110" s="43">
        <v>2103</v>
      </c>
    </row>
    <row r="111" spans="1:3" hidden="1" x14ac:dyDescent="0.25">
      <c r="A111" s="44" t="s">
        <v>92</v>
      </c>
      <c r="C111" s="43">
        <v>2084</v>
      </c>
    </row>
    <row r="112" spans="1:3" hidden="1" x14ac:dyDescent="0.25">
      <c r="A112" s="44" t="s">
        <v>93</v>
      </c>
      <c r="C112" s="43">
        <v>2183</v>
      </c>
    </row>
    <row r="113" spans="1:3" hidden="1" x14ac:dyDescent="0.25">
      <c r="A113" s="44" t="s">
        <v>94</v>
      </c>
      <c r="C113" s="43">
        <v>2065</v>
      </c>
    </row>
    <row r="114" spans="1:3" hidden="1" x14ac:dyDescent="0.25">
      <c r="A114" s="44" t="s">
        <v>95</v>
      </c>
      <c r="C114" s="43">
        <v>4613</v>
      </c>
    </row>
    <row r="115" spans="1:3" hidden="1" x14ac:dyDescent="0.25">
      <c r="A115" s="44" t="s">
        <v>96</v>
      </c>
      <c r="C115" s="43">
        <v>2007</v>
      </c>
    </row>
    <row r="116" spans="1:3" hidden="1" x14ac:dyDescent="0.25">
      <c r="A116" s="44" t="s">
        <v>97</v>
      </c>
      <c r="C116" s="43">
        <v>5201</v>
      </c>
    </row>
    <row r="117" spans="1:3" hidden="1" x14ac:dyDescent="0.25">
      <c r="A117" s="44" t="s">
        <v>98</v>
      </c>
      <c r="C117" s="43">
        <v>2027</v>
      </c>
    </row>
    <row r="118" spans="1:3" hidden="1" x14ac:dyDescent="0.25">
      <c r="A118" s="44" t="s">
        <v>99</v>
      </c>
      <c r="C118" s="43">
        <v>2182</v>
      </c>
    </row>
    <row r="119" spans="1:3" hidden="1" x14ac:dyDescent="0.25">
      <c r="A119" s="44" t="s">
        <v>100</v>
      </c>
      <c r="C119" s="43">
        <v>2157</v>
      </c>
    </row>
    <row r="120" spans="1:3" hidden="1" x14ac:dyDescent="0.25">
      <c r="A120" s="44" t="s">
        <v>101</v>
      </c>
      <c r="C120" s="43">
        <v>4101</v>
      </c>
    </row>
    <row r="121" spans="1:3" hidden="1" x14ac:dyDescent="0.25">
      <c r="A121" s="44" t="s">
        <v>102</v>
      </c>
      <c r="C121" s="43">
        <v>2034</v>
      </c>
    </row>
    <row r="122" spans="1:3" hidden="1" x14ac:dyDescent="0.25">
      <c r="A122" s="44" t="s">
        <v>103</v>
      </c>
      <c r="C122" s="43">
        <v>2033</v>
      </c>
    </row>
    <row r="123" spans="1:3" hidden="1" x14ac:dyDescent="0.25">
      <c r="A123" s="44" t="s">
        <v>104</v>
      </c>
      <c r="C123" s="43">
        <v>2093</v>
      </c>
    </row>
    <row r="124" spans="1:3" hidden="1" x14ac:dyDescent="0.25">
      <c r="A124" s="44" t="s">
        <v>105</v>
      </c>
      <c r="C124" s="43">
        <v>5401</v>
      </c>
    </row>
    <row r="125" spans="1:3" hidden="1" x14ac:dyDescent="0.25">
      <c r="A125" s="44" t="s">
        <v>106</v>
      </c>
      <c r="C125" s="43">
        <v>2114</v>
      </c>
    </row>
    <row r="126" spans="1:3" hidden="1" x14ac:dyDescent="0.25">
      <c r="A126" s="44" t="s">
        <v>107</v>
      </c>
      <c r="C126" s="43">
        <v>2121</v>
      </c>
    </row>
    <row r="127" spans="1:3" hidden="1" x14ac:dyDescent="0.25">
      <c r="A127" s="44" t="s">
        <v>108</v>
      </c>
      <c r="C127" s="43">
        <v>3308</v>
      </c>
    </row>
    <row r="128" spans="1:3" hidden="1" x14ac:dyDescent="0.25">
      <c r="A128" s="44" t="s">
        <v>109</v>
      </c>
      <c r="C128" s="43">
        <v>2026</v>
      </c>
    </row>
    <row r="129" spans="1:3" hidden="1" x14ac:dyDescent="0.25">
      <c r="A129" s="44" t="s">
        <v>110</v>
      </c>
      <c r="C129" s="43">
        <v>5203</v>
      </c>
    </row>
    <row r="130" spans="1:3" hidden="1" x14ac:dyDescent="0.25">
      <c r="A130" s="44" t="s">
        <v>111</v>
      </c>
      <c r="C130" s="43">
        <v>5204</v>
      </c>
    </row>
    <row r="131" spans="1:3" hidden="1" x14ac:dyDescent="0.25">
      <c r="A131" s="44" t="s">
        <v>112</v>
      </c>
      <c r="C131" s="43">
        <v>2196</v>
      </c>
    </row>
    <row r="132" spans="1:3" hidden="1" x14ac:dyDescent="0.25">
      <c r="A132" s="44" t="s">
        <v>113</v>
      </c>
      <c r="C132" s="43">
        <v>2123</v>
      </c>
    </row>
    <row r="133" spans="1:3" hidden="1" x14ac:dyDescent="0.25">
      <c r="A133" s="44" t="s">
        <v>114</v>
      </c>
      <c r="C133" s="43">
        <v>3379</v>
      </c>
    </row>
    <row r="134" spans="1:3" hidden="1" x14ac:dyDescent="0.25">
      <c r="A134" s="44" t="s">
        <v>115</v>
      </c>
      <c r="C134" s="43">
        <v>2029</v>
      </c>
    </row>
    <row r="135" spans="1:3" hidden="1" x14ac:dyDescent="0.25">
      <c r="A135" s="44" t="s">
        <v>116</v>
      </c>
      <c r="C135" s="43">
        <v>2180</v>
      </c>
    </row>
    <row r="136" spans="1:3" hidden="1" x14ac:dyDescent="0.25">
      <c r="A136" s="44" t="s">
        <v>117</v>
      </c>
      <c r="C136" s="43">
        <v>2168</v>
      </c>
    </row>
    <row r="137" spans="1:3" hidden="1" x14ac:dyDescent="0.25">
      <c r="A137" s="44" t="s">
        <v>118</v>
      </c>
      <c r="C137" s="43">
        <v>3304</v>
      </c>
    </row>
    <row r="138" spans="1:3" hidden="1" x14ac:dyDescent="0.25">
      <c r="A138" s="44" t="s">
        <v>119</v>
      </c>
      <c r="C138" s="43">
        <v>4502</v>
      </c>
    </row>
    <row r="139" spans="1:3" hidden="1" x14ac:dyDescent="0.25">
      <c r="A139" s="44" t="s">
        <v>120</v>
      </c>
      <c r="C139" s="43">
        <v>4616</v>
      </c>
    </row>
    <row r="140" spans="1:3" hidden="1" x14ac:dyDescent="0.25">
      <c r="A140" s="44" t="s">
        <v>121</v>
      </c>
      <c r="C140" s="43">
        <v>2124</v>
      </c>
    </row>
    <row r="141" spans="1:3" hidden="1" x14ac:dyDescent="0.25">
      <c r="A141" s="44" t="s">
        <v>122</v>
      </c>
      <c r="C141" s="43">
        <v>2195</v>
      </c>
    </row>
    <row r="142" spans="1:3" hidden="1" x14ac:dyDescent="0.25">
      <c r="A142" s="44" t="s">
        <v>123</v>
      </c>
      <c r="C142" s="43">
        <v>5207</v>
      </c>
    </row>
    <row r="143" spans="1:3" hidden="1" x14ac:dyDescent="0.25">
      <c r="A143" s="44" t="s">
        <v>124</v>
      </c>
      <c r="C143" s="43">
        <v>3363</v>
      </c>
    </row>
    <row r="144" spans="1:3" hidden="1" x14ac:dyDescent="0.25">
      <c r="A144" s="44" t="s">
        <v>125</v>
      </c>
      <c r="C144" s="43">
        <v>5200</v>
      </c>
    </row>
    <row r="145" spans="1:3" hidden="1" x14ac:dyDescent="0.25">
      <c r="A145" s="44" t="s">
        <v>126</v>
      </c>
      <c r="C145" s="43">
        <v>2198</v>
      </c>
    </row>
    <row r="146" spans="1:3" hidden="1" x14ac:dyDescent="0.25">
      <c r="A146" s="44" t="s">
        <v>127</v>
      </c>
      <c r="C146" s="43">
        <v>4027</v>
      </c>
    </row>
    <row r="147" spans="1:3" hidden="1" x14ac:dyDescent="0.25">
      <c r="A147" s="44" t="s">
        <v>128</v>
      </c>
      <c r="C147" s="43">
        <v>2041</v>
      </c>
    </row>
    <row r="148" spans="1:3" hidden="1" x14ac:dyDescent="0.25">
      <c r="A148" s="44" t="s">
        <v>129</v>
      </c>
      <c r="C148" s="43">
        <v>2126</v>
      </c>
    </row>
    <row r="149" spans="1:3" hidden="1" x14ac:dyDescent="0.25">
      <c r="A149" s="44" t="s">
        <v>130</v>
      </c>
      <c r="C149" s="43">
        <v>2127</v>
      </c>
    </row>
    <row r="150" spans="1:3" hidden="1" x14ac:dyDescent="0.25">
      <c r="A150" s="44" t="s">
        <v>131</v>
      </c>
      <c r="C150" s="43">
        <v>2090</v>
      </c>
    </row>
    <row r="151" spans="1:3" hidden="1" x14ac:dyDescent="0.25">
      <c r="A151" s="44" t="s">
        <v>132</v>
      </c>
      <c r="C151" s="43">
        <v>2043</v>
      </c>
    </row>
    <row r="152" spans="1:3" hidden="1" x14ac:dyDescent="0.25">
      <c r="A152" s="44" t="s">
        <v>133</v>
      </c>
      <c r="C152" s="43">
        <v>2044</v>
      </c>
    </row>
    <row r="153" spans="1:3" hidden="1" x14ac:dyDescent="0.25">
      <c r="A153" s="44" t="s">
        <v>134</v>
      </c>
      <c r="C153" s="43">
        <v>2002</v>
      </c>
    </row>
    <row r="154" spans="1:3" hidden="1" x14ac:dyDescent="0.25">
      <c r="A154" s="44" t="s">
        <v>135</v>
      </c>
      <c r="C154" s="43">
        <v>2128</v>
      </c>
    </row>
    <row r="155" spans="1:3" hidden="1" x14ac:dyDescent="0.25">
      <c r="A155" s="44" t="s">
        <v>136</v>
      </c>
      <c r="C155" s="43">
        <v>2145</v>
      </c>
    </row>
    <row r="156" spans="1:3" hidden="1" x14ac:dyDescent="0.25">
      <c r="A156" s="44" t="s">
        <v>137</v>
      </c>
      <c r="C156" s="43">
        <v>3023</v>
      </c>
    </row>
    <row r="157" spans="1:3" hidden="1" x14ac:dyDescent="0.25">
      <c r="A157" s="44" t="s">
        <v>138</v>
      </c>
      <c r="C157" s="43">
        <v>2199</v>
      </c>
    </row>
    <row r="158" spans="1:3" hidden="1" x14ac:dyDescent="0.25">
      <c r="A158" s="44" t="s">
        <v>139</v>
      </c>
      <c r="C158" s="43">
        <v>2179</v>
      </c>
    </row>
    <row r="159" spans="1:3" hidden="1" x14ac:dyDescent="0.25">
      <c r="A159" s="44" t="s">
        <v>140</v>
      </c>
      <c r="C159" s="43">
        <v>2048</v>
      </c>
    </row>
    <row r="160" spans="1:3" hidden="1" x14ac:dyDescent="0.25">
      <c r="A160" s="44" t="s">
        <v>141</v>
      </c>
      <c r="C160" s="43">
        <v>2192</v>
      </c>
    </row>
    <row r="161" spans="1:3" hidden="1" x14ac:dyDescent="0.25">
      <c r="A161" s="44" t="s">
        <v>142</v>
      </c>
      <c r="C161" s="43">
        <v>2014</v>
      </c>
    </row>
    <row r="162" spans="1:3" hidden="1" x14ac:dyDescent="0.25">
      <c r="A162" s="44" t="s">
        <v>143</v>
      </c>
      <c r="C162" s="43">
        <v>2185</v>
      </c>
    </row>
    <row r="163" spans="1:3" hidden="1" x14ac:dyDescent="0.25">
      <c r="A163" s="44" t="s">
        <v>144</v>
      </c>
      <c r="C163" s="43">
        <v>5206</v>
      </c>
    </row>
    <row r="164" spans="1:3" hidden="1" x14ac:dyDescent="0.25">
      <c r="A164" s="44" t="s">
        <v>145</v>
      </c>
      <c r="C164" s="43">
        <v>2170</v>
      </c>
    </row>
    <row r="165" spans="1:3" hidden="1" x14ac:dyDescent="0.25">
      <c r="A165" s="44" t="s">
        <v>146</v>
      </c>
      <c r="C165" s="43">
        <v>2054</v>
      </c>
    </row>
    <row r="166" spans="1:3" hidden="1" x14ac:dyDescent="0.25">
      <c r="A166" s="44" t="s">
        <v>147</v>
      </c>
      <c r="C166" s="43">
        <v>2197</v>
      </c>
    </row>
    <row r="167" spans="1:3" hidden="1" x14ac:dyDescent="0.25">
      <c r="A167" s="44" t="s">
        <v>148</v>
      </c>
      <c r="C167" s="43">
        <v>5205</v>
      </c>
    </row>
    <row r="168" spans="1:3" hidden="1" x14ac:dyDescent="0.25">
      <c r="A168" s="44" t="s">
        <v>149</v>
      </c>
      <c r="C168" s="43">
        <v>4019</v>
      </c>
    </row>
    <row r="169" spans="1:3" hidden="1" x14ac:dyDescent="0.25">
      <c r="A169" s="44" t="s">
        <v>150</v>
      </c>
      <c r="C169" s="43">
        <v>2130</v>
      </c>
    </row>
    <row r="170" spans="1:3" hidden="1" x14ac:dyDescent="0.25">
      <c r="A170" s="44" t="s">
        <v>151</v>
      </c>
      <c r="C170" s="43">
        <v>4013</v>
      </c>
    </row>
    <row r="171" spans="1:3" hidden="1" x14ac:dyDescent="0.25">
      <c r="A171" s="44" t="s">
        <v>152</v>
      </c>
      <c r="C171" s="43">
        <v>3353</v>
      </c>
    </row>
    <row r="172" spans="1:3" hidden="1" x14ac:dyDescent="0.25">
      <c r="A172" s="44" t="s">
        <v>153</v>
      </c>
      <c r="C172" s="43">
        <v>3372</v>
      </c>
    </row>
    <row r="173" spans="1:3" hidden="1" x14ac:dyDescent="0.25">
      <c r="A173" s="44" t="s">
        <v>154</v>
      </c>
      <c r="C173" s="43">
        <v>3375</v>
      </c>
    </row>
    <row r="174" spans="1:3" hidden="1" x14ac:dyDescent="0.25">
      <c r="A174" s="44" t="s">
        <v>155</v>
      </c>
      <c r="C174" s="43">
        <v>2064</v>
      </c>
    </row>
    <row r="175" spans="1:3" hidden="1" x14ac:dyDescent="0.25">
      <c r="A175" s="44" t="s">
        <v>156</v>
      </c>
      <c r="C175" s="43">
        <v>4112</v>
      </c>
    </row>
    <row r="176" spans="1:3" hidden="1" x14ac:dyDescent="0.25">
      <c r="A176" s="44" t="s">
        <v>157</v>
      </c>
      <c r="C176" s="43">
        <v>2132</v>
      </c>
    </row>
    <row r="177" spans="1:3" hidden="1" x14ac:dyDescent="0.25">
      <c r="A177" s="44" t="s">
        <v>158</v>
      </c>
      <c r="C177" s="43">
        <v>3377</v>
      </c>
    </row>
    <row r="178" spans="1:3" hidden="1" x14ac:dyDescent="0.25">
      <c r="A178" s="44" t="s">
        <v>159</v>
      </c>
      <c r="C178" s="43">
        <v>2101</v>
      </c>
    </row>
    <row r="179" spans="1:3" hidden="1" x14ac:dyDescent="0.25">
      <c r="A179" s="44" t="s">
        <v>160</v>
      </c>
      <c r="C179" s="43">
        <v>2086</v>
      </c>
    </row>
    <row r="180" spans="1:3" hidden="1" x14ac:dyDescent="0.25">
      <c r="A180" s="44" t="s">
        <v>161</v>
      </c>
      <c r="C180" s="43">
        <v>4039</v>
      </c>
    </row>
    <row r="181" spans="1:3" hidden="1" x14ac:dyDescent="0.25">
      <c r="A181" s="44" t="s">
        <v>162</v>
      </c>
      <c r="C181" s="43">
        <v>2000</v>
      </c>
    </row>
    <row r="182" spans="1:3" hidden="1" x14ac:dyDescent="0.25">
      <c r="A182" s="44" t="s">
        <v>163</v>
      </c>
      <c r="C182" s="43">
        <v>2031</v>
      </c>
    </row>
    <row r="183" spans="1:3" hidden="1" x14ac:dyDescent="0.25">
      <c r="A183" s="44" t="s">
        <v>164</v>
      </c>
      <c r="C183" s="43">
        <v>3365</v>
      </c>
    </row>
    <row r="184" spans="1:3" hidden="1" x14ac:dyDescent="0.25">
      <c r="A184" s="44" t="s">
        <v>165</v>
      </c>
      <c r="C184" s="43">
        <v>5202</v>
      </c>
    </row>
    <row r="185" spans="1:3" hidden="1" x14ac:dyDescent="0.25">
      <c r="A185" s="44" t="s">
        <v>166</v>
      </c>
      <c r="C185" s="43">
        <v>2003</v>
      </c>
    </row>
    <row r="186" spans="1:3" hidden="1" x14ac:dyDescent="0.25">
      <c r="A186" s="44" t="s">
        <v>167</v>
      </c>
      <c r="C186" s="43">
        <v>2140</v>
      </c>
    </row>
    <row r="187" spans="1:3" hidden="1" x14ac:dyDescent="0.25">
      <c r="A187" s="44" t="s">
        <v>168</v>
      </c>
      <c r="C187" s="43">
        <v>4006</v>
      </c>
    </row>
    <row r="188" spans="1:3" hidden="1" x14ac:dyDescent="0.25">
      <c r="A188" s="44" t="s">
        <v>169</v>
      </c>
      <c r="C188" s="43">
        <v>2174</v>
      </c>
    </row>
    <row r="189" spans="1:3" hidden="1" x14ac:dyDescent="0.25">
      <c r="A189" s="44" t="s">
        <v>170</v>
      </c>
      <c r="C189" s="43">
        <v>2055</v>
      </c>
    </row>
    <row r="190" spans="1:3" hidden="1" x14ac:dyDescent="0.25">
      <c r="A190" s="44" t="s">
        <v>171</v>
      </c>
      <c r="C190" s="43">
        <v>2178</v>
      </c>
    </row>
    <row r="191" spans="1:3" hidden="1" x14ac:dyDescent="0.25">
      <c r="A191" s="44" t="s">
        <v>172</v>
      </c>
      <c r="C191" s="43">
        <v>3366</v>
      </c>
    </row>
    <row r="192" spans="1:3" hidden="1" x14ac:dyDescent="0.25">
      <c r="A192" s="44" t="s">
        <v>173</v>
      </c>
      <c r="C192" s="43">
        <v>2077</v>
      </c>
    </row>
    <row r="193" spans="1:3" hidden="1" x14ac:dyDescent="0.25">
      <c r="A193" s="44" t="s">
        <v>174</v>
      </c>
      <c r="C193" s="43">
        <v>2146</v>
      </c>
    </row>
    <row r="194" spans="1:3" hidden="1" x14ac:dyDescent="0.25">
      <c r="A194" s="44" t="s">
        <v>175</v>
      </c>
      <c r="C194" s="43">
        <v>2023</v>
      </c>
    </row>
    <row r="195" spans="1:3" hidden="1" x14ac:dyDescent="0.25">
      <c r="A195" s="44" t="s">
        <v>176</v>
      </c>
      <c r="C195" s="43">
        <v>3369</v>
      </c>
    </row>
    <row r="196" spans="1:3" hidden="1" x14ac:dyDescent="0.25">
      <c r="A196" s="44" t="s">
        <v>177</v>
      </c>
      <c r="C196" s="43">
        <v>3333</v>
      </c>
    </row>
    <row r="197" spans="1:3" hidden="1" x14ac:dyDescent="0.25">
      <c r="A197" s="44" t="s">
        <v>178</v>
      </c>
      <c r="C197" s="43">
        <v>3373</v>
      </c>
    </row>
    <row r="198" spans="1:3" hidden="1" x14ac:dyDescent="0.25">
      <c r="A198" s="44" t="s">
        <v>179</v>
      </c>
      <c r="C198" s="43">
        <v>4023</v>
      </c>
    </row>
    <row r="199" spans="1:3" hidden="1" x14ac:dyDescent="0.25">
      <c r="A199" s="44" t="s">
        <v>180</v>
      </c>
      <c r="C199" s="43">
        <v>3334</v>
      </c>
    </row>
    <row r="200" spans="1:3" hidden="1" x14ac:dyDescent="0.25">
      <c r="A200" s="44" t="s">
        <v>181</v>
      </c>
      <c r="C200" s="43">
        <v>3335</v>
      </c>
    </row>
    <row r="201" spans="1:3" hidden="1" x14ac:dyDescent="0.25">
      <c r="A201" s="44" t="s">
        <v>182</v>
      </c>
      <c r="C201" s="43">
        <v>3354</v>
      </c>
    </row>
    <row r="202" spans="1:3" hidden="1" x14ac:dyDescent="0.25">
      <c r="A202" s="44" t="s">
        <v>183</v>
      </c>
      <c r="C202" s="43">
        <v>3351</v>
      </c>
    </row>
    <row r="203" spans="1:3" hidden="1" x14ac:dyDescent="0.25">
      <c r="A203" s="44" t="s">
        <v>184</v>
      </c>
      <c r="C203" s="43">
        <v>2032</v>
      </c>
    </row>
    <row r="204" spans="1:3" hidden="1" x14ac:dyDescent="0.25">
      <c r="A204" s="44" t="s">
        <v>185</v>
      </c>
      <c r="C204" s="43">
        <v>3352</v>
      </c>
    </row>
    <row r="205" spans="1:3" hidden="1" x14ac:dyDescent="0.25">
      <c r="A205" s="44" t="s">
        <v>186</v>
      </c>
      <c r="C205" s="43">
        <v>5208</v>
      </c>
    </row>
    <row r="206" spans="1:3" hidden="1" x14ac:dyDescent="0.25">
      <c r="A206" s="44" t="s">
        <v>187</v>
      </c>
      <c r="C206" s="43">
        <v>3367</v>
      </c>
    </row>
    <row r="207" spans="1:3" hidden="1" x14ac:dyDescent="0.25">
      <c r="A207" s="44" t="s">
        <v>188</v>
      </c>
      <c r="C207" s="43">
        <v>3338</v>
      </c>
    </row>
    <row r="208" spans="1:3" hidden="1" x14ac:dyDescent="0.25">
      <c r="A208" s="44" t="s">
        <v>189</v>
      </c>
      <c r="C208" s="43">
        <v>3370</v>
      </c>
    </row>
    <row r="209" spans="1:3" hidden="1" x14ac:dyDescent="0.25">
      <c r="A209" s="44" t="s">
        <v>190</v>
      </c>
      <c r="C209" s="43">
        <v>3021</v>
      </c>
    </row>
    <row r="210" spans="1:3" hidden="1" x14ac:dyDescent="0.25">
      <c r="A210" s="44" t="s">
        <v>191</v>
      </c>
      <c r="C210" s="43">
        <v>3347</v>
      </c>
    </row>
    <row r="211" spans="1:3" hidden="1" x14ac:dyDescent="0.25">
      <c r="A211" s="44" t="s">
        <v>192</v>
      </c>
      <c r="C211" s="43">
        <v>3355</v>
      </c>
    </row>
    <row r="212" spans="1:3" hidden="1" x14ac:dyDescent="0.25">
      <c r="A212" s="44" t="s">
        <v>193</v>
      </c>
      <c r="C212" s="43">
        <v>3013</v>
      </c>
    </row>
    <row r="213" spans="1:3" hidden="1" x14ac:dyDescent="0.25">
      <c r="A213" s="44" t="s">
        <v>194</v>
      </c>
      <c r="C213" s="43">
        <v>2010</v>
      </c>
    </row>
    <row r="214" spans="1:3" hidden="1" x14ac:dyDescent="0.25">
      <c r="A214" s="44" t="s">
        <v>195</v>
      </c>
      <c r="C214" s="43">
        <v>3301</v>
      </c>
    </row>
    <row r="215" spans="1:3" hidden="1" x14ac:dyDescent="0.25">
      <c r="A215" s="44" t="s">
        <v>196</v>
      </c>
      <c r="C215" s="43">
        <v>2022</v>
      </c>
    </row>
    <row r="216" spans="1:3" hidden="1" x14ac:dyDescent="0.25">
      <c r="A216" s="44" t="s">
        <v>197</v>
      </c>
      <c r="C216" s="43">
        <v>3313</v>
      </c>
    </row>
    <row r="217" spans="1:3" hidden="1" x14ac:dyDescent="0.25">
      <c r="A217" s="44" t="s">
        <v>198</v>
      </c>
      <c r="C217" s="43">
        <v>3371</v>
      </c>
    </row>
    <row r="218" spans="1:3" hidden="1" x14ac:dyDescent="0.25">
      <c r="A218" s="44" t="s">
        <v>199</v>
      </c>
      <c r="C218" s="43">
        <v>3349</v>
      </c>
    </row>
    <row r="219" spans="1:3" hidden="1" x14ac:dyDescent="0.25">
      <c r="A219" s="44" t="s">
        <v>200</v>
      </c>
      <c r="C219" s="43">
        <v>3350</v>
      </c>
    </row>
    <row r="220" spans="1:3" hidden="1" x14ac:dyDescent="0.25">
      <c r="A220" s="44" t="s">
        <v>201</v>
      </c>
      <c r="C220" s="43">
        <v>2134</v>
      </c>
    </row>
    <row r="221" spans="1:3" hidden="1" x14ac:dyDescent="0.25">
      <c r="A221" s="44" t="s">
        <v>202</v>
      </c>
      <c r="C221" s="43">
        <v>2148</v>
      </c>
    </row>
    <row r="222" spans="1:3" hidden="1" x14ac:dyDescent="0.25">
      <c r="A222" s="44" t="s">
        <v>203</v>
      </c>
      <c r="C222" s="43">
        <v>2081</v>
      </c>
    </row>
    <row r="223" spans="1:3" hidden="1" x14ac:dyDescent="0.25">
      <c r="A223" s="44" t="s">
        <v>204</v>
      </c>
      <c r="C223" s="43">
        <v>2057</v>
      </c>
    </row>
    <row r="224" spans="1:3" hidden="1" x14ac:dyDescent="0.25">
      <c r="A224" s="44" t="s">
        <v>205</v>
      </c>
      <c r="C224" s="43">
        <v>2058</v>
      </c>
    </row>
    <row r="225" spans="1:3" hidden="1" x14ac:dyDescent="0.25">
      <c r="A225" s="44" t="s">
        <v>206</v>
      </c>
      <c r="C225" s="43">
        <v>4610</v>
      </c>
    </row>
    <row r="226" spans="1:3" hidden="1" x14ac:dyDescent="0.25">
      <c r="A226" s="44" t="s">
        <v>207</v>
      </c>
      <c r="C226" s="43">
        <v>3368</v>
      </c>
    </row>
    <row r="227" spans="1:3" hidden="1" x14ac:dyDescent="0.25">
      <c r="A227" s="44" t="s">
        <v>208</v>
      </c>
      <c r="C227" s="43">
        <v>2060</v>
      </c>
    </row>
    <row r="228" spans="1:3" hidden="1" x14ac:dyDescent="0.25">
      <c r="A228" s="44" t="s">
        <v>209</v>
      </c>
      <c r="C228" s="43">
        <v>2061</v>
      </c>
    </row>
    <row r="229" spans="1:3" hidden="1" x14ac:dyDescent="0.25">
      <c r="A229" s="44" t="s">
        <v>210</v>
      </c>
      <c r="C229" s="43">
        <v>2200</v>
      </c>
    </row>
    <row r="230" spans="1:3" hidden="1" x14ac:dyDescent="0.25">
      <c r="A230" s="44" t="s">
        <v>211</v>
      </c>
      <c r="C230" s="43">
        <v>4074</v>
      </c>
    </row>
    <row r="231" spans="1:3" hidden="1" x14ac:dyDescent="0.25">
      <c r="A231" s="44" t="s">
        <v>212</v>
      </c>
      <c r="C231" s="43">
        <v>4028</v>
      </c>
    </row>
    <row r="232" spans="1:3" hidden="1" x14ac:dyDescent="0.25">
      <c r="A232" s="44" t="s">
        <v>213</v>
      </c>
      <c r="C232" s="43">
        <v>3362</v>
      </c>
    </row>
    <row r="233" spans="1:3" hidden="1" x14ac:dyDescent="0.25">
      <c r="A233" s="44" t="s">
        <v>214</v>
      </c>
      <c r="C233" s="43">
        <v>6909</v>
      </c>
    </row>
    <row r="234" spans="1:3" hidden="1" x14ac:dyDescent="0.25">
      <c r="A234" s="44" t="s">
        <v>215</v>
      </c>
      <c r="C234" s="43">
        <v>2135</v>
      </c>
    </row>
    <row r="235" spans="1:3" hidden="1" x14ac:dyDescent="0.25">
      <c r="A235" s="44" t="s">
        <v>216</v>
      </c>
      <c r="C235" s="43">
        <v>2071</v>
      </c>
    </row>
    <row r="236" spans="1:3" hidden="1" x14ac:dyDescent="0.25">
      <c r="A236" s="44" t="s">
        <v>217</v>
      </c>
      <c r="C236" s="43">
        <v>2193</v>
      </c>
    </row>
    <row r="237" spans="1:3" hidden="1" x14ac:dyDescent="0.25">
      <c r="A237" s="44" t="s">
        <v>218</v>
      </c>
      <c r="C237" s="43">
        <v>2028</v>
      </c>
    </row>
    <row r="238" spans="1:3" hidden="1" x14ac:dyDescent="0.25">
      <c r="A238" s="44" t="s">
        <v>219</v>
      </c>
      <c r="C238" s="43">
        <v>2012</v>
      </c>
    </row>
    <row r="239" spans="1:3" hidden="1" x14ac:dyDescent="0.25">
      <c r="A239" s="44" t="s">
        <v>220</v>
      </c>
      <c r="C239" s="43">
        <v>2074</v>
      </c>
    </row>
    <row r="240" spans="1:3" hidden="1" x14ac:dyDescent="0.25">
      <c r="A240" s="44" t="s">
        <v>221</v>
      </c>
      <c r="C240" s="43">
        <v>2117</v>
      </c>
    </row>
    <row r="241" spans="1:3" hidden="1" x14ac:dyDescent="0.25">
      <c r="A241" s="44" t="s">
        <v>222</v>
      </c>
      <c r="C241" s="43">
        <v>3035</v>
      </c>
    </row>
    <row r="242" spans="1:3" hidden="1" x14ac:dyDescent="0.25">
      <c r="A242" s="44" t="s">
        <v>223</v>
      </c>
      <c r="C242" s="43">
        <v>2078</v>
      </c>
    </row>
    <row r="243" spans="1:3" hidden="1" x14ac:dyDescent="0.25">
      <c r="A243" s="44" t="s">
        <v>224</v>
      </c>
      <c r="C243" s="43">
        <v>2030</v>
      </c>
    </row>
    <row r="244" spans="1:3" hidden="1" x14ac:dyDescent="0.25">
      <c r="A244" s="44" t="s">
        <v>225</v>
      </c>
      <c r="C244" s="43">
        <v>2100</v>
      </c>
    </row>
    <row r="245" spans="1:3" hidden="1" x14ac:dyDescent="0.25">
      <c r="A245" s="44" t="s">
        <v>226</v>
      </c>
      <c r="C245" s="43">
        <v>3036</v>
      </c>
    </row>
    <row r="246" spans="1:3" x14ac:dyDescent="0.25">
      <c r="A246" s="44" t="s">
        <v>303</v>
      </c>
    </row>
    <row r="247" spans="1:3" x14ac:dyDescent="0.25">
      <c r="A247" s="44" t="s">
        <v>304</v>
      </c>
    </row>
    <row r="248" spans="1:3" x14ac:dyDescent="0.25">
      <c r="A248" s="44" t="s">
        <v>309</v>
      </c>
    </row>
    <row r="249" spans="1:3" x14ac:dyDescent="0.25">
      <c r="A249" s="44" t="s">
        <v>310</v>
      </c>
    </row>
    <row r="250" spans="1:3" x14ac:dyDescent="0.25">
      <c r="A250" s="44"/>
    </row>
    <row r="251" spans="1:3" x14ac:dyDescent="0.25">
      <c r="A251" s="44" t="s">
        <v>320</v>
      </c>
    </row>
    <row r="252" spans="1:3" x14ac:dyDescent="0.25">
      <c r="B252" s="61"/>
    </row>
    <row r="253" spans="1:3" x14ac:dyDescent="0.25">
      <c r="B253" s="61"/>
    </row>
    <row r="254" spans="1:3" x14ac:dyDescent="0.25">
      <c r="B254" s="61"/>
    </row>
    <row r="255" spans="1:3" x14ac:dyDescent="0.25">
      <c r="B255" s="61"/>
    </row>
    <row r="256" spans="1:3" x14ac:dyDescent="0.25">
      <c r="B256" s="61"/>
    </row>
    <row r="257" spans="2:2" x14ac:dyDescent="0.25">
      <c r="B257" s="61"/>
    </row>
    <row r="258" spans="2:2" x14ac:dyDescent="0.25">
      <c r="B258" s="61"/>
    </row>
    <row r="259" spans="2:2" x14ac:dyDescent="0.25">
      <c r="B259" s="61"/>
    </row>
    <row r="260" spans="2:2" x14ac:dyDescent="0.25">
      <c r="B260" s="61"/>
    </row>
    <row r="261" spans="2:2" x14ac:dyDescent="0.25">
      <c r="B261" s="61"/>
    </row>
    <row r="262" spans="2:2" x14ac:dyDescent="0.25">
      <c r="B262" s="61"/>
    </row>
    <row r="263" spans="2:2" x14ac:dyDescent="0.25">
      <c r="B263" s="62"/>
    </row>
  </sheetData>
  <sheetProtection password="8719" sheet="1" objects="1" scenarios="1"/>
  <mergeCells count="1">
    <mergeCell ref="C5:G5"/>
  </mergeCells>
  <dataValidations count="1">
    <dataValidation type="list" allowBlank="1" showInputMessage="1" showErrorMessage="1" sqref="C5:G5">
      <formula1>$A$56:$A$245</formula1>
    </dataValidation>
  </dataValidations>
  <pageMargins left="0.25" right="0.25" top="0.75" bottom="0.75" header="0.3" footer="0.3"/>
  <pageSetup paperSize="9" scale="5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91"/>
  <sheetViews>
    <sheetView workbookViewId="0">
      <selection sqref="A1:XFD1048576"/>
    </sheetView>
  </sheetViews>
  <sheetFormatPr defaultRowHeight="15" x14ac:dyDescent="0.25"/>
  <cols>
    <col min="2" max="2" width="47.7109375" bestFit="1" customWidth="1"/>
    <col min="3" max="3" width="12.7109375" style="39" customWidth="1"/>
    <col min="4" max="4" width="11.7109375" style="1" customWidth="1"/>
    <col min="5" max="5" width="12.28515625" style="1" customWidth="1"/>
    <col min="6" max="6" width="11.85546875" style="1" customWidth="1"/>
    <col min="7" max="7" width="15" style="1" customWidth="1"/>
    <col min="8" max="8" width="13.28515625" style="1" customWidth="1"/>
    <col min="9" max="9" width="15.28515625" style="1" customWidth="1"/>
    <col min="10" max="29" width="9.140625" style="1"/>
  </cols>
  <sheetData>
    <row r="2" spans="1:29" s="2" customFormat="1" ht="29.25" customHeight="1" x14ac:dyDescent="0.25">
      <c r="C2" s="40" t="s">
        <v>267</v>
      </c>
      <c r="D2" s="3" t="s">
        <v>268</v>
      </c>
      <c r="E2" s="3" t="s">
        <v>246</v>
      </c>
      <c r="F2" s="3" t="s">
        <v>258</v>
      </c>
      <c r="G2" s="38" t="s">
        <v>269</v>
      </c>
      <c r="H2" s="3" t="s">
        <v>270</v>
      </c>
      <c r="I2" s="3" t="s">
        <v>271</v>
      </c>
      <c r="J2" s="3"/>
      <c r="K2" s="3"/>
      <c r="L2" s="3"/>
      <c r="M2" s="3"/>
      <c r="N2" s="3"/>
      <c r="O2" s="3"/>
      <c r="P2" s="3"/>
      <c r="Q2" s="3"/>
      <c r="R2" s="3"/>
      <c r="S2" s="3"/>
      <c r="T2" s="3"/>
      <c r="U2" s="3"/>
      <c r="V2" s="3"/>
      <c r="W2" s="3"/>
      <c r="X2" s="3"/>
      <c r="Y2" s="3"/>
      <c r="Z2" s="3"/>
      <c r="AA2" s="3"/>
      <c r="AB2" s="3"/>
      <c r="AC2" s="3"/>
    </row>
    <row r="3" spans="1:29" x14ac:dyDescent="0.25">
      <c r="A3">
        <v>2173</v>
      </c>
      <c r="B3" t="s">
        <v>38</v>
      </c>
      <c r="C3" s="39">
        <v>3500</v>
      </c>
      <c r="D3" s="1" t="e">
        <f>SUM('Ready Reckoner'!$D$13:$D$20)+'Ready Reckoner'!$D$22+'Ready Reckoner'!$D$24+'Ready Reckoner'!$D$25</f>
        <v>#N/A</v>
      </c>
      <c r="E3" s="1" t="e">
        <f>SUM('Ready Reckoner'!$C$7:$C$9)</f>
        <v>#N/A</v>
      </c>
      <c r="F3" s="1" t="e">
        <f>D3/E3</f>
        <v>#N/A</v>
      </c>
      <c r="G3" s="36" t="e">
        <f>IF(F3&lt;C3,"BELOW","ABOVE")</f>
        <v>#N/A</v>
      </c>
      <c r="H3" s="1" t="e">
        <f>IF(G3="BELOW",(C3-F3),0)</f>
        <v>#N/A</v>
      </c>
      <c r="I3" s="1" t="e">
        <f>H3*E3</f>
        <v>#N/A</v>
      </c>
    </row>
    <row r="4" spans="1:29" x14ac:dyDescent="0.25">
      <c r="A4">
        <v>3000</v>
      </c>
      <c r="B4" t="s">
        <v>39</v>
      </c>
      <c r="C4" s="39">
        <v>3500</v>
      </c>
      <c r="D4" s="1" t="e">
        <f>SUM('Ready Reckoner'!$D$13:$D$20)+'Ready Reckoner'!$D$22+'Ready Reckoner'!$D$24+'Ready Reckoner'!$D$25</f>
        <v>#N/A</v>
      </c>
      <c r="E4" s="1" t="e">
        <f>SUM('Ready Reckoner'!$C$7:$C$9)</f>
        <v>#N/A</v>
      </c>
      <c r="F4" s="1" t="e">
        <f t="shared" ref="F4:F67" si="0">D4/E4</f>
        <v>#N/A</v>
      </c>
      <c r="G4" s="36" t="e">
        <f t="shared" ref="G4:G67" si="1">IF(F4&lt;C4,"BELOW","ABOVE")</f>
        <v>#N/A</v>
      </c>
      <c r="H4" s="1" t="e">
        <f t="shared" ref="H4:H67" si="2">IF(G4="BELOW",(C4-F4),0)</f>
        <v>#N/A</v>
      </c>
      <c r="I4" s="1" t="e">
        <f t="shared" ref="I4:I67" si="3">H4*E4</f>
        <v>#N/A</v>
      </c>
    </row>
    <row r="5" spans="1:29" x14ac:dyDescent="0.25">
      <c r="A5">
        <v>3026</v>
      </c>
      <c r="B5" t="s">
        <v>40</v>
      </c>
      <c r="C5" s="39">
        <v>3500</v>
      </c>
      <c r="D5" s="1" t="e">
        <f>SUM('Ready Reckoner'!$D$13:$D$20)+'Ready Reckoner'!$D$22+'Ready Reckoner'!$D$24+'Ready Reckoner'!$D$25</f>
        <v>#N/A</v>
      </c>
      <c r="E5" s="1" t="e">
        <f>SUM('Ready Reckoner'!$C$7:$C$9)</f>
        <v>#N/A</v>
      </c>
      <c r="F5" s="1" t="e">
        <f t="shared" si="0"/>
        <v>#N/A</v>
      </c>
      <c r="G5" s="36" t="e">
        <f t="shared" si="1"/>
        <v>#N/A</v>
      </c>
      <c r="H5" s="1" t="e">
        <f t="shared" si="2"/>
        <v>#N/A</v>
      </c>
      <c r="I5" s="1" t="e">
        <f t="shared" si="3"/>
        <v>#N/A</v>
      </c>
    </row>
    <row r="6" spans="1:29" x14ac:dyDescent="0.25">
      <c r="A6">
        <v>6907</v>
      </c>
      <c r="B6" t="s">
        <v>41</v>
      </c>
      <c r="C6" s="39">
        <v>4041.6666666666665</v>
      </c>
      <c r="D6" s="1" t="e">
        <f>SUM('Ready Reckoner'!$D$13:$D$20)+'Ready Reckoner'!$D$22+'Ready Reckoner'!$D$24+'Ready Reckoner'!$D$25</f>
        <v>#N/A</v>
      </c>
      <c r="E6" s="1" t="e">
        <f>SUM('Ready Reckoner'!$C$7:$C$9)</f>
        <v>#N/A</v>
      </c>
      <c r="F6" s="1" t="e">
        <f t="shared" si="0"/>
        <v>#N/A</v>
      </c>
      <c r="G6" s="36" t="e">
        <f t="shared" si="1"/>
        <v>#N/A</v>
      </c>
      <c r="H6" s="1" t="e">
        <f t="shared" si="2"/>
        <v>#N/A</v>
      </c>
      <c r="I6" s="1" t="e">
        <f t="shared" si="3"/>
        <v>#N/A</v>
      </c>
    </row>
    <row r="7" spans="1:29" x14ac:dyDescent="0.25">
      <c r="A7">
        <v>2150</v>
      </c>
      <c r="B7" t="s">
        <v>42</v>
      </c>
      <c r="C7" s="39">
        <v>3500</v>
      </c>
      <c r="D7" s="1" t="e">
        <f>SUM('Ready Reckoner'!$D$13:$D$20)+'Ready Reckoner'!$D$22+'Ready Reckoner'!$D$24+'Ready Reckoner'!$D$25</f>
        <v>#N/A</v>
      </c>
      <c r="E7" s="1" t="e">
        <f>SUM('Ready Reckoner'!$C$7:$C$9)</f>
        <v>#N/A</v>
      </c>
      <c r="F7" s="1" t="e">
        <f t="shared" si="0"/>
        <v>#N/A</v>
      </c>
      <c r="G7" s="36" t="e">
        <f t="shared" si="1"/>
        <v>#N/A</v>
      </c>
      <c r="H7" s="1" t="e">
        <f t="shared" si="2"/>
        <v>#N/A</v>
      </c>
      <c r="I7" s="1" t="e">
        <f t="shared" si="3"/>
        <v>#N/A</v>
      </c>
    </row>
    <row r="8" spans="1:29" x14ac:dyDescent="0.25">
      <c r="A8">
        <v>2184</v>
      </c>
      <c r="B8" t="s">
        <v>43</v>
      </c>
      <c r="C8" s="39">
        <v>3500</v>
      </c>
      <c r="D8" s="1" t="e">
        <f>SUM('Ready Reckoner'!$D$13:$D$20)+'Ready Reckoner'!$D$22+'Ready Reckoner'!$D$24+'Ready Reckoner'!$D$25</f>
        <v>#N/A</v>
      </c>
      <c r="E8" s="1" t="e">
        <f>SUM('Ready Reckoner'!$C$7:$C$9)</f>
        <v>#N/A</v>
      </c>
      <c r="F8" s="1" t="e">
        <f t="shared" si="0"/>
        <v>#N/A</v>
      </c>
      <c r="G8" s="36" t="e">
        <f t="shared" si="1"/>
        <v>#N/A</v>
      </c>
      <c r="H8" s="1" t="e">
        <f t="shared" si="2"/>
        <v>#N/A</v>
      </c>
      <c r="I8" s="1" t="e">
        <f t="shared" si="3"/>
        <v>#N/A</v>
      </c>
    </row>
    <row r="9" spans="1:29" x14ac:dyDescent="0.25">
      <c r="A9">
        <v>3360</v>
      </c>
      <c r="B9" t="s">
        <v>44</v>
      </c>
      <c r="C9" s="39">
        <v>3500</v>
      </c>
      <c r="D9" s="1" t="e">
        <f>SUM('Ready Reckoner'!$D$13:$D$20)+'Ready Reckoner'!$D$22+'Ready Reckoner'!$D$24+'Ready Reckoner'!$D$25</f>
        <v>#N/A</v>
      </c>
      <c r="E9" s="1" t="e">
        <f>SUM('Ready Reckoner'!$C$7:$C$9)</f>
        <v>#N/A</v>
      </c>
      <c r="F9" s="1" t="e">
        <f t="shared" si="0"/>
        <v>#N/A</v>
      </c>
      <c r="G9" s="36" t="e">
        <f t="shared" si="1"/>
        <v>#N/A</v>
      </c>
      <c r="H9" s="1" t="e">
        <f t="shared" si="2"/>
        <v>#N/A</v>
      </c>
      <c r="I9" s="1" t="e">
        <f t="shared" si="3"/>
        <v>#N/A</v>
      </c>
    </row>
    <row r="10" spans="1:29" x14ac:dyDescent="0.25">
      <c r="A10">
        <v>2102</v>
      </c>
      <c r="B10" t="s">
        <v>45</v>
      </c>
      <c r="C10" s="39">
        <v>3500</v>
      </c>
      <c r="D10" s="1" t="e">
        <f>SUM('Ready Reckoner'!$D$13:$D$20)+'Ready Reckoner'!$D$22+'Ready Reckoner'!$D$24+'Ready Reckoner'!$D$25</f>
        <v>#N/A</v>
      </c>
      <c r="E10" s="1" t="e">
        <f>SUM('Ready Reckoner'!$C$7:$C$9)</f>
        <v>#N/A</v>
      </c>
      <c r="F10" s="1" t="e">
        <f t="shared" si="0"/>
        <v>#N/A</v>
      </c>
      <c r="G10" s="36" t="e">
        <f t="shared" si="1"/>
        <v>#N/A</v>
      </c>
      <c r="H10" s="1" t="e">
        <f t="shared" si="2"/>
        <v>#N/A</v>
      </c>
      <c r="I10" s="1" t="e">
        <f t="shared" si="3"/>
        <v>#N/A</v>
      </c>
    </row>
    <row r="11" spans="1:29" x14ac:dyDescent="0.25">
      <c r="A11">
        <v>2020</v>
      </c>
      <c r="B11" t="s">
        <v>46</v>
      </c>
      <c r="C11" s="39">
        <v>3500</v>
      </c>
      <c r="D11" s="1" t="e">
        <f>SUM('Ready Reckoner'!$D$13:$D$20)+'Ready Reckoner'!$D$22+'Ready Reckoner'!$D$24+'Ready Reckoner'!$D$25</f>
        <v>#N/A</v>
      </c>
      <c r="E11" s="1" t="e">
        <f>SUM('Ready Reckoner'!$C$7:$C$9)</f>
        <v>#N/A</v>
      </c>
      <c r="F11" s="1" t="e">
        <f t="shared" si="0"/>
        <v>#N/A</v>
      </c>
      <c r="G11" s="36" t="e">
        <f t="shared" si="1"/>
        <v>#N/A</v>
      </c>
      <c r="H11" s="1" t="e">
        <f t="shared" si="2"/>
        <v>#N/A</v>
      </c>
      <c r="I11" s="1" t="e">
        <f t="shared" si="3"/>
        <v>#N/A</v>
      </c>
    </row>
    <row r="12" spans="1:29" x14ac:dyDescent="0.25">
      <c r="A12">
        <v>4064</v>
      </c>
      <c r="B12" t="s">
        <v>47</v>
      </c>
      <c r="C12" s="41">
        <v>4800</v>
      </c>
      <c r="D12" s="1" t="e">
        <f>SUM('Ready Reckoner'!$D$13:$D$20)+'Ready Reckoner'!$D$22+'Ready Reckoner'!$D$24+'Ready Reckoner'!$D$25</f>
        <v>#N/A</v>
      </c>
      <c r="E12" s="1" t="e">
        <f>SUM('Ready Reckoner'!$C$7:$C$9)</f>
        <v>#N/A</v>
      </c>
      <c r="F12" s="1" t="e">
        <f t="shared" si="0"/>
        <v>#N/A</v>
      </c>
      <c r="G12" s="36" t="e">
        <f t="shared" si="1"/>
        <v>#N/A</v>
      </c>
      <c r="H12" s="1" t="e">
        <f t="shared" si="2"/>
        <v>#N/A</v>
      </c>
      <c r="I12" s="1" t="e">
        <f t="shared" si="3"/>
        <v>#N/A</v>
      </c>
    </row>
    <row r="13" spans="1:29" x14ac:dyDescent="0.25">
      <c r="A13">
        <v>2001</v>
      </c>
      <c r="B13" t="s">
        <v>48</v>
      </c>
      <c r="C13" s="39">
        <v>3500</v>
      </c>
      <c r="D13" s="1" t="e">
        <f>SUM('Ready Reckoner'!$D$13:$D$20)+'Ready Reckoner'!$D$22+'Ready Reckoner'!$D$24+'Ready Reckoner'!$D$25</f>
        <v>#N/A</v>
      </c>
      <c r="E13" s="1" t="e">
        <f>SUM('Ready Reckoner'!$C$7:$C$9)</f>
        <v>#N/A</v>
      </c>
      <c r="F13" s="1" t="e">
        <f t="shared" si="0"/>
        <v>#N/A</v>
      </c>
      <c r="G13" s="36" t="e">
        <f t="shared" si="1"/>
        <v>#N/A</v>
      </c>
      <c r="H13" s="1" t="e">
        <f t="shared" si="2"/>
        <v>#N/A</v>
      </c>
      <c r="I13" s="1" t="e">
        <f t="shared" si="3"/>
        <v>#N/A</v>
      </c>
    </row>
    <row r="14" spans="1:29" x14ac:dyDescent="0.25">
      <c r="A14">
        <v>2038</v>
      </c>
      <c r="B14" t="s">
        <v>49</v>
      </c>
      <c r="C14" s="39">
        <v>3500</v>
      </c>
      <c r="D14" s="1" t="e">
        <f>SUM('Ready Reckoner'!$D$13:$D$20)+'Ready Reckoner'!$D$22+'Ready Reckoner'!$D$24+'Ready Reckoner'!$D$25</f>
        <v>#N/A</v>
      </c>
      <c r="E14" s="1" t="e">
        <f>SUM('Ready Reckoner'!$C$7:$C$9)</f>
        <v>#N/A</v>
      </c>
      <c r="F14" s="1" t="e">
        <f t="shared" si="0"/>
        <v>#N/A</v>
      </c>
      <c r="G14" s="36" t="e">
        <f t="shared" si="1"/>
        <v>#N/A</v>
      </c>
      <c r="H14" s="1" t="e">
        <f t="shared" si="2"/>
        <v>#N/A</v>
      </c>
      <c r="I14" s="1" t="e">
        <f t="shared" si="3"/>
        <v>#N/A</v>
      </c>
    </row>
    <row r="15" spans="1:29" x14ac:dyDescent="0.25">
      <c r="A15">
        <v>4032</v>
      </c>
      <c r="B15" t="s">
        <v>50</v>
      </c>
      <c r="C15" s="41">
        <v>4800</v>
      </c>
      <c r="D15" s="1" t="e">
        <f>SUM('Ready Reckoner'!$D$13:$D$20)+'Ready Reckoner'!$D$22+'Ready Reckoner'!$D$24+'Ready Reckoner'!$D$25</f>
        <v>#N/A</v>
      </c>
      <c r="E15" s="1" t="e">
        <f>SUM('Ready Reckoner'!$C$7:$C$9)</f>
        <v>#N/A</v>
      </c>
      <c r="F15" s="1" t="e">
        <f t="shared" si="0"/>
        <v>#N/A</v>
      </c>
      <c r="G15" s="36" t="e">
        <f t="shared" si="1"/>
        <v>#N/A</v>
      </c>
      <c r="H15" s="1" t="e">
        <f t="shared" si="2"/>
        <v>#N/A</v>
      </c>
      <c r="I15" s="1" t="e">
        <f t="shared" si="3"/>
        <v>#N/A</v>
      </c>
    </row>
    <row r="16" spans="1:29" x14ac:dyDescent="0.25">
      <c r="A16">
        <v>2115</v>
      </c>
      <c r="B16" t="s">
        <v>51</v>
      </c>
      <c r="C16" s="39">
        <v>3500</v>
      </c>
      <c r="D16" s="1" t="e">
        <f>SUM('Ready Reckoner'!$D$13:$D$20)+'Ready Reckoner'!$D$22+'Ready Reckoner'!$D$24+'Ready Reckoner'!$D$25</f>
        <v>#N/A</v>
      </c>
      <c r="E16" s="1" t="e">
        <f>SUM('Ready Reckoner'!$C$7:$C$9)</f>
        <v>#N/A</v>
      </c>
      <c r="F16" s="1" t="e">
        <f t="shared" si="0"/>
        <v>#N/A</v>
      </c>
      <c r="G16" s="36" t="e">
        <f t="shared" si="1"/>
        <v>#N/A</v>
      </c>
      <c r="H16" s="1" t="e">
        <f t="shared" si="2"/>
        <v>#N/A</v>
      </c>
      <c r="I16" s="1" t="e">
        <f t="shared" si="3"/>
        <v>#N/A</v>
      </c>
    </row>
    <row r="17" spans="1:9" customFormat="1" x14ac:dyDescent="0.25">
      <c r="A17">
        <v>4040</v>
      </c>
      <c r="B17" t="s">
        <v>52</v>
      </c>
      <c r="C17" s="41">
        <v>4800</v>
      </c>
      <c r="D17" s="1" t="e">
        <f>SUM('Ready Reckoner'!$D$13:$D$20)+'Ready Reckoner'!$D$22+'Ready Reckoner'!$D$24+'Ready Reckoner'!$D$25</f>
        <v>#N/A</v>
      </c>
      <c r="E17" s="1" t="e">
        <f>SUM('Ready Reckoner'!$C$7:$C$9)</f>
        <v>#N/A</v>
      </c>
      <c r="F17" s="1" t="e">
        <f t="shared" si="0"/>
        <v>#N/A</v>
      </c>
      <c r="G17" s="36" t="e">
        <f t="shared" si="1"/>
        <v>#N/A</v>
      </c>
      <c r="H17" s="1" t="e">
        <f t="shared" si="2"/>
        <v>#N/A</v>
      </c>
      <c r="I17" s="1" t="e">
        <f t="shared" si="3"/>
        <v>#N/A</v>
      </c>
    </row>
    <row r="18" spans="1:9" customFormat="1" x14ac:dyDescent="0.25">
      <c r="A18">
        <v>4025</v>
      </c>
      <c r="B18" t="s">
        <v>53</v>
      </c>
      <c r="C18" s="41">
        <v>4800</v>
      </c>
      <c r="D18" s="1" t="e">
        <f>SUM('Ready Reckoner'!$D$13:$D$20)+'Ready Reckoner'!$D$22+'Ready Reckoner'!$D$24+'Ready Reckoner'!$D$25</f>
        <v>#N/A</v>
      </c>
      <c r="E18" s="1" t="e">
        <f>SUM('Ready Reckoner'!$C$7:$C$9)</f>
        <v>#N/A</v>
      </c>
      <c r="F18" s="1" t="e">
        <f t="shared" si="0"/>
        <v>#N/A</v>
      </c>
      <c r="G18" s="36" t="e">
        <f t="shared" si="1"/>
        <v>#N/A</v>
      </c>
      <c r="H18" s="1" t="e">
        <f t="shared" si="2"/>
        <v>#N/A</v>
      </c>
      <c r="I18" s="1" t="e">
        <f t="shared" si="3"/>
        <v>#N/A</v>
      </c>
    </row>
    <row r="19" spans="1:9" customFormat="1" x14ac:dyDescent="0.25">
      <c r="A19">
        <v>4041</v>
      </c>
      <c r="B19" t="s">
        <v>54</v>
      </c>
      <c r="C19" s="41">
        <v>4800</v>
      </c>
      <c r="D19" s="1" t="e">
        <f>SUM('Ready Reckoner'!$D$13:$D$20)+'Ready Reckoner'!$D$22+'Ready Reckoner'!$D$24+'Ready Reckoner'!$D$25</f>
        <v>#N/A</v>
      </c>
      <c r="E19" s="1" t="e">
        <f>SUM('Ready Reckoner'!$C$7:$C$9)</f>
        <v>#N/A</v>
      </c>
      <c r="F19" s="1" t="e">
        <f t="shared" si="0"/>
        <v>#N/A</v>
      </c>
      <c r="G19" s="36" t="e">
        <f t="shared" si="1"/>
        <v>#N/A</v>
      </c>
      <c r="H19" s="1" t="e">
        <f t="shared" si="2"/>
        <v>#N/A</v>
      </c>
      <c r="I19" s="1" t="e">
        <f t="shared" si="3"/>
        <v>#N/A</v>
      </c>
    </row>
    <row r="20" spans="1:9" customFormat="1" x14ac:dyDescent="0.25">
      <c r="A20">
        <v>2166</v>
      </c>
      <c r="B20" t="s">
        <v>55</v>
      </c>
      <c r="C20" s="39">
        <v>3500</v>
      </c>
      <c r="D20" s="1" t="e">
        <f>SUM('Ready Reckoner'!$D$13:$D$20)+'Ready Reckoner'!$D$22+'Ready Reckoner'!$D$24+'Ready Reckoner'!$D$25</f>
        <v>#N/A</v>
      </c>
      <c r="E20" s="1" t="e">
        <f>SUM('Ready Reckoner'!$C$7:$C$9)</f>
        <v>#N/A</v>
      </c>
      <c r="F20" s="1" t="e">
        <f t="shared" si="0"/>
        <v>#N/A</v>
      </c>
      <c r="G20" s="36" t="e">
        <f t="shared" si="1"/>
        <v>#N/A</v>
      </c>
      <c r="H20" s="1" t="e">
        <f t="shared" si="2"/>
        <v>#N/A</v>
      </c>
      <c r="I20" s="1" t="e">
        <f t="shared" si="3"/>
        <v>#N/A</v>
      </c>
    </row>
    <row r="21" spans="1:9" customFormat="1" x14ac:dyDescent="0.25">
      <c r="A21">
        <v>5400</v>
      </c>
      <c r="B21" t="s">
        <v>56</v>
      </c>
      <c r="C21" s="41">
        <v>4800</v>
      </c>
      <c r="D21" s="1" t="e">
        <f>SUM('Ready Reckoner'!$D$13:$D$20)+'Ready Reckoner'!$D$22+'Ready Reckoner'!$D$24+'Ready Reckoner'!$D$25</f>
        <v>#N/A</v>
      </c>
      <c r="E21" s="1" t="e">
        <f>SUM('Ready Reckoner'!$C$7:$C$9)</f>
        <v>#N/A</v>
      </c>
      <c r="F21" s="1" t="e">
        <f t="shared" si="0"/>
        <v>#N/A</v>
      </c>
      <c r="G21" s="36" t="e">
        <f t="shared" si="1"/>
        <v>#N/A</v>
      </c>
      <c r="H21" s="1" t="e">
        <f t="shared" si="2"/>
        <v>#N/A</v>
      </c>
      <c r="I21" s="1" t="e">
        <f t="shared" si="3"/>
        <v>#N/A</v>
      </c>
    </row>
    <row r="22" spans="1:9" customFormat="1" x14ac:dyDescent="0.25">
      <c r="A22">
        <v>2062</v>
      </c>
      <c r="B22" t="s">
        <v>57</v>
      </c>
      <c r="C22" s="39">
        <v>3500</v>
      </c>
      <c r="D22" s="1" t="e">
        <f>SUM('Ready Reckoner'!$D$13:$D$20)+'Ready Reckoner'!$D$22+'Ready Reckoner'!$D$24+'Ready Reckoner'!$D$25</f>
        <v>#N/A</v>
      </c>
      <c r="E22" s="1" t="e">
        <f>SUM('Ready Reckoner'!$C$7:$C$9)</f>
        <v>#N/A</v>
      </c>
      <c r="F22" s="1" t="e">
        <f t="shared" si="0"/>
        <v>#N/A</v>
      </c>
      <c r="G22" s="36" t="e">
        <f t="shared" si="1"/>
        <v>#N/A</v>
      </c>
      <c r="H22" s="1" t="e">
        <f t="shared" si="2"/>
        <v>#N/A</v>
      </c>
      <c r="I22" s="1" t="e">
        <f t="shared" si="3"/>
        <v>#N/A</v>
      </c>
    </row>
    <row r="23" spans="1:9" customFormat="1" x14ac:dyDescent="0.25">
      <c r="A23">
        <v>2075</v>
      </c>
      <c r="B23" t="s">
        <v>58</v>
      </c>
      <c r="C23" s="39">
        <v>3500</v>
      </c>
      <c r="D23" s="1" t="e">
        <f>SUM('Ready Reckoner'!$D$13:$D$20)+'Ready Reckoner'!$D$22+'Ready Reckoner'!$D$24+'Ready Reckoner'!$D$25</f>
        <v>#N/A</v>
      </c>
      <c r="E23" s="1" t="e">
        <f>SUM('Ready Reckoner'!$C$7:$C$9)</f>
        <v>#N/A</v>
      </c>
      <c r="F23" s="1" t="e">
        <f t="shared" si="0"/>
        <v>#N/A</v>
      </c>
      <c r="G23" s="36" t="e">
        <f t="shared" si="1"/>
        <v>#N/A</v>
      </c>
      <c r="H23" s="1" t="e">
        <f t="shared" si="2"/>
        <v>#N/A</v>
      </c>
      <c r="I23" s="1" t="e">
        <f t="shared" si="3"/>
        <v>#N/A</v>
      </c>
    </row>
    <row r="24" spans="1:9" customFormat="1" x14ac:dyDescent="0.25">
      <c r="A24">
        <v>2107</v>
      </c>
      <c r="B24" t="s">
        <v>59</v>
      </c>
      <c r="C24" s="39">
        <v>3500</v>
      </c>
      <c r="D24" s="1" t="e">
        <f>SUM('Ready Reckoner'!$D$13:$D$20)+'Ready Reckoner'!$D$22+'Ready Reckoner'!$D$24+'Ready Reckoner'!$D$25</f>
        <v>#N/A</v>
      </c>
      <c r="E24" s="1" t="e">
        <f>SUM('Ready Reckoner'!$C$7:$C$9)</f>
        <v>#N/A</v>
      </c>
      <c r="F24" s="1" t="e">
        <f t="shared" si="0"/>
        <v>#N/A</v>
      </c>
      <c r="G24" s="36" t="e">
        <f t="shared" si="1"/>
        <v>#N/A</v>
      </c>
      <c r="H24" s="1" t="e">
        <f t="shared" si="2"/>
        <v>#N/A</v>
      </c>
      <c r="I24" s="1" t="e">
        <f t="shared" si="3"/>
        <v>#N/A</v>
      </c>
    </row>
    <row r="25" spans="1:9" customFormat="1" x14ac:dyDescent="0.25">
      <c r="A25">
        <v>6906</v>
      </c>
      <c r="B25" t="s">
        <v>60</v>
      </c>
      <c r="C25" s="39">
        <v>4041.6666666666665</v>
      </c>
      <c r="D25" s="1" t="e">
        <f>SUM('Ready Reckoner'!$D$13:$D$20)+'Ready Reckoner'!$D$22+'Ready Reckoner'!$D$24+'Ready Reckoner'!$D$25</f>
        <v>#N/A</v>
      </c>
      <c r="E25" s="1" t="e">
        <f>SUM('Ready Reckoner'!$C$7:$C$9)</f>
        <v>#N/A</v>
      </c>
      <c r="F25" s="1" t="e">
        <f t="shared" si="0"/>
        <v>#N/A</v>
      </c>
      <c r="G25" s="36" t="e">
        <f t="shared" si="1"/>
        <v>#N/A</v>
      </c>
      <c r="H25" s="1" t="e">
        <f t="shared" si="2"/>
        <v>#N/A</v>
      </c>
      <c r="I25" s="1" t="e">
        <f t="shared" si="3"/>
        <v>#N/A</v>
      </c>
    </row>
    <row r="26" spans="1:9" customFormat="1" x14ac:dyDescent="0.25">
      <c r="A26">
        <v>4021</v>
      </c>
      <c r="B26" t="s">
        <v>61</v>
      </c>
      <c r="C26" s="41">
        <v>4800</v>
      </c>
      <c r="D26" s="1" t="e">
        <f>SUM('Ready Reckoner'!$D$13:$D$20)+'Ready Reckoner'!$D$22+'Ready Reckoner'!$D$24+'Ready Reckoner'!$D$25</f>
        <v>#N/A</v>
      </c>
      <c r="E26" s="1" t="e">
        <f>SUM('Ready Reckoner'!$C$7:$C$9)</f>
        <v>#N/A</v>
      </c>
      <c r="F26" s="1" t="e">
        <f t="shared" si="0"/>
        <v>#N/A</v>
      </c>
      <c r="G26" s="36" t="e">
        <f t="shared" si="1"/>
        <v>#N/A</v>
      </c>
      <c r="H26" s="1" t="e">
        <f t="shared" si="2"/>
        <v>#N/A</v>
      </c>
      <c r="I26" s="1" t="e">
        <f t="shared" si="3"/>
        <v>#N/A</v>
      </c>
    </row>
    <row r="27" spans="1:9" customFormat="1" x14ac:dyDescent="0.25">
      <c r="A27">
        <v>6102</v>
      </c>
      <c r="B27" t="s">
        <v>62</v>
      </c>
      <c r="C27" s="39">
        <v>4041.6666666666665</v>
      </c>
      <c r="D27" s="1" t="e">
        <f>SUM('Ready Reckoner'!$D$13:$D$20)+'Ready Reckoner'!$D$22+'Ready Reckoner'!$D$24+'Ready Reckoner'!$D$25</f>
        <v>#N/A</v>
      </c>
      <c r="E27" s="1" t="e">
        <f>SUM('Ready Reckoner'!$C$7:$C$9)</f>
        <v>#N/A</v>
      </c>
      <c r="F27" s="1" t="e">
        <f t="shared" si="0"/>
        <v>#N/A</v>
      </c>
      <c r="G27" s="36" t="e">
        <f t="shared" si="1"/>
        <v>#N/A</v>
      </c>
      <c r="H27" s="1" t="e">
        <f t="shared" si="2"/>
        <v>#N/A</v>
      </c>
      <c r="I27" s="1" t="e">
        <f t="shared" si="3"/>
        <v>#N/A</v>
      </c>
    </row>
    <row r="28" spans="1:9" customFormat="1" x14ac:dyDescent="0.25">
      <c r="A28">
        <v>3031</v>
      </c>
      <c r="B28" t="s">
        <v>63</v>
      </c>
      <c r="C28" s="39">
        <v>3500</v>
      </c>
      <c r="D28" s="1" t="e">
        <f>SUM('Ready Reckoner'!$D$13:$D$20)+'Ready Reckoner'!$D$22+'Ready Reckoner'!$D$24+'Ready Reckoner'!$D$25</f>
        <v>#N/A</v>
      </c>
      <c r="E28" s="1" t="e">
        <f>SUM('Ready Reckoner'!$C$7:$C$9)</f>
        <v>#N/A</v>
      </c>
      <c r="F28" s="1" t="e">
        <f t="shared" si="0"/>
        <v>#N/A</v>
      </c>
      <c r="G28" s="36" t="e">
        <f t="shared" si="1"/>
        <v>#N/A</v>
      </c>
      <c r="H28" s="1" t="e">
        <f t="shared" si="2"/>
        <v>#N/A</v>
      </c>
      <c r="I28" s="1" t="e">
        <f t="shared" si="3"/>
        <v>#N/A</v>
      </c>
    </row>
    <row r="29" spans="1:9" customFormat="1" x14ac:dyDescent="0.25">
      <c r="A29">
        <v>2203</v>
      </c>
      <c r="B29" t="s">
        <v>64</v>
      </c>
      <c r="C29" s="39">
        <v>3500</v>
      </c>
      <c r="D29" s="1" t="e">
        <f>SUM('Ready Reckoner'!$D$13:$D$20)+'Ready Reckoner'!$D$22+'Ready Reckoner'!$D$24+'Ready Reckoner'!$D$25</f>
        <v>#N/A</v>
      </c>
      <c r="E29" s="1" t="e">
        <f>SUM('Ready Reckoner'!$C$7:$C$9)</f>
        <v>#N/A</v>
      </c>
      <c r="F29" s="1" t="e">
        <f t="shared" si="0"/>
        <v>#N/A</v>
      </c>
      <c r="G29" s="36" t="e">
        <f t="shared" si="1"/>
        <v>#N/A</v>
      </c>
      <c r="H29" s="1" t="e">
        <f t="shared" si="2"/>
        <v>#N/A</v>
      </c>
      <c r="I29" s="1" t="e">
        <f t="shared" si="3"/>
        <v>#N/A</v>
      </c>
    </row>
    <row r="30" spans="1:9" customFormat="1" x14ac:dyDescent="0.25">
      <c r="A30">
        <v>4029</v>
      </c>
      <c r="B30" t="s">
        <v>65</v>
      </c>
      <c r="C30" s="41">
        <v>4800</v>
      </c>
      <c r="D30" s="1" t="e">
        <f>SUM('Ready Reckoner'!$D$13:$D$20)+'Ready Reckoner'!$D$22+'Ready Reckoner'!$D$24+'Ready Reckoner'!$D$25</f>
        <v>#N/A</v>
      </c>
      <c r="E30" s="1" t="e">
        <f>SUM('Ready Reckoner'!$C$7:$C$9)</f>
        <v>#N/A</v>
      </c>
      <c r="F30" s="1" t="e">
        <f t="shared" si="0"/>
        <v>#N/A</v>
      </c>
      <c r="G30" s="36" t="e">
        <f t="shared" si="1"/>
        <v>#N/A</v>
      </c>
      <c r="H30" s="1" t="e">
        <f t="shared" si="2"/>
        <v>#N/A</v>
      </c>
      <c r="I30" s="1" t="e">
        <f t="shared" si="3"/>
        <v>#N/A</v>
      </c>
    </row>
    <row r="31" spans="1:9" customFormat="1" x14ac:dyDescent="0.25">
      <c r="A31">
        <v>2036</v>
      </c>
      <c r="B31" t="s">
        <v>66</v>
      </c>
      <c r="C31" s="39">
        <v>3500</v>
      </c>
      <c r="D31" s="1" t="e">
        <f>SUM('Ready Reckoner'!$D$13:$D$20)+'Ready Reckoner'!$D$22+'Ready Reckoner'!$D$24+'Ready Reckoner'!$D$25</f>
        <v>#N/A</v>
      </c>
      <c r="E31" s="1" t="e">
        <f>SUM('Ready Reckoner'!$C$7:$C$9)</f>
        <v>#N/A</v>
      </c>
      <c r="F31" s="1" t="e">
        <f t="shared" si="0"/>
        <v>#N/A</v>
      </c>
      <c r="G31" s="36" t="e">
        <f t="shared" si="1"/>
        <v>#N/A</v>
      </c>
      <c r="H31" s="1" t="e">
        <f t="shared" si="2"/>
        <v>#N/A</v>
      </c>
      <c r="I31" s="1" t="e">
        <f t="shared" si="3"/>
        <v>#N/A</v>
      </c>
    </row>
    <row r="32" spans="1:9" customFormat="1" x14ac:dyDescent="0.25">
      <c r="A32">
        <v>4100</v>
      </c>
      <c r="B32" t="s">
        <v>67</v>
      </c>
      <c r="C32" s="41">
        <v>4800</v>
      </c>
      <c r="D32" s="1" t="e">
        <f>SUM('Ready Reckoner'!$D$13:$D$20)+'Ready Reckoner'!$D$22+'Ready Reckoner'!$D$24+'Ready Reckoner'!$D$25</f>
        <v>#N/A</v>
      </c>
      <c r="E32" s="1" t="e">
        <f>SUM('Ready Reckoner'!$C$7:$C$9)</f>
        <v>#N/A</v>
      </c>
      <c r="F32" s="1" t="e">
        <f t="shared" si="0"/>
        <v>#N/A</v>
      </c>
      <c r="G32" s="36" t="e">
        <f t="shared" si="1"/>
        <v>#N/A</v>
      </c>
      <c r="H32" s="1" t="e">
        <f t="shared" si="2"/>
        <v>#N/A</v>
      </c>
      <c r="I32" s="1" t="e">
        <f t="shared" si="3"/>
        <v>#N/A</v>
      </c>
    </row>
    <row r="33" spans="1:9" customFormat="1" x14ac:dyDescent="0.25">
      <c r="A33">
        <v>2087</v>
      </c>
      <c r="B33" t="s">
        <v>68</v>
      </c>
      <c r="C33" s="39">
        <v>3500</v>
      </c>
      <c r="D33" s="1" t="e">
        <f>SUM('Ready Reckoner'!$D$13:$D$20)+'Ready Reckoner'!$D$22+'Ready Reckoner'!$D$24+'Ready Reckoner'!$D$25</f>
        <v>#N/A</v>
      </c>
      <c r="E33" s="1" t="e">
        <f>SUM('Ready Reckoner'!$C$7:$C$9)</f>
        <v>#N/A</v>
      </c>
      <c r="F33" s="1" t="e">
        <f t="shared" si="0"/>
        <v>#N/A</v>
      </c>
      <c r="G33" s="36" t="e">
        <f t="shared" si="1"/>
        <v>#N/A</v>
      </c>
      <c r="H33" s="1" t="e">
        <f t="shared" si="2"/>
        <v>#N/A</v>
      </c>
      <c r="I33" s="1" t="e">
        <f t="shared" si="3"/>
        <v>#N/A</v>
      </c>
    </row>
    <row r="34" spans="1:9" customFormat="1" x14ac:dyDescent="0.25">
      <c r="A34">
        <v>2094</v>
      </c>
      <c r="B34" t="s">
        <v>69</v>
      </c>
      <c r="C34" s="39">
        <v>3500</v>
      </c>
      <c r="D34" s="1" t="e">
        <f>SUM('Ready Reckoner'!$D$13:$D$20)+'Ready Reckoner'!$D$22+'Ready Reckoner'!$D$24+'Ready Reckoner'!$D$25</f>
        <v>#N/A</v>
      </c>
      <c r="E34" s="1" t="e">
        <f>SUM('Ready Reckoner'!$C$7:$C$9)</f>
        <v>#N/A</v>
      </c>
      <c r="F34" s="1" t="e">
        <f t="shared" si="0"/>
        <v>#N/A</v>
      </c>
      <c r="G34" s="36" t="e">
        <f t="shared" si="1"/>
        <v>#N/A</v>
      </c>
      <c r="H34" s="1" t="e">
        <f t="shared" si="2"/>
        <v>#N/A</v>
      </c>
      <c r="I34" s="1" t="e">
        <f t="shared" si="3"/>
        <v>#N/A</v>
      </c>
    </row>
    <row r="35" spans="1:9" customFormat="1" x14ac:dyDescent="0.25">
      <c r="A35">
        <v>2013</v>
      </c>
      <c r="B35" t="s">
        <v>70</v>
      </c>
      <c r="C35" s="39">
        <v>3500</v>
      </c>
      <c r="D35" s="1" t="e">
        <f>SUM('Ready Reckoner'!$D$13:$D$20)+'Ready Reckoner'!$D$22+'Ready Reckoner'!$D$24+'Ready Reckoner'!$D$25</f>
        <v>#N/A</v>
      </c>
      <c r="E35" s="1" t="e">
        <f>SUM('Ready Reckoner'!$C$7:$C$9)</f>
        <v>#N/A</v>
      </c>
      <c r="F35" s="1" t="e">
        <f t="shared" si="0"/>
        <v>#N/A</v>
      </c>
      <c r="G35" s="36" t="e">
        <f t="shared" si="1"/>
        <v>#N/A</v>
      </c>
      <c r="H35" s="1" t="e">
        <f t="shared" si="2"/>
        <v>#N/A</v>
      </c>
      <c r="I35" s="1" t="e">
        <f t="shared" si="3"/>
        <v>#N/A</v>
      </c>
    </row>
    <row r="36" spans="1:9" customFormat="1" x14ac:dyDescent="0.25">
      <c r="A36">
        <v>3024</v>
      </c>
      <c r="B36" t="s">
        <v>71</v>
      </c>
      <c r="C36" s="39">
        <v>3500</v>
      </c>
      <c r="D36" s="1" t="e">
        <f>SUM('Ready Reckoner'!$D$13:$D$20)+'Ready Reckoner'!$D$22+'Ready Reckoner'!$D$24+'Ready Reckoner'!$D$25</f>
        <v>#N/A</v>
      </c>
      <c r="E36" s="1" t="e">
        <f>SUM('Ready Reckoner'!$C$7:$C$9)</f>
        <v>#N/A</v>
      </c>
      <c r="F36" s="1" t="e">
        <f t="shared" si="0"/>
        <v>#N/A</v>
      </c>
      <c r="G36" s="36" t="e">
        <f t="shared" si="1"/>
        <v>#N/A</v>
      </c>
      <c r="H36" s="1" t="e">
        <f t="shared" si="2"/>
        <v>#N/A</v>
      </c>
      <c r="I36" s="1" t="e">
        <f t="shared" si="3"/>
        <v>#N/A</v>
      </c>
    </row>
    <row r="37" spans="1:9" customFormat="1" x14ac:dyDescent="0.25">
      <c r="A37">
        <v>2015</v>
      </c>
      <c r="B37" t="s">
        <v>72</v>
      </c>
      <c r="C37" s="39">
        <v>3500</v>
      </c>
      <c r="D37" s="1" t="e">
        <f>SUM('Ready Reckoner'!$D$13:$D$20)+'Ready Reckoner'!$D$22+'Ready Reckoner'!$D$24+'Ready Reckoner'!$D$25</f>
        <v>#N/A</v>
      </c>
      <c r="E37" s="1" t="e">
        <f>SUM('Ready Reckoner'!$C$7:$C$9)</f>
        <v>#N/A</v>
      </c>
      <c r="F37" s="1" t="e">
        <f t="shared" si="0"/>
        <v>#N/A</v>
      </c>
      <c r="G37" s="36" t="e">
        <f t="shared" si="1"/>
        <v>#N/A</v>
      </c>
      <c r="H37" s="1" t="e">
        <f t="shared" si="2"/>
        <v>#N/A</v>
      </c>
      <c r="I37" s="1" t="e">
        <f t="shared" si="3"/>
        <v>#N/A</v>
      </c>
    </row>
    <row r="38" spans="1:9" customFormat="1" x14ac:dyDescent="0.25">
      <c r="A38">
        <v>2186</v>
      </c>
      <c r="B38" t="s">
        <v>73</v>
      </c>
      <c r="C38" s="39">
        <v>3500</v>
      </c>
      <c r="D38" s="1" t="e">
        <f>SUM('Ready Reckoner'!$D$13:$D$20)+'Ready Reckoner'!$D$22+'Ready Reckoner'!$D$24+'Ready Reckoner'!$D$25</f>
        <v>#N/A</v>
      </c>
      <c r="E38" s="1" t="e">
        <f>SUM('Ready Reckoner'!$C$7:$C$9)</f>
        <v>#N/A</v>
      </c>
      <c r="F38" s="1" t="e">
        <f t="shared" si="0"/>
        <v>#N/A</v>
      </c>
      <c r="G38" s="36" t="e">
        <f t="shared" si="1"/>
        <v>#N/A</v>
      </c>
      <c r="H38" s="1" t="e">
        <f t="shared" si="2"/>
        <v>#N/A</v>
      </c>
      <c r="I38" s="1" t="e">
        <f t="shared" si="3"/>
        <v>#N/A</v>
      </c>
    </row>
    <row r="39" spans="1:9" customFormat="1" x14ac:dyDescent="0.25">
      <c r="A39">
        <v>2110</v>
      </c>
      <c r="B39" t="s">
        <v>74</v>
      </c>
      <c r="C39" s="39">
        <v>3500</v>
      </c>
      <c r="D39" s="1" t="e">
        <f>SUM('Ready Reckoner'!$D$13:$D$20)+'Ready Reckoner'!$D$22+'Ready Reckoner'!$D$24+'Ready Reckoner'!$D$25</f>
        <v>#N/A</v>
      </c>
      <c r="E39" s="1" t="e">
        <f>SUM('Ready Reckoner'!$C$7:$C$9)</f>
        <v>#N/A</v>
      </c>
      <c r="F39" s="1" t="e">
        <f t="shared" si="0"/>
        <v>#N/A</v>
      </c>
      <c r="G39" s="36" t="e">
        <f t="shared" si="1"/>
        <v>#N/A</v>
      </c>
      <c r="H39" s="1" t="e">
        <f t="shared" si="2"/>
        <v>#N/A</v>
      </c>
      <c r="I39" s="1" t="e">
        <f t="shared" si="3"/>
        <v>#N/A</v>
      </c>
    </row>
    <row r="40" spans="1:9" customFormat="1" x14ac:dyDescent="0.25">
      <c r="A40">
        <v>2111</v>
      </c>
      <c r="B40" t="s">
        <v>75</v>
      </c>
      <c r="C40" s="39">
        <v>3500</v>
      </c>
      <c r="D40" s="1" t="e">
        <f>SUM('Ready Reckoner'!$D$13:$D$20)+'Ready Reckoner'!$D$22+'Ready Reckoner'!$D$24+'Ready Reckoner'!$D$25</f>
        <v>#N/A</v>
      </c>
      <c r="E40" s="1" t="e">
        <f>SUM('Ready Reckoner'!$C$7:$C$9)</f>
        <v>#N/A</v>
      </c>
      <c r="F40" s="1" t="e">
        <f t="shared" si="0"/>
        <v>#N/A</v>
      </c>
      <c r="G40" s="36" t="e">
        <f t="shared" si="1"/>
        <v>#N/A</v>
      </c>
      <c r="H40" s="1" t="e">
        <f t="shared" si="2"/>
        <v>#N/A</v>
      </c>
      <c r="I40" s="1" t="e">
        <f t="shared" si="3"/>
        <v>#N/A</v>
      </c>
    </row>
    <row r="41" spans="1:9" customFormat="1" x14ac:dyDescent="0.25">
      <c r="A41">
        <v>2024</v>
      </c>
      <c r="B41" t="s">
        <v>76</v>
      </c>
      <c r="C41" s="39">
        <v>3500</v>
      </c>
      <c r="D41" s="1" t="e">
        <f>SUM('Ready Reckoner'!$D$13:$D$20)+'Ready Reckoner'!$D$22+'Ready Reckoner'!$D$24+'Ready Reckoner'!$D$25</f>
        <v>#N/A</v>
      </c>
      <c r="E41" s="1" t="e">
        <f>SUM('Ready Reckoner'!$C$7:$C$9)</f>
        <v>#N/A</v>
      </c>
      <c r="F41" s="1" t="e">
        <f t="shared" si="0"/>
        <v>#N/A</v>
      </c>
      <c r="G41" s="36" t="e">
        <f t="shared" si="1"/>
        <v>#N/A</v>
      </c>
      <c r="H41" s="1" t="e">
        <f t="shared" si="2"/>
        <v>#N/A</v>
      </c>
      <c r="I41" s="1" t="e">
        <f t="shared" si="3"/>
        <v>#N/A</v>
      </c>
    </row>
    <row r="42" spans="1:9" customFormat="1" x14ac:dyDescent="0.25">
      <c r="A42">
        <v>2112</v>
      </c>
      <c r="B42" t="s">
        <v>77</v>
      </c>
      <c r="C42" s="39">
        <v>3500</v>
      </c>
      <c r="D42" s="1" t="e">
        <f>SUM('Ready Reckoner'!$D$13:$D$20)+'Ready Reckoner'!$D$22+'Ready Reckoner'!$D$24+'Ready Reckoner'!$D$25</f>
        <v>#N/A</v>
      </c>
      <c r="E42" s="1" t="e">
        <f>SUM('Ready Reckoner'!$C$7:$C$9)</f>
        <v>#N/A</v>
      </c>
      <c r="F42" s="1" t="e">
        <f t="shared" si="0"/>
        <v>#N/A</v>
      </c>
      <c r="G42" s="36" t="e">
        <f t="shared" si="1"/>
        <v>#N/A</v>
      </c>
      <c r="H42" s="1" t="e">
        <f t="shared" si="2"/>
        <v>#N/A</v>
      </c>
      <c r="I42" s="1" t="e">
        <f t="shared" si="3"/>
        <v>#N/A</v>
      </c>
    </row>
    <row r="43" spans="1:9" customFormat="1" x14ac:dyDescent="0.25">
      <c r="A43">
        <v>2167</v>
      </c>
      <c r="B43" t="s">
        <v>78</v>
      </c>
      <c r="C43" s="39">
        <v>3500</v>
      </c>
      <c r="D43" s="1" t="e">
        <f>SUM('Ready Reckoner'!$D$13:$D$20)+'Ready Reckoner'!$D$22+'Ready Reckoner'!$D$24+'Ready Reckoner'!$D$25</f>
        <v>#N/A</v>
      </c>
      <c r="E43" s="1" t="e">
        <f>SUM('Ready Reckoner'!$C$7:$C$9)</f>
        <v>#N/A</v>
      </c>
      <c r="F43" s="1" t="e">
        <f t="shared" si="0"/>
        <v>#N/A</v>
      </c>
      <c r="G43" s="36" t="e">
        <f t="shared" si="1"/>
        <v>#N/A</v>
      </c>
      <c r="H43" s="1" t="e">
        <f t="shared" si="2"/>
        <v>#N/A</v>
      </c>
      <c r="I43" s="1" t="e">
        <f t="shared" si="3"/>
        <v>#N/A</v>
      </c>
    </row>
    <row r="44" spans="1:9" customFormat="1" x14ac:dyDescent="0.25">
      <c r="A44">
        <v>6908</v>
      </c>
      <c r="B44" t="s">
        <v>79</v>
      </c>
      <c r="C44" s="39">
        <v>4041.6666666666665</v>
      </c>
      <c r="D44" s="1" t="e">
        <f>SUM('Ready Reckoner'!$D$13:$D$20)+'Ready Reckoner'!$D$22+'Ready Reckoner'!$D$24+'Ready Reckoner'!$D$25</f>
        <v>#N/A</v>
      </c>
      <c r="E44" s="1" t="e">
        <f>SUM('Ready Reckoner'!$C$7:$C$9)</f>
        <v>#N/A</v>
      </c>
      <c r="F44" s="1" t="e">
        <f t="shared" si="0"/>
        <v>#N/A</v>
      </c>
      <c r="G44" s="36" t="e">
        <f t="shared" si="1"/>
        <v>#N/A</v>
      </c>
      <c r="H44" s="1" t="e">
        <f t="shared" si="2"/>
        <v>#N/A</v>
      </c>
      <c r="I44" s="1" t="e">
        <f t="shared" si="3"/>
        <v>#N/A</v>
      </c>
    </row>
    <row r="45" spans="1:9" customFormat="1" x14ac:dyDescent="0.25">
      <c r="A45">
        <v>6905</v>
      </c>
      <c r="B45" t="s">
        <v>80</v>
      </c>
      <c r="C45" s="41">
        <v>4800</v>
      </c>
      <c r="D45" s="1" t="e">
        <f>SUM('Ready Reckoner'!$D$13:$D$20)+'Ready Reckoner'!$D$22+'Ready Reckoner'!$D$24+'Ready Reckoner'!$D$25</f>
        <v>#N/A</v>
      </c>
      <c r="E45" s="1" t="e">
        <f>SUM('Ready Reckoner'!$C$7:$C$9)</f>
        <v>#N/A</v>
      </c>
      <c r="F45" s="1" t="e">
        <f t="shared" si="0"/>
        <v>#N/A</v>
      </c>
      <c r="G45" s="36" t="e">
        <f t="shared" si="1"/>
        <v>#N/A</v>
      </c>
      <c r="H45" s="1" t="e">
        <f t="shared" si="2"/>
        <v>#N/A</v>
      </c>
      <c r="I45" s="1" t="e">
        <f t="shared" si="3"/>
        <v>#N/A</v>
      </c>
    </row>
    <row r="46" spans="1:9" customFormat="1" x14ac:dyDescent="0.25">
      <c r="A46">
        <v>4004</v>
      </c>
      <c r="B46" t="s">
        <v>81</v>
      </c>
      <c r="C46" s="41">
        <v>4800</v>
      </c>
      <c r="D46" s="1" t="e">
        <f>SUM('Ready Reckoner'!$D$13:$D$20)+'Ready Reckoner'!$D$22+'Ready Reckoner'!$D$24+'Ready Reckoner'!$D$25</f>
        <v>#N/A</v>
      </c>
      <c r="E46" s="1" t="e">
        <f>SUM('Ready Reckoner'!$C$7:$C$9)</f>
        <v>#N/A</v>
      </c>
      <c r="F46" s="1" t="e">
        <f t="shared" si="0"/>
        <v>#N/A</v>
      </c>
      <c r="G46" s="36" t="e">
        <f t="shared" si="1"/>
        <v>#N/A</v>
      </c>
      <c r="H46" s="1" t="e">
        <f t="shared" si="2"/>
        <v>#N/A</v>
      </c>
      <c r="I46" s="1" t="e">
        <f t="shared" si="3"/>
        <v>#N/A</v>
      </c>
    </row>
    <row r="47" spans="1:9" customFormat="1" x14ac:dyDescent="0.25">
      <c r="A47">
        <v>2025</v>
      </c>
      <c r="B47" t="s">
        <v>82</v>
      </c>
      <c r="C47" s="39">
        <v>3500</v>
      </c>
      <c r="D47" s="1" t="e">
        <f>SUM('Ready Reckoner'!$D$13:$D$20)+'Ready Reckoner'!$D$22+'Ready Reckoner'!$D$24+'Ready Reckoner'!$D$25</f>
        <v>#N/A</v>
      </c>
      <c r="E47" s="1" t="e">
        <f>SUM('Ready Reckoner'!$C$7:$C$9)</f>
        <v>#N/A</v>
      </c>
      <c r="F47" s="1" t="e">
        <f t="shared" si="0"/>
        <v>#N/A</v>
      </c>
      <c r="G47" s="36" t="e">
        <f t="shared" si="1"/>
        <v>#N/A</v>
      </c>
      <c r="H47" s="1" t="e">
        <f t="shared" si="2"/>
        <v>#N/A</v>
      </c>
      <c r="I47" s="1" t="e">
        <f t="shared" si="3"/>
        <v>#N/A</v>
      </c>
    </row>
    <row r="48" spans="1:9" customFormat="1" x14ac:dyDescent="0.25">
      <c r="A48">
        <v>2018</v>
      </c>
      <c r="B48" t="s">
        <v>83</v>
      </c>
      <c r="C48" s="39">
        <v>3500</v>
      </c>
      <c r="D48" s="1" t="e">
        <f>SUM('Ready Reckoner'!$D$13:$D$20)+'Ready Reckoner'!$D$22+'Ready Reckoner'!$D$24+'Ready Reckoner'!$D$25</f>
        <v>#N/A</v>
      </c>
      <c r="E48" s="1" t="e">
        <f>SUM('Ready Reckoner'!$C$7:$C$9)</f>
        <v>#N/A</v>
      </c>
      <c r="F48" s="1" t="e">
        <f t="shared" si="0"/>
        <v>#N/A</v>
      </c>
      <c r="G48" s="36" t="e">
        <f t="shared" si="1"/>
        <v>#N/A</v>
      </c>
      <c r="H48" s="1" t="e">
        <f t="shared" si="2"/>
        <v>#N/A</v>
      </c>
      <c r="I48" s="1" t="e">
        <f t="shared" si="3"/>
        <v>#N/A</v>
      </c>
    </row>
    <row r="49" spans="1:9" customFormat="1" x14ac:dyDescent="0.25">
      <c r="A49">
        <v>4024</v>
      </c>
      <c r="B49" t="s">
        <v>84</v>
      </c>
      <c r="C49" s="41">
        <v>4800</v>
      </c>
      <c r="D49" s="1" t="e">
        <f>SUM('Ready Reckoner'!$D$13:$D$20)+'Ready Reckoner'!$D$22+'Ready Reckoner'!$D$24+'Ready Reckoner'!$D$25</f>
        <v>#N/A</v>
      </c>
      <c r="E49" s="1" t="e">
        <f>SUM('Ready Reckoner'!$C$7:$C$9)</f>
        <v>#N/A</v>
      </c>
      <c r="F49" s="1" t="e">
        <f t="shared" si="0"/>
        <v>#N/A</v>
      </c>
      <c r="G49" s="36" t="e">
        <f t="shared" si="1"/>
        <v>#N/A</v>
      </c>
      <c r="H49" s="1" t="e">
        <f t="shared" si="2"/>
        <v>#N/A</v>
      </c>
      <c r="I49" s="1" t="e">
        <f t="shared" si="3"/>
        <v>#N/A</v>
      </c>
    </row>
    <row r="50" spans="1:9" customFormat="1" x14ac:dyDescent="0.25">
      <c r="A50">
        <v>2008</v>
      </c>
      <c r="B50" t="s">
        <v>85</v>
      </c>
      <c r="C50" s="39">
        <v>3500</v>
      </c>
      <c r="D50" s="1" t="e">
        <f>SUM('Ready Reckoner'!$D$13:$D$20)+'Ready Reckoner'!$D$22+'Ready Reckoner'!$D$24+'Ready Reckoner'!$D$25</f>
        <v>#N/A</v>
      </c>
      <c r="E50" s="1" t="e">
        <f>SUM('Ready Reckoner'!$C$7:$C$9)</f>
        <v>#N/A</v>
      </c>
      <c r="F50" s="1" t="e">
        <f t="shared" si="0"/>
        <v>#N/A</v>
      </c>
      <c r="G50" s="36" t="e">
        <f t="shared" si="1"/>
        <v>#N/A</v>
      </c>
      <c r="H50" s="1" t="e">
        <f t="shared" si="2"/>
        <v>#N/A</v>
      </c>
      <c r="I50" s="1" t="e">
        <f t="shared" si="3"/>
        <v>#N/A</v>
      </c>
    </row>
    <row r="51" spans="1:9" customFormat="1" x14ac:dyDescent="0.25">
      <c r="A51">
        <v>4010</v>
      </c>
      <c r="B51" t="s">
        <v>86</v>
      </c>
      <c r="C51" s="41">
        <v>4800</v>
      </c>
      <c r="D51" s="1" t="e">
        <f>SUM('Ready Reckoner'!$D$13:$D$20)+'Ready Reckoner'!$D$22+'Ready Reckoner'!$D$24+'Ready Reckoner'!$D$25</f>
        <v>#N/A</v>
      </c>
      <c r="E51" s="1" t="e">
        <f>SUM('Ready Reckoner'!$C$7:$C$9)</f>
        <v>#N/A</v>
      </c>
      <c r="F51" s="1" t="e">
        <f t="shared" si="0"/>
        <v>#N/A</v>
      </c>
      <c r="G51" s="36" t="e">
        <f t="shared" si="1"/>
        <v>#N/A</v>
      </c>
      <c r="H51" s="1" t="e">
        <f t="shared" si="2"/>
        <v>#N/A</v>
      </c>
      <c r="I51" s="1" t="e">
        <f t="shared" si="3"/>
        <v>#N/A</v>
      </c>
    </row>
    <row r="52" spans="1:9" customFormat="1" x14ac:dyDescent="0.25">
      <c r="A52">
        <v>3028</v>
      </c>
      <c r="B52" t="s">
        <v>87</v>
      </c>
      <c r="C52" s="39">
        <v>3500</v>
      </c>
      <c r="D52" s="1" t="e">
        <f>SUM('Ready Reckoner'!$D$13:$D$20)+'Ready Reckoner'!$D$22+'Ready Reckoner'!$D$24+'Ready Reckoner'!$D$25</f>
        <v>#N/A</v>
      </c>
      <c r="E52" s="1" t="e">
        <f>SUM('Ready Reckoner'!$C$7:$C$9)</f>
        <v>#N/A</v>
      </c>
      <c r="F52" s="1" t="e">
        <f t="shared" si="0"/>
        <v>#N/A</v>
      </c>
      <c r="G52" s="36" t="e">
        <f t="shared" si="1"/>
        <v>#N/A</v>
      </c>
      <c r="H52" s="1" t="e">
        <f t="shared" si="2"/>
        <v>#N/A</v>
      </c>
      <c r="I52" s="1" t="e">
        <f t="shared" si="3"/>
        <v>#N/A</v>
      </c>
    </row>
    <row r="53" spans="1:9" customFormat="1" x14ac:dyDescent="0.25">
      <c r="A53">
        <v>2147</v>
      </c>
      <c r="B53" t="s">
        <v>88</v>
      </c>
      <c r="C53" s="39">
        <v>3500</v>
      </c>
      <c r="D53" s="1" t="e">
        <f>SUM('Ready Reckoner'!$D$13:$D$20)+'Ready Reckoner'!$D$22+'Ready Reckoner'!$D$24+'Ready Reckoner'!$D$25</f>
        <v>#N/A</v>
      </c>
      <c r="E53" s="1" t="e">
        <f>SUM('Ready Reckoner'!$C$7:$C$9)</f>
        <v>#N/A</v>
      </c>
      <c r="F53" s="1" t="e">
        <f t="shared" si="0"/>
        <v>#N/A</v>
      </c>
      <c r="G53" s="36" t="e">
        <f t="shared" si="1"/>
        <v>#N/A</v>
      </c>
      <c r="H53" s="1" t="e">
        <f t="shared" si="2"/>
        <v>#N/A</v>
      </c>
      <c r="I53" s="1" t="e">
        <f t="shared" si="3"/>
        <v>#N/A</v>
      </c>
    </row>
    <row r="54" spans="1:9" customFormat="1" x14ac:dyDescent="0.25">
      <c r="A54">
        <v>2120</v>
      </c>
      <c r="B54" t="s">
        <v>89</v>
      </c>
      <c r="C54" s="39">
        <v>3500</v>
      </c>
      <c r="D54" s="1" t="e">
        <f>SUM('Ready Reckoner'!$D$13:$D$20)+'Ready Reckoner'!$D$22+'Ready Reckoner'!$D$24+'Ready Reckoner'!$D$25</f>
        <v>#N/A</v>
      </c>
      <c r="E54" s="1" t="e">
        <f>SUM('Ready Reckoner'!$C$7:$C$9)</f>
        <v>#N/A</v>
      </c>
      <c r="F54" s="1" t="e">
        <f t="shared" si="0"/>
        <v>#N/A</v>
      </c>
      <c r="G54" s="36" t="e">
        <f t="shared" si="1"/>
        <v>#N/A</v>
      </c>
      <c r="H54" s="1" t="e">
        <f t="shared" si="2"/>
        <v>#N/A</v>
      </c>
      <c r="I54" s="1" t="e">
        <f t="shared" si="3"/>
        <v>#N/A</v>
      </c>
    </row>
    <row r="55" spans="1:9" customFormat="1" x14ac:dyDescent="0.25">
      <c r="A55">
        <v>2113</v>
      </c>
      <c r="B55" t="s">
        <v>90</v>
      </c>
      <c r="C55" s="39">
        <v>3500</v>
      </c>
      <c r="D55" s="1" t="e">
        <f>SUM('Ready Reckoner'!$D$13:$D$20)+'Ready Reckoner'!$D$22+'Ready Reckoner'!$D$24+'Ready Reckoner'!$D$25</f>
        <v>#N/A</v>
      </c>
      <c r="E55" s="1" t="e">
        <f>SUM('Ready Reckoner'!$C$7:$C$9)</f>
        <v>#N/A</v>
      </c>
      <c r="F55" s="1" t="e">
        <f t="shared" si="0"/>
        <v>#N/A</v>
      </c>
      <c r="G55" s="36" t="e">
        <f t="shared" si="1"/>
        <v>#N/A</v>
      </c>
      <c r="H55" s="1" t="e">
        <f t="shared" si="2"/>
        <v>#N/A</v>
      </c>
      <c r="I55" s="1" t="e">
        <f t="shared" si="3"/>
        <v>#N/A</v>
      </c>
    </row>
    <row r="56" spans="1:9" customFormat="1" x14ac:dyDescent="0.25">
      <c r="A56">
        <v>2103</v>
      </c>
      <c r="B56" t="s">
        <v>91</v>
      </c>
      <c r="C56" s="39">
        <v>3500</v>
      </c>
      <c r="D56" s="1" t="e">
        <f>SUM('Ready Reckoner'!$D$13:$D$20)+'Ready Reckoner'!$D$22+'Ready Reckoner'!$D$24+'Ready Reckoner'!$D$25</f>
        <v>#N/A</v>
      </c>
      <c r="E56" s="1" t="e">
        <f>SUM('Ready Reckoner'!$C$7:$C$9)</f>
        <v>#N/A</v>
      </c>
      <c r="F56" s="1" t="e">
        <f t="shared" si="0"/>
        <v>#N/A</v>
      </c>
      <c r="G56" s="36" t="e">
        <f t="shared" si="1"/>
        <v>#N/A</v>
      </c>
      <c r="H56" s="1" t="e">
        <f t="shared" si="2"/>
        <v>#N/A</v>
      </c>
      <c r="I56" s="1" t="e">
        <f t="shared" si="3"/>
        <v>#N/A</v>
      </c>
    </row>
    <row r="57" spans="1:9" customFormat="1" x14ac:dyDescent="0.25">
      <c r="A57">
        <v>2084</v>
      </c>
      <c r="B57" t="s">
        <v>92</v>
      </c>
      <c r="C57" s="39">
        <v>3500</v>
      </c>
      <c r="D57" s="1" t="e">
        <f>SUM('Ready Reckoner'!$D$13:$D$20)+'Ready Reckoner'!$D$22+'Ready Reckoner'!$D$24+'Ready Reckoner'!$D$25</f>
        <v>#N/A</v>
      </c>
      <c r="E57" s="1" t="e">
        <f>SUM('Ready Reckoner'!$C$7:$C$9)</f>
        <v>#N/A</v>
      </c>
      <c r="F57" s="1" t="e">
        <f t="shared" si="0"/>
        <v>#N/A</v>
      </c>
      <c r="G57" s="36" t="e">
        <f t="shared" si="1"/>
        <v>#N/A</v>
      </c>
      <c r="H57" s="1" t="e">
        <f t="shared" si="2"/>
        <v>#N/A</v>
      </c>
      <c r="I57" s="1" t="e">
        <f t="shared" si="3"/>
        <v>#N/A</v>
      </c>
    </row>
    <row r="58" spans="1:9" customFormat="1" x14ac:dyDescent="0.25">
      <c r="A58">
        <v>2183</v>
      </c>
      <c r="B58" t="s">
        <v>93</v>
      </c>
      <c r="C58" s="39">
        <v>3500</v>
      </c>
      <c r="D58" s="1" t="e">
        <f>SUM('Ready Reckoner'!$D$13:$D$20)+'Ready Reckoner'!$D$22+'Ready Reckoner'!$D$24+'Ready Reckoner'!$D$25</f>
        <v>#N/A</v>
      </c>
      <c r="E58" s="1" t="e">
        <f>SUM('Ready Reckoner'!$C$7:$C$9)</f>
        <v>#N/A</v>
      </c>
      <c r="F58" s="1" t="e">
        <f t="shared" si="0"/>
        <v>#N/A</v>
      </c>
      <c r="G58" s="36" t="e">
        <f t="shared" si="1"/>
        <v>#N/A</v>
      </c>
      <c r="H58" s="1" t="e">
        <f t="shared" si="2"/>
        <v>#N/A</v>
      </c>
      <c r="I58" s="1" t="e">
        <f t="shared" si="3"/>
        <v>#N/A</v>
      </c>
    </row>
    <row r="59" spans="1:9" customFormat="1" x14ac:dyDescent="0.25">
      <c r="A59">
        <v>2065</v>
      </c>
      <c r="B59" t="s">
        <v>94</v>
      </c>
      <c r="C59" s="39">
        <v>3500</v>
      </c>
      <c r="D59" s="1" t="e">
        <f>SUM('Ready Reckoner'!$D$13:$D$20)+'Ready Reckoner'!$D$22+'Ready Reckoner'!$D$24+'Ready Reckoner'!$D$25</f>
        <v>#N/A</v>
      </c>
      <c r="E59" s="1" t="e">
        <f>SUM('Ready Reckoner'!$C$7:$C$9)</f>
        <v>#N/A</v>
      </c>
      <c r="F59" s="1" t="e">
        <f t="shared" si="0"/>
        <v>#N/A</v>
      </c>
      <c r="G59" s="36" t="e">
        <f t="shared" si="1"/>
        <v>#N/A</v>
      </c>
      <c r="H59" s="1" t="e">
        <f t="shared" si="2"/>
        <v>#N/A</v>
      </c>
      <c r="I59" s="1" t="e">
        <f t="shared" si="3"/>
        <v>#N/A</v>
      </c>
    </row>
    <row r="60" spans="1:9" customFormat="1" x14ac:dyDescent="0.25">
      <c r="A60">
        <v>4613</v>
      </c>
      <c r="B60" t="s">
        <v>95</v>
      </c>
      <c r="C60" s="41">
        <v>4800</v>
      </c>
      <c r="D60" s="1" t="e">
        <f>SUM('Ready Reckoner'!$D$13:$D$20)+'Ready Reckoner'!$D$22+'Ready Reckoner'!$D$24+'Ready Reckoner'!$D$25</f>
        <v>#N/A</v>
      </c>
      <c r="E60" s="1" t="e">
        <f>SUM('Ready Reckoner'!$C$7:$C$9)</f>
        <v>#N/A</v>
      </c>
      <c r="F60" s="1" t="e">
        <f t="shared" si="0"/>
        <v>#N/A</v>
      </c>
      <c r="G60" s="36" t="e">
        <f t="shared" si="1"/>
        <v>#N/A</v>
      </c>
      <c r="H60" s="1" t="e">
        <f t="shared" si="2"/>
        <v>#N/A</v>
      </c>
      <c r="I60" s="1" t="e">
        <f t="shared" si="3"/>
        <v>#N/A</v>
      </c>
    </row>
    <row r="61" spans="1:9" customFormat="1" x14ac:dyDescent="0.25">
      <c r="A61">
        <v>2007</v>
      </c>
      <c r="B61" t="s">
        <v>96</v>
      </c>
      <c r="C61" s="39">
        <v>3500</v>
      </c>
      <c r="D61" s="1" t="e">
        <f>SUM('Ready Reckoner'!$D$13:$D$20)+'Ready Reckoner'!$D$22+'Ready Reckoner'!$D$24+'Ready Reckoner'!$D$25</f>
        <v>#N/A</v>
      </c>
      <c r="E61" s="1" t="e">
        <f>SUM('Ready Reckoner'!$C$7:$C$9)</f>
        <v>#N/A</v>
      </c>
      <c r="F61" s="1" t="e">
        <f t="shared" si="0"/>
        <v>#N/A</v>
      </c>
      <c r="G61" s="36" t="e">
        <f t="shared" si="1"/>
        <v>#N/A</v>
      </c>
      <c r="H61" s="1" t="e">
        <f t="shared" si="2"/>
        <v>#N/A</v>
      </c>
      <c r="I61" s="1" t="e">
        <f t="shared" si="3"/>
        <v>#N/A</v>
      </c>
    </row>
    <row r="62" spans="1:9" customFormat="1" x14ac:dyDescent="0.25">
      <c r="A62">
        <v>5201</v>
      </c>
      <c r="B62" t="s">
        <v>97</v>
      </c>
      <c r="C62" s="39">
        <v>3500</v>
      </c>
      <c r="D62" s="1" t="e">
        <f>SUM('Ready Reckoner'!$D$13:$D$20)+'Ready Reckoner'!$D$22+'Ready Reckoner'!$D$24+'Ready Reckoner'!$D$25</f>
        <v>#N/A</v>
      </c>
      <c r="E62" s="1" t="e">
        <f>SUM('Ready Reckoner'!$C$7:$C$9)</f>
        <v>#N/A</v>
      </c>
      <c r="F62" s="1" t="e">
        <f t="shared" si="0"/>
        <v>#N/A</v>
      </c>
      <c r="G62" s="36" t="e">
        <f t="shared" si="1"/>
        <v>#N/A</v>
      </c>
      <c r="H62" s="1" t="e">
        <f t="shared" si="2"/>
        <v>#N/A</v>
      </c>
      <c r="I62" s="1" t="e">
        <f t="shared" si="3"/>
        <v>#N/A</v>
      </c>
    </row>
    <row r="63" spans="1:9" customFormat="1" x14ac:dyDescent="0.25">
      <c r="A63">
        <v>2027</v>
      </c>
      <c r="B63" t="s">
        <v>98</v>
      </c>
      <c r="C63" s="39">
        <v>3500</v>
      </c>
      <c r="D63" s="1" t="e">
        <f>SUM('Ready Reckoner'!$D$13:$D$20)+'Ready Reckoner'!$D$22+'Ready Reckoner'!$D$24+'Ready Reckoner'!$D$25</f>
        <v>#N/A</v>
      </c>
      <c r="E63" s="1" t="e">
        <f>SUM('Ready Reckoner'!$C$7:$C$9)</f>
        <v>#N/A</v>
      </c>
      <c r="F63" s="1" t="e">
        <f t="shared" si="0"/>
        <v>#N/A</v>
      </c>
      <c r="G63" s="36" t="e">
        <f t="shared" si="1"/>
        <v>#N/A</v>
      </c>
      <c r="H63" s="1" t="e">
        <f t="shared" si="2"/>
        <v>#N/A</v>
      </c>
      <c r="I63" s="1" t="e">
        <f t="shared" si="3"/>
        <v>#N/A</v>
      </c>
    </row>
    <row r="64" spans="1:9" customFormat="1" x14ac:dyDescent="0.25">
      <c r="A64">
        <v>2182</v>
      </c>
      <c r="B64" t="s">
        <v>99</v>
      </c>
      <c r="C64" s="39">
        <v>3500</v>
      </c>
      <c r="D64" s="1" t="e">
        <f>SUM('Ready Reckoner'!$D$13:$D$20)+'Ready Reckoner'!$D$22+'Ready Reckoner'!$D$24+'Ready Reckoner'!$D$25</f>
        <v>#N/A</v>
      </c>
      <c r="E64" s="1" t="e">
        <f>SUM('Ready Reckoner'!$C$7:$C$9)</f>
        <v>#N/A</v>
      </c>
      <c r="F64" s="1" t="e">
        <f t="shared" si="0"/>
        <v>#N/A</v>
      </c>
      <c r="G64" s="36" t="e">
        <f t="shared" si="1"/>
        <v>#N/A</v>
      </c>
      <c r="H64" s="1" t="e">
        <f t="shared" si="2"/>
        <v>#N/A</v>
      </c>
      <c r="I64" s="1" t="e">
        <f t="shared" si="3"/>
        <v>#N/A</v>
      </c>
    </row>
    <row r="65" spans="1:9" customFormat="1" x14ac:dyDescent="0.25">
      <c r="A65">
        <v>2157</v>
      </c>
      <c r="B65" t="s">
        <v>100</v>
      </c>
      <c r="C65" s="39">
        <v>3500</v>
      </c>
      <c r="D65" s="1" t="e">
        <f>SUM('Ready Reckoner'!$D$13:$D$20)+'Ready Reckoner'!$D$22+'Ready Reckoner'!$D$24+'Ready Reckoner'!$D$25</f>
        <v>#N/A</v>
      </c>
      <c r="E65" s="1" t="e">
        <f>SUM('Ready Reckoner'!$C$7:$C$9)</f>
        <v>#N/A</v>
      </c>
      <c r="F65" s="1" t="e">
        <f t="shared" si="0"/>
        <v>#N/A</v>
      </c>
      <c r="G65" s="36" t="e">
        <f t="shared" si="1"/>
        <v>#N/A</v>
      </c>
      <c r="H65" s="1" t="e">
        <f t="shared" si="2"/>
        <v>#N/A</v>
      </c>
      <c r="I65" s="1" t="e">
        <f t="shared" si="3"/>
        <v>#N/A</v>
      </c>
    </row>
    <row r="66" spans="1:9" customFormat="1" x14ac:dyDescent="0.25">
      <c r="A66">
        <v>4101</v>
      </c>
      <c r="B66" t="s">
        <v>101</v>
      </c>
      <c r="C66" s="41">
        <v>4800</v>
      </c>
      <c r="D66" s="1" t="e">
        <f>SUM('Ready Reckoner'!$D$13:$D$20)+'Ready Reckoner'!$D$22+'Ready Reckoner'!$D$24+'Ready Reckoner'!$D$25</f>
        <v>#N/A</v>
      </c>
      <c r="E66" s="1" t="e">
        <f>SUM('Ready Reckoner'!$C$7:$C$9)</f>
        <v>#N/A</v>
      </c>
      <c r="F66" s="1" t="e">
        <f t="shared" si="0"/>
        <v>#N/A</v>
      </c>
      <c r="G66" s="36" t="e">
        <f t="shared" si="1"/>
        <v>#N/A</v>
      </c>
      <c r="H66" s="1" t="e">
        <f t="shared" si="2"/>
        <v>#N/A</v>
      </c>
      <c r="I66" s="1" t="e">
        <f t="shared" si="3"/>
        <v>#N/A</v>
      </c>
    </row>
    <row r="67" spans="1:9" customFormat="1" x14ac:dyDescent="0.25">
      <c r="A67">
        <v>2034</v>
      </c>
      <c r="B67" t="s">
        <v>102</v>
      </c>
      <c r="C67" s="39">
        <v>3500</v>
      </c>
      <c r="D67" s="1" t="e">
        <f>SUM('Ready Reckoner'!$D$13:$D$20)+'Ready Reckoner'!$D$22+'Ready Reckoner'!$D$24+'Ready Reckoner'!$D$25</f>
        <v>#N/A</v>
      </c>
      <c r="E67" s="1" t="e">
        <f>SUM('Ready Reckoner'!$C$7:$C$9)</f>
        <v>#N/A</v>
      </c>
      <c r="F67" s="1" t="e">
        <f t="shared" si="0"/>
        <v>#N/A</v>
      </c>
      <c r="G67" s="36" t="e">
        <f t="shared" si="1"/>
        <v>#N/A</v>
      </c>
      <c r="H67" s="1" t="e">
        <f t="shared" si="2"/>
        <v>#N/A</v>
      </c>
      <c r="I67" s="1" t="e">
        <f t="shared" si="3"/>
        <v>#N/A</v>
      </c>
    </row>
    <row r="68" spans="1:9" customFormat="1" x14ac:dyDescent="0.25">
      <c r="A68">
        <v>2033</v>
      </c>
      <c r="B68" t="s">
        <v>103</v>
      </c>
      <c r="C68" s="39">
        <v>3500</v>
      </c>
      <c r="D68" s="1" t="e">
        <f>SUM('Ready Reckoner'!$D$13:$D$20)+'Ready Reckoner'!$D$22+'Ready Reckoner'!$D$24+'Ready Reckoner'!$D$25</f>
        <v>#N/A</v>
      </c>
      <c r="E68" s="1" t="e">
        <f>SUM('Ready Reckoner'!$C$7:$C$9)</f>
        <v>#N/A</v>
      </c>
      <c r="F68" s="1" t="e">
        <f t="shared" ref="F68:F131" si="4">D68/E68</f>
        <v>#N/A</v>
      </c>
      <c r="G68" s="36" t="e">
        <f t="shared" ref="G68:G131" si="5">IF(F68&lt;C68,"BELOW","ABOVE")</f>
        <v>#N/A</v>
      </c>
      <c r="H68" s="1" t="e">
        <f t="shared" ref="H68:H131" si="6">IF(G68="BELOW",(C68-F68),0)</f>
        <v>#N/A</v>
      </c>
      <c r="I68" s="1" t="e">
        <f t="shared" ref="I68:I131" si="7">H68*E68</f>
        <v>#N/A</v>
      </c>
    </row>
    <row r="69" spans="1:9" customFormat="1" x14ac:dyDescent="0.25">
      <c r="A69">
        <v>2093</v>
      </c>
      <c r="B69" t="s">
        <v>104</v>
      </c>
      <c r="C69" s="39">
        <v>3500</v>
      </c>
      <c r="D69" s="1" t="e">
        <f>SUM('Ready Reckoner'!$D$13:$D$20)+'Ready Reckoner'!$D$22+'Ready Reckoner'!$D$24+'Ready Reckoner'!$D$25</f>
        <v>#N/A</v>
      </c>
      <c r="E69" s="1" t="e">
        <f>SUM('Ready Reckoner'!$C$7:$C$9)</f>
        <v>#N/A</v>
      </c>
      <c r="F69" s="1" t="e">
        <f t="shared" si="4"/>
        <v>#N/A</v>
      </c>
      <c r="G69" s="36" t="e">
        <f t="shared" si="5"/>
        <v>#N/A</v>
      </c>
      <c r="H69" s="1" t="e">
        <f t="shared" si="6"/>
        <v>#N/A</v>
      </c>
      <c r="I69" s="1" t="e">
        <f t="shared" si="7"/>
        <v>#N/A</v>
      </c>
    </row>
    <row r="70" spans="1:9" customFormat="1" x14ac:dyDescent="0.25">
      <c r="A70">
        <v>5401</v>
      </c>
      <c r="B70" t="s">
        <v>105</v>
      </c>
      <c r="C70" s="41">
        <v>4800</v>
      </c>
      <c r="D70" s="1" t="e">
        <f>SUM('Ready Reckoner'!$D$13:$D$20)+'Ready Reckoner'!$D$22+'Ready Reckoner'!$D$24+'Ready Reckoner'!$D$25</f>
        <v>#N/A</v>
      </c>
      <c r="E70" s="1" t="e">
        <f>SUM('Ready Reckoner'!$C$7:$C$9)</f>
        <v>#N/A</v>
      </c>
      <c r="F70" s="1" t="e">
        <f t="shared" si="4"/>
        <v>#N/A</v>
      </c>
      <c r="G70" s="36" t="e">
        <f t="shared" si="5"/>
        <v>#N/A</v>
      </c>
      <c r="H70" s="1" t="e">
        <f t="shared" si="6"/>
        <v>#N/A</v>
      </c>
      <c r="I70" s="1" t="e">
        <f t="shared" si="7"/>
        <v>#N/A</v>
      </c>
    </row>
    <row r="71" spans="1:9" customFormat="1" x14ac:dyDescent="0.25">
      <c r="A71">
        <v>2114</v>
      </c>
      <c r="B71" t="s">
        <v>106</v>
      </c>
      <c r="C71" s="39">
        <v>3500</v>
      </c>
      <c r="D71" s="1" t="e">
        <f>SUM('Ready Reckoner'!$D$13:$D$20)+'Ready Reckoner'!$D$22+'Ready Reckoner'!$D$24+'Ready Reckoner'!$D$25</f>
        <v>#N/A</v>
      </c>
      <c r="E71" s="1" t="e">
        <f>SUM('Ready Reckoner'!$C$7:$C$9)</f>
        <v>#N/A</v>
      </c>
      <c r="F71" s="1" t="e">
        <f t="shared" si="4"/>
        <v>#N/A</v>
      </c>
      <c r="G71" s="36" t="e">
        <f t="shared" si="5"/>
        <v>#N/A</v>
      </c>
      <c r="H71" s="1" t="e">
        <f t="shared" si="6"/>
        <v>#N/A</v>
      </c>
      <c r="I71" s="1" t="e">
        <f t="shared" si="7"/>
        <v>#N/A</v>
      </c>
    </row>
    <row r="72" spans="1:9" customFormat="1" x14ac:dyDescent="0.25">
      <c r="A72">
        <v>2121</v>
      </c>
      <c r="B72" t="s">
        <v>107</v>
      </c>
      <c r="C72" s="39">
        <v>3500</v>
      </c>
      <c r="D72" s="1" t="e">
        <f>SUM('Ready Reckoner'!$D$13:$D$20)+'Ready Reckoner'!$D$22+'Ready Reckoner'!$D$24+'Ready Reckoner'!$D$25</f>
        <v>#N/A</v>
      </c>
      <c r="E72" s="1" t="e">
        <f>SUM('Ready Reckoner'!$C$7:$C$9)</f>
        <v>#N/A</v>
      </c>
      <c r="F72" s="1" t="e">
        <f t="shared" si="4"/>
        <v>#N/A</v>
      </c>
      <c r="G72" s="36" t="e">
        <f t="shared" si="5"/>
        <v>#N/A</v>
      </c>
      <c r="H72" s="1" t="e">
        <f t="shared" si="6"/>
        <v>#N/A</v>
      </c>
      <c r="I72" s="1" t="e">
        <f t="shared" si="7"/>
        <v>#N/A</v>
      </c>
    </row>
    <row r="73" spans="1:9" customFormat="1" x14ac:dyDescent="0.25">
      <c r="A73">
        <v>3308</v>
      </c>
      <c r="B73" t="s">
        <v>108</v>
      </c>
      <c r="C73" s="39">
        <v>3500</v>
      </c>
      <c r="D73" s="1" t="e">
        <f>SUM('Ready Reckoner'!$D$13:$D$20)+'Ready Reckoner'!$D$22+'Ready Reckoner'!$D$24+'Ready Reckoner'!$D$25</f>
        <v>#N/A</v>
      </c>
      <c r="E73" s="1" t="e">
        <f>SUM('Ready Reckoner'!$C$7:$C$9)</f>
        <v>#N/A</v>
      </c>
      <c r="F73" s="1" t="e">
        <f t="shared" si="4"/>
        <v>#N/A</v>
      </c>
      <c r="G73" s="36" t="e">
        <f t="shared" si="5"/>
        <v>#N/A</v>
      </c>
      <c r="H73" s="1" t="e">
        <f t="shared" si="6"/>
        <v>#N/A</v>
      </c>
      <c r="I73" s="1" t="e">
        <f t="shared" si="7"/>
        <v>#N/A</v>
      </c>
    </row>
    <row r="74" spans="1:9" customFormat="1" x14ac:dyDescent="0.25">
      <c r="A74">
        <v>2026</v>
      </c>
      <c r="B74" t="s">
        <v>109</v>
      </c>
      <c r="C74" s="39">
        <v>3500</v>
      </c>
      <c r="D74" s="1" t="e">
        <f>SUM('Ready Reckoner'!$D$13:$D$20)+'Ready Reckoner'!$D$22+'Ready Reckoner'!$D$24+'Ready Reckoner'!$D$25</f>
        <v>#N/A</v>
      </c>
      <c r="E74" s="1" t="e">
        <f>SUM('Ready Reckoner'!$C$7:$C$9)</f>
        <v>#N/A</v>
      </c>
      <c r="F74" s="1" t="e">
        <f t="shared" si="4"/>
        <v>#N/A</v>
      </c>
      <c r="G74" s="36" t="e">
        <f t="shared" si="5"/>
        <v>#N/A</v>
      </c>
      <c r="H74" s="1" t="e">
        <f t="shared" si="6"/>
        <v>#N/A</v>
      </c>
      <c r="I74" s="1" t="e">
        <f t="shared" si="7"/>
        <v>#N/A</v>
      </c>
    </row>
    <row r="75" spans="1:9" customFormat="1" x14ac:dyDescent="0.25">
      <c r="A75">
        <v>5203</v>
      </c>
      <c r="B75" t="s">
        <v>110</v>
      </c>
      <c r="C75" s="39">
        <v>3500</v>
      </c>
      <c r="D75" s="1" t="e">
        <f>SUM('Ready Reckoner'!$D$13:$D$20)+'Ready Reckoner'!$D$22+'Ready Reckoner'!$D$24+'Ready Reckoner'!$D$25</f>
        <v>#N/A</v>
      </c>
      <c r="E75" s="1" t="e">
        <f>SUM('Ready Reckoner'!$C$7:$C$9)</f>
        <v>#N/A</v>
      </c>
      <c r="F75" s="1" t="e">
        <f t="shared" si="4"/>
        <v>#N/A</v>
      </c>
      <c r="G75" s="36" t="e">
        <f t="shared" si="5"/>
        <v>#N/A</v>
      </c>
      <c r="H75" s="1" t="e">
        <f t="shared" si="6"/>
        <v>#N/A</v>
      </c>
      <c r="I75" s="1" t="e">
        <f t="shared" si="7"/>
        <v>#N/A</v>
      </c>
    </row>
    <row r="76" spans="1:9" customFormat="1" x14ac:dyDescent="0.25">
      <c r="A76">
        <v>5204</v>
      </c>
      <c r="B76" t="s">
        <v>111</v>
      </c>
      <c r="C76" s="39">
        <v>3500</v>
      </c>
      <c r="D76" s="1" t="e">
        <f>SUM('Ready Reckoner'!$D$13:$D$20)+'Ready Reckoner'!$D$22+'Ready Reckoner'!$D$24+'Ready Reckoner'!$D$25</f>
        <v>#N/A</v>
      </c>
      <c r="E76" s="1" t="e">
        <f>SUM('Ready Reckoner'!$C$7:$C$9)</f>
        <v>#N/A</v>
      </c>
      <c r="F76" s="1" t="e">
        <f t="shared" si="4"/>
        <v>#N/A</v>
      </c>
      <c r="G76" s="36" t="e">
        <f t="shared" si="5"/>
        <v>#N/A</v>
      </c>
      <c r="H76" s="1" t="e">
        <f t="shared" si="6"/>
        <v>#N/A</v>
      </c>
      <c r="I76" s="1" t="e">
        <f t="shared" si="7"/>
        <v>#N/A</v>
      </c>
    </row>
    <row r="77" spans="1:9" customFormat="1" x14ac:dyDescent="0.25">
      <c r="A77">
        <v>2196</v>
      </c>
      <c r="B77" t="s">
        <v>112</v>
      </c>
      <c r="C77" s="39">
        <v>3500</v>
      </c>
      <c r="D77" s="1" t="e">
        <f>SUM('Ready Reckoner'!$D$13:$D$20)+'Ready Reckoner'!$D$22+'Ready Reckoner'!$D$24+'Ready Reckoner'!$D$25</f>
        <v>#N/A</v>
      </c>
      <c r="E77" s="1" t="e">
        <f>SUM('Ready Reckoner'!$C$7:$C$9)</f>
        <v>#N/A</v>
      </c>
      <c r="F77" s="1" t="e">
        <f t="shared" si="4"/>
        <v>#N/A</v>
      </c>
      <c r="G77" s="36" t="e">
        <f t="shared" si="5"/>
        <v>#N/A</v>
      </c>
      <c r="H77" s="1" t="e">
        <f t="shared" si="6"/>
        <v>#N/A</v>
      </c>
      <c r="I77" s="1" t="e">
        <f t="shared" si="7"/>
        <v>#N/A</v>
      </c>
    </row>
    <row r="78" spans="1:9" customFormat="1" x14ac:dyDescent="0.25">
      <c r="A78">
        <v>2123</v>
      </c>
      <c r="B78" t="s">
        <v>113</v>
      </c>
      <c r="C78" s="39">
        <v>3500</v>
      </c>
      <c r="D78" s="1" t="e">
        <f>SUM('Ready Reckoner'!$D$13:$D$20)+'Ready Reckoner'!$D$22+'Ready Reckoner'!$D$24+'Ready Reckoner'!$D$25</f>
        <v>#N/A</v>
      </c>
      <c r="E78" s="1" t="e">
        <f>SUM('Ready Reckoner'!$C$7:$C$9)</f>
        <v>#N/A</v>
      </c>
      <c r="F78" s="1" t="e">
        <f t="shared" si="4"/>
        <v>#N/A</v>
      </c>
      <c r="G78" s="36" t="e">
        <f t="shared" si="5"/>
        <v>#N/A</v>
      </c>
      <c r="H78" s="1" t="e">
        <f t="shared" si="6"/>
        <v>#N/A</v>
      </c>
      <c r="I78" s="1" t="e">
        <f t="shared" si="7"/>
        <v>#N/A</v>
      </c>
    </row>
    <row r="79" spans="1:9" customFormat="1" x14ac:dyDescent="0.25">
      <c r="A79">
        <v>3379</v>
      </c>
      <c r="B79" t="s">
        <v>114</v>
      </c>
      <c r="C79" s="39">
        <v>3500</v>
      </c>
      <c r="D79" s="1" t="e">
        <f>SUM('Ready Reckoner'!$D$13:$D$20)+'Ready Reckoner'!$D$22+'Ready Reckoner'!$D$24+'Ready Reckoner'!$D$25</f>
        <v>#N/A</v>
      </c>
      <c r="E79" s="1" t="e">
        <f>SUM('Ready Reckoner'!$C$7:$C$9)</f>
        <v>#N/A</v>
      </c>
      <c r="F79" s="1" t="e">
        <f t="shared" si="4"/>
        <v>#N/A</v>
      </c>
      <c r="G79" s="36" t="e">
        <f t="shared" si="5"/>
        <v>#N/A</v>
      </c>
      <c r="H79" s="1" t="e">
        <f t="shared" si="6"/>
        <v>#N/A</v>
      </c>
      <c r="I79" s="1" t="e">
        <f t="shared" si="7"/>
        <v>#N/A</v>
      </c>
    </row>
    <row r="80" spans="1:9" customFormat="1" x14ac:dyDescent="0.25">
      <c r="A80">
        <v>2029</v>
      </c>
      <c r="B80" t="s">
        <v>115</v>
      </c>
      <c r="C80" s="39">
        <v>3500</v>
      </c>
      <c r="D80" s="1" t="e">
        <f>SUM('Ready Reckoner'!$D$13:$D$20)+'Ready Reckoner'!$D$22+'Ready Reckoner'!$D$24+'Ready Reckoner'!$D$25</f>
        <v>#N/A</v>
      </c>
      <c r="E80" s="1" t="e">
        <f>SUM('Ready Reckoner'!$C$7:$C$9)</f>
        <v>#N/A</v>
      </c>
      <c r="F80" s="1" t="e">
        <f t="shared" si="4"/>
        <v>#N/A</v>
      </c>
      <c r="G80" s="36" t="e">
        <f t="shared" si="5"/>
        <v>#N/A</v>
      </c>
      <c r="H80" s="1" t="e">
        <f t="shared" si="6"/>
        <v>#N/A</v>
      </c>
      <c r="I80" s="1" t="e">
        <f t="shared" si="7"/>
        <v>#N/A</v>
      </c>
    </row>
    <row r="81" spans="1:9" customFormat="1" x14ac:dyDescent="0.25">
      <c r="A81">
        <v>2180</v>
      </c>
      <c r="B81" t="s">
        <v>116</v>
      </c>
      <c r="C81" s="39">
        <v>3500</v>
      </c>
      <c r="D81" s="1" t="e">
        <f>SUM('Ready Reckoner'!$D$13:$D$20)+'Ready Reckoner'!$D$22+'Ready Reckoner'!$D$24+'Ready Reckoner'!$D$25</f>
        <v>#N/A</v>
      </c>
      <c r="E81" s="1" t="e">
        <f>SUM('Ready Reckoner'!$C$7:$C$9)</f>
        <v>#N/A</v>
      </c>
      <c r="F81" s="1" t="e">
        <f t="shared" si="4"/>
        <v>#N/A</v>
      </c>
      <c r="G81" s="36" t="e">
        <f t="shared" si="5"/>
        <v>#N/A</v>
      </c>
      <c r="H81" s="1" t="e">
        <f t="shared" si="6"/>
        <v>#N/A</v>
      </c>
      <c r="I81" s="1" t="e">
        <f t="shared" si="7"/>
        <v>#N/A</v>
      </c>
    </row>
    <row r="82" spans="1:9" customFormat="1" x14ac:dyDescent="0.25">
      <c r="A82">
        <v>2168</v>
      </c>
      <c r="B82" t="s">
        <v>117</v>
      </c>
      <c r="C82" s="39">
        <v>3500</v>
      </c>
      <c r="D82" s="1" t="e">
        <f>SUM('Ready Reckoner'!$D$13:$D$20)+'Ready Reckoner'!$D$22+'Ready Reckoner'!$D$24+'Ready Reckoner'!$D$25</f>
        <v>#N/A</v>
      </c>
      <c r="E82" s="1" t="e">
        <f>SUM('Ready Reckoner'!$C$7:$C$9)</f>
        <v>#N/A</v>
      </c>
      <c r="F82" s="1" t="e">
        <f t="shared" si="4"/>
        <v>#N/A</v>
      </c>
      <c r="G82" s="36" t="e">
        <f t="shared" si="5"/>
        <v>#N/A</v>
      </c>
      <c r="H82" s="1" t="e">
        <f t="shared" si="6"/>
        <v>#N/A</v>
      </c>
      <c r="I82" s="1" t="e">
        <f t="shared" si="7"/>
        <v>#N/A</v>
      </c>
    </row>
    <row r="83" spans="1:9" customFormat="1" x14ac:dyDescent="0.25">
      <c r="A83">
        <v>3304</v>
      </c>
      <c r="B83" t="s">
        <v>118</v>
      </c>
      <c r="C83" s="39">
        <v>3500</v>
      </c>
      <c r="D83" s="1" t="e">
        <f>SUM('Ready Reckoner'!$D$13:$D$20)+'Ready Reckoner'!$D$22+'Ready Reckoner'!$D$24+'Ready Reckoner'!$D$25</f>
        <v>#N/A</v>
      </c>
      <c r="E83" s="1" t="e">
        <f>SUM('Ready Reckoner'!$C$7:$C$9)</f>
        <v>#N/A</v>
      </c>
      <c r="F83" s="1" t="e">
        <f t="shared" si="4"/>
        <v>#N/A</v>
      </c>
      <c r="G83" s="36" t="e">
        <f t="shared" si="5"/>
        <v>#N/A</v>
      </c>
      <c r="H83" s="1" t="e">
        <f t="shared" si="6"/>
        <v>#N/A</v>
      </c>
      <c r="I83" s="1" t="e">
        <f t="shared" si="7"/>
        <v>#N/A</v>
      </c>
    </row>
    <row r="84" spans="1:9" customFormat="1" x14ac:dyDescent="0.25">
      <c r="A84">
        <v>4502</v>
      </c>
      <c r="B84" t="s">
        <v>119</v>
      </c>
      <c r="C84" s="41">
        <v>4800</v>
      </c>
      <c r="D84" s="1" t="e">
        <f>SUM('Ready Reckoner'!$D$13:$D$20)+'Ready Reckoner'!$D$22+'Ready Reckoner'!$D$24+'Ready Reckoner'!$D$25</f>
        <v>#N/A</v>
      </c>
      <c r="E84" s="1" t="e">
        <f>SUM('Ready Reckoner'!$C$7:$C$9)</f>
        <v>#N/A</v>
      </c>
      <c r="F84" s="1" t="e">
        <f t="shared" si="4"/>
        <v>#N/A</v>
      </c>
      <c r="G84" s="36" t="e">
        <f t="shared" si="5"/>
        <v>#N/A</v>
      </c>
      <c r="H84" s="1" t="e">
        <f t="shared" si="6"/>
        <v>#N/A</v>
      </c>
      <c r="I84" s="1" t="e">
        <f t="shared" si="7"/>
        <v>#N/A</v>
      </c>
    </row>
    <row r="85" spans="1:9" customFormat="1" x14ac:dyDescent="0.25">
      <c r="A85">
        <v>4616</v>
      </c>
      <c r="B85" t="s">
        <v>120</v>
      </c>
      <c r="C85" s="41">
        <v>4800</v>
      </c>
      <c r="D85" s="1" t="e">
        <f>SUM('Ready Reckoner'!$D$13:$D$20)+'Ready Reckoner'!$D$22+'Ready Reckoner'!$D$24+'Ready Reckoner'!$D$25</f>
        <v>#N/A</v>
      </c>
      <c r="E85" s="1" t="e">
        <f>SUM('Ready Reckoner'!$C$7:$C$9)</f>
        <v>#N/A</v>
      </c>
      <c r="F85" s="1" t="e">
        <f t="shared" si="4"/>
        <v>#N/A</v>
      </c>
      <c r="G85" s="36" t="e">
        <f t="shared" si="5"/>
        <v>#N/A</v>
      </c>
      <c r="H85" s="1" t="e">
        <f t="shared" si="6"/>
        <v>#N/A</v>
      </c>
      <c r="I85" s="1" t="e">
        <f t="shared" si="7"/>
        <v>#N/A</v>
      </c>
    </row>
    <row r="86" spans="1:9" customFormat="1" x14ac:dyDescent="0.25">
      <c r="A86">
        <v>2124</v>
      </c>
      <c r="B86" t="s">
        <v>121</v>
      </c>
      <c r="C86" s="39">
        <v>3500</v>
      </c>
      <c r="D86" s="1" t="e">
        <f>SUM('Ready Reckoner'!$D$13:$D$20)+'Ready Reckoner'!$D$22+'Ready Reckoner'!$D$24+'Ready Reckoner'!$D$25</f>
        <v>#N/A</v>
      </c>
      <c r="E86" s="1" t="e">
        <f>SUM('Ready Reckoner'!$C$7:$C$9)</f>
        <v>#N/A</v>
      </c>
      <c r="F86" s="1" t="e">
        <f t="shared" si="4"/>
        <v>#N/A</v>
      </c>
      <c r="G86" s="36" t="e">
        <f t="shared" si="5"/>
        <v>#N/A</v>
      </c>
      <c r="H86" s="1" t="e">
        <f t="shared" si="6"/>
        <v>#N/A</v>
      </c>
      <c r="I86" s="1" t="e">
        <f t="shared" si="7"/>
        <v>#N/A</v>
      </c>
    </row>
    <row r="87" spans="1:9" customFormat="1" x14ac:dyDescent="0.25">
      <c r="A87">
        <v>2195</v>
      </c>
      <c r="B87" t="s">
        <v>122</v>
      </c>
      <c r="C87" s="39">
        <v>3500</v>
      </c>
      <c r="D87" s="1" t="e">
        <f>SUM('Ready Reckoner'!$D$13:$D$20)+'Ready Reckoner'!$D$22+'Ready Reckoner'!$D$24+'Ready Reckoner'!$D$25</f>
        <v>#N/A</v>
      </c>
      <c r="E87" s="1" t="e">
        <f>SUM('Ready Reckoner'!$C$7:$C$9)</f>
        <v>#N/A</v>
      </c>
      <c r="F87" s="1" t="e">
        <f t="shared" si="4"/>
        <v>#N/A</v>
      </c>
      <c r="G87" s="36" t="e">
        <f t="shared" si="5"/>
        <v>#N/A</v>
      </c>
      <c r="H87" s="1" t="e">
        <f t="shared" si="6"/>
        <v>#N/A</v>
      </c>
      <c r="I87" s="1" t="e">
        <f t="shared" si="7"/>
        <v>#N/A</v>
      </c>
    </row>
    <row r="88" spans="1:9" customFormat="1" x14ac:dyDescent="0.25">
      <c r="A88">
        <v>5207</v>
      </c>
      <c r="B88" t="s">
        <v>123</v>
      </c>
      <c r="C88" s="39">
        <v>3500</v>
      </c>
      <c r="D88" s="1" t="e">
        <f>SUM('Ready Reckoner'!$D$13:$D$20)+'Ready Reckoner'!$D$22+'Ready Reckoner'!$D$24+'Ready Reckoner'!$D$25</f>
        <v>#N/A</v>
      </c>
      <c r="E88" s="1" t="e">
        <f>SUM('Ready Reckoner'!$C$7:$C$9)</f>
        <v>#N/A</v>
      </c>
      <c r="F88" s="1" t="e">
        <f t="shared" si="4"/>
        <v>#N/A</v>
      </c>
      <c r="G88" s="36" t="e">
        <f t="shared" si="5"/>
        <v>#N/A</v>
      </c>
      <c r="H88" s="1" t="e">
        <f t="shared" si="6"/>
        <v>#N/A</v>
      </c>
      <c r="I88" s="1" t="e">
        <f t="shared" si="7"/>
        <v>#N/A</v>
      </c>
    </row>
    <row r="89" spans="1:9" customFormat="1" x14ac:dyDescent="0.25">
      <c r="A89">
        <v>3363</v>
      </c>
      <c r="B89" t="s">
        <v>124</v>
      </c>
      <c r="C89" s="39">
        <v>3500</v>
      </c>
      <c r="D89" s="1" t="e">
        <f>SUM('Ready Reckoner'!$D$13:$D$20)+'Ready Reckoner'!$D$22+'Ready Reckoner'!$D$24+'Ready Reckoner'!$D$25</f>
        <v>#N/A</v>
      </c>
      <c r="E89" s="1" t="e">
        <f>SUM('Ready Reckoner'!$C$7:$C$9)</f>
        <v>#N/A</v>
      </c>
      <c r="F89" s="1" t="e">
        <f t="shared" si="4"/>
        <v>#N/A</v>
      </c>
      <c r="G89" s="36" t="e">
        <f t="shared" si="5"/>
        <v>#N/A</v>
      </c>
      <c r="H89" s="1" t="e">
        <f t="shared" si="6"/>
        <v>#N/A</v>
      </c>
      <c r="I89" s="1" t="e">
        <f t="shared" si="7"/>
        <v>#N/A</v>
      </c>
    </row>
    <row r="90" spans="1:9" customFormat="1" x14ac:dyDescent="0.25">
      <c r="A90">
        <v>5200</v>
      </c>
      <c r="B90" t="s">
        <v>125</v>
      </c>
      <c r="C90" s="39">
        <v>3500</v>
      </c>
      <c r="D90" s="1" t="e">
        <f>SUM('Ready Reckoner'!$D$13:$D$20)+'Ready Reckoner'!$D$22+'Ready Reckoner'!$D$24+'Ready Reckoner'!$D$25</f>
        <v>#N/A</v>
      </c>
      <c r="E90" s="1" t="e">
        <f>SUM('Ready Reckoner'!$C$7:$C$9)</f>
        <v>#N/A</v>
      </c>
      <c r="F90" s="1" t="e">
        <f t="shared" si="4"/>
        <v>#N/A</v>
      </c>
      <c r="G90" s="36" t="e">
        <f t="shared" si="5"/>
        <v>#N/A</v>
      </c>
      <c r="H90" s="1" t="e">
        <f t="shared" si="6"/>
        <v>#N/A</v>
      </c>
      <c r="I90" s="1" t="e">
        <f t="shared" si="7"/>
        <v>#N/A</v>
      </c>
    </row>
    <row r="91" spans="1:9" customFormat="1" x14ac:dyDescent="0.25">
      <c r="A91">
        <v>2198</v>
      </c>
      <c r="B91" t="s">
        <v>126</v>
      </c>
      <c r="C91" s="39">
        <v>3500</v>
      </c>
      <c r="D91" s="1" t="e">
        <f>SUM('Ready Reckoner'!$D$13:$D$20)+'Ready Reckoner'!$D$22+'Ready Reckoner'!$D$24+'Ready Reckoner'!$D$25</f>
        <v>#N/A</v>
      </c>
      <c r="E91" s="1" t="e">
        <f>SUM('Ready Reckoner'!$C$7:$C$9)</f>
        <v>#N/A</v>
      </c>
      <c r="F91" s="1" t="e">
        <f t="shared" si="4"/>
        <v>#N/A</v>
      </c>
      <c r="G91" s="36" t="e">
        <f t="shared" si="5"/>
        <v>#N/A</v>
      </c>
      <c r="H91" s="1" t="e">
        <f t="shared" si="6"/>
        <v>#N/A</v>
      </c>
      <c r="I91" s="1" t="e">
        <f t="shared" si="7"/>
        <v>#N/A</v>
      </c>
    </row>
    <row r="92" spans="1:9" customFormat="1" x14ac:dyDescent="0.25">
      <c r="A92">
        <v>4027</v>
      </c>
      <c r="B92" t="s">
        <v>127</v>
      </c>
      <c r="C92" s="41">
        <v>4800</v>
      </c>
      <c r="D92" s="1" t="e">
        <f>SUM('Ready Reckoner'!$D$13:$D$20)+'Ready Reckoner'!$D$22+'Ready Reckoner'!$D$24+'Ready Reckoner'!$D$25</f>
        <v>#N/A</v>
      </c>
      <c r="E92" s="1" t="e">
        <f>SUM('Ready Reckoner'!$C$7:$C$9)</f>
        <v>#N/A</v>
      </c>
      <c r="F92" s="1" t="e">
        <f t="shared" si="4"/>
        <v>#N/A</v>
      </c>
      <c r="G92" s="36" t="e">
        <f t="shared" si="5"/>
        <v>#N/A</v>
      </c>
      <c r="H92" s="1" t="e">
        <f t="shared" si="6"/>
        <v>#N/A</v>
      </c>
      <c r="I92" s="1" t="e">
        <f t="shared" si="7"/>
        <v>#N/A</v>
      </c>
    </row>
    <row r="93" spans="1:9" customFormat="1" x14ac:dyDescent="0.25">
      <c r="A93">
        <v>2041</v>
      </c>
      <c r="B93" t="s">
        <v>128</v>
      </c>
      <c r="C93" s="39">
        <v>3500</v>
      </c>
      <c r="D93" s="1" t="e">
        <f>SUM('Ready Reckoner'!$D$13:$D$20)+'Ready Reckoner'!$D$22+'Ready Reckoner'!$D$24+'Ready Reckoner'!$D$25</f>
        <v>#N/A</v>
      </c>
      <c r="E93" s="1" t="e">
        <f>SUM('Ready Reckoner'!$C$7:$C$9)</f>
        <v>#N/A</v>
      </c>
      <c r="F93" s="1" t="e">
        <f t="shared" si="4"/>
        <v>#N/A</v>
      </c>
      <c r="G93" s="36" t="e">
        <f t="shared" si="5"/>
        <v>#N/A</v>
      </c>
      <c r="H93" s="1" t="e">
        <f t="shared" si="6"/>
        <v>#N/A</v>
      </c>
      <c r="I93" s="1" t="e">
        <f t="shared" si="7"/>
        <v>#N/A</v>
      </c>
    </row>
    <row r="94" spans="1:9" customFormat="1" x14ac:dyDescent="0.25">
      <c r="A94">
        <v>2126</v>
      </c>
      <c r="B94" t="s">
        <v>129</v>
      </c>
      <c r="C94" s="39">
        <v>3500</v>
      </c>
      <c r="D94" s="1" t="e">
        <f>SUM('Ready Reckoner'!$D$13:$D$20)+'Ready Reckoner'!$D$22+'Ready Reckoner'!$D$24+'Ready Reckoner'!$D$25</f>
        <v>#N/A</v>
      </c>
      <c r="E94" s="1" t="e">
        <f>SUM('Ready Reckoner'!$C$7:$C$9)</f>
        <v>#N/A</v>
      </c>
      <c r="F94" s="1" t="e">
        <f t="shared" si="4"/>
        <v>#N/A</v>
      </c>
      <c r="G94" s="36" t="e">
        <f t="shared" si="5"/>
        <v>#N/A</v>
      </c>
      <c r="H94" s="1" t="e">
        <f t="shared" si="6"/>
        <v>#N/A</v>
      </c>
      <c r="I94" s="1" t="e">
        <f t="shared" si="7"/>
        <v>#N/A</v>
      </c>
    </row>
    <row r="95" spans="1:9" customFormat="1" x14ac:dyDescent="0.25">
      <c r="A95">
        <v>2127</v>
      </c>
      <c r="B95" t="s">
        <v>130</v>
      </c>
      <c r="C95" s="39">
        <v>3500</v>
      </c>
      <c r="D95" s="1" t="e">
        <f>SUM('Ready Reckoner'!$D$13:$D$20)+'Ready Reckoner'!$D$22+'Ready Reckoner'!$D$24+'Ready Reckoner'!$D$25</f>
        <v>#N/A</v>
      </c>
      <c r="E95" s="1" t="e">
        <f>SUM('Ready Reckoner'!$C$7:$C$9)</f>
        <v>#N/A</v>
      </c>
      <c r="F95" s="1" t="e">
        <f t="shared" si="4"/>
        <v>#N/A</v>
      </c>
      <c r="G95" s="36" t="e">
        <f t="shared" si="5"/>
        <v>#N/A</v>
      </c>
      <c r="H95" s="1" t="e">
        <f t="shared" si="6"/>
        <v>#N/A</v>
      </c>
      <c r="I95" s="1" t="e">
        <f t="shared" si="7"/>
        <v>#N/A</v>
      </c>
    </row>
    <row r="96" spans="1:9" customFormat="1" x14ac:dyDescent="0.25">
      <c r="A96">
        <v>2090</v>
      </c>
      <c r="B96" t="s">
        <v>131</v>
      </c>
      <c r="C96" s="39">
        <v>3500</v>
      </c>
      <c r="D96" s="1" t="e">
        <f>SUM('Ready Reckoner'!$D$13:$D$20)+'Ready Reckoner'!$D$22+'Ready Reckoner'!$D$24+'Ready Reckoner'!$D$25</f>
        <v>#N/A</v>
      </c>
      <c r="E96" s="1" t="e">
        <f>SUM('Ready Reckoner'!$C$7:$C$9)</f>
        <v>#N/A</v>
      </c>
      <c r="F96" s="1" t="e">
        <f t="shared" si="4"/>
        <v>#N/A</v>
      </c>
      <c r="G96" s="36" t="e">
        <f t="shared" si="5"/>
        <v>#N/A</v>
      </c>
      <c r="H96" s="1" t="e">
        <f t="shared" si="6"/>
        <v>#N/A</v>
      </c>
      <c r="I96" s="1" t="e">
        <f t="shared" si="7"/>
        <v>#N/A</v>
      </c>
    </row>
    <row r="97" spans="1:9" customFormat="1" x14ac:dyDescent="0.25">
      <c r="A97">
        <v>2043</v>
      </c>
      <c r="B97" t="s">
        <v>132</v>
      </c>
      <c r="C97" s="39">
        <v>3500</v>
      </c>
      <c r="D97" s="1" t="e">
        <f>SUM('Ready Reckoner'!$D$13:$D$20)+'Ready Reckoner'!$D$22+'Ready Reckoner'!$D$24+'Ready Reckoner'!$D$25</f>
        <v>#N/A</v>
      </c>
      <c r="E97" s="1" t="e">
        <f>SUM('Ready Reckoner'!$C$7:$C$9)</f>
        <v>#N/A</v>
      </c>
      <c r="F97" s="1" t="e">
        <f t="shared" si="4"/>
        <v>#N/A</v>
      </c>
      <c r="G97" s="36" t="e">
        <f t="shared" si="5"/>
        <v>#N/A</v>
      </c>
      <c r="H97" s="1" t="e">
        <f t="shared" si="6"/>
        <v>#N/A</v>
      </c>
      <c r="I97" s="1" t="e">
        <f t="shared" si="7"/>
        <v>#N/A</v>
      </c>
    </row>
    <row r="98" spans="1:9" customFormat="1" x14ac:dyDescent="0.25">
      <c r="A98">
        <v>2044</v>
      </c>
      <c r="B98" t="s">
        <v>133</v>
      </c>
      <c r="C98" s="39">
        <v>3500</v>
      </c>
      <c r="D98" s="1" t="e">
        <f>SUM('Ready Reckoner'!$D$13:$D$20)+'Ready Reckoner'!$D$22+'Ready Reckoner'!$D$24+'Ready Reckoner'!$D$25</f>
        <v>#N/A</v>
      </c>
      <c r="E98" s="1" t="e">
        <f>SUM('Ready Reckoner'!$C$7:$C$9)</f>
        <v>#N/A</v>
      </c>
      <c r="F98" s="1" t="e">
        <f t="shared" si="4"/>
        <v>#N/A</v>
      </c>
      <c r="G98" s="36" t="e">
        <f t="shared" si="5"/>
        <v>#N/A</v>
      </c>
      <c r="H98" s="1" t="e">
        <f t="shared" si="6"/>
        <v>#N/A</v>
      </c>
      <c r="I98" s="1" t="e">
        <f t="shared" si="7"/>
        <v>#N/A</v>
      </c>
    </row>
    <row r="99" spans="1:9" customFormat="1" x14ac:dyDescent="0.25">
      <c r="A99">
        <v>2002</v>
      </c>
      <c r="B99" t="s">
        <v>134</v>
      </c>
      <c r="C99" s="39">
        <v>3500</v>
      </c>
      <c r="D99" s="1" t="e">
        <f>SUM('Ready Reckoner'!$D$13:$D$20)+'Ready Reckoner'!$D$22+'Ready Reckoner'!$D$24+'Ready Reckoner'!$D$25</f>
        <v>#N/A</v>
      </c>
      <c r="E99" s="1" t="e">
        <f>SUM('Ready Reckoner'!$C$7:$C$9)</f>
        <v>#N/A</v>
      </c>
      <c r="F99" s="1" t="e">
        <f t="shared" si="4"/>
        <v>#N/A</v>
      </c>
      <c r="G99" s="36" t="e">
        <f t="shared" si="5"/>
        <v>#N/A</v>
      </c>
      <c r="H99" s="1" t="e">
        <f t="shared" si="6"/>
        <v>#N/A</v>
      </c>
      <c r="I99" s="1" t="e">
        <f t="shared" si="7"/>
        <v>#N/A</v>
      </c>
    </row>
    <row r="100" spans="1:9" customFormat="1" x14ac:dyDescent="0.25">
      <c r="A100">
        <v>2128</v>
      </c>
      <c r="B100" t="s">
        <v>135</v>
      </c>
      <c r="C100" s="39">
        <v>3500</v>
      </c>
      <c r="D100" s="1" t="e">
        <f>SUM('Ready Reckoner'!$D$13:$D$20)+'Ready Reckoner'!$D$22+'Ready Reckoner'!$D$24+'Ready Reckoner'!$D$25</f>
        <v>#N/A</v>
      </c>
      <c r="E100" s="1" t="e">
        <f>SUM('Ready Reckoner'!$C$7:$C$9)</f>
        <v>#N/A</v>
      </c>
      <c r="F100" s="1" t="e">
        <f t="shared" si="4"/>
        <v>#N/A</v>
      </c>
      <c r="G100" s="36" t="e">
        <f t="shared" si="5"/>
        <v>#N/A</v>
      </c>
      <c r="H100" s="1" t="e">
        <f t="shared" si="6"/>
        <v>#N/A</v>
      </c>
      <c r="I100" s="1" t="e">
        <f t="shared" si="7"/>
        <v>#N/A</v>
      </c>
    </row>
    <row r="101" spans="1:9" customFormat="1" x14ac:dyDescent="0.25">
      <c r="A101">
        <v>2145</v>
      </c>
      <c r="B101" t="s">
        <v>136</v>
      </c>
      <c r="C101" s="39">
        <v>3500</v>
      </c>
      <c r="D101" s="1" t="e">
        <f>SUM('Ready Reckoner'!$D$13:$D$20)+'Ready Reckoner'!$D$22+'Ready Reckoner'!$D$24+'Ready Reckoner'!$D$25</f>
        <v>#N/A</v>
      </c>
      <c r="E101" s="1" t="e">
        <f>SUM('Ready Reckoner'!$C$7:$C$9)</f>
        <v>#N/A</v>
      </c>
      <c r="F101" s="1" t="e">
        <f t="shared" si="4"/>
        <v>#N/A</v>
      </c>
      <c r="G101" s="36" t="e">
        <f t="shared" si="5"/>
        <v>#N/A</v>
      </c>
      <c r="H101" s="1" t="e">
        <f t="shared" si="6"/>
        <v>#N/A</v>
      </c>
      <c r="I101" s="1" t="e">
        <f t="shared" si="7"/>
        <v>#N/A</v>
      </c>
    </row>
    <row r="102" spans="1:9" customFormat="1" x14ac:dyDescent="0.25">
      <c r="A102">
        <v>3023</v>
      </c>
      <c r="B102" t="s">
        <v>137</v>
      </c>
      <c r="C102" s="39">
        <v>3500</v>
      </c>
      <c r="D102" s="1" t="e">
        <f>SUM('Ready Reckoner'!$D$13:$D$20)+'Ready Reckoner'!$D$22+'Ready Reckoner'!$D$24+'Ready Reckoner'!$D$25</f>
        <v>#N/A</v>
      </c>
      <c r="E102" s="1" t="e">
        <f>SUM('Ready Reckoner'!$C$7:$C$9)</f>
        <v>#N/A</v>
      </c>
      <c r="F102" s="1" t="e">
        <f t="shared" si="4"/>
        <v>#N/A</v>
      </c>
      <c r="G102" s="36" t="e">
        <f t="shared" si="5"/>
        <v>#N/A</v>
      </c>
      <c r="H102" s="1" t="e">
        <f t="shared" si="6"/>
        <v>#N/A</v>
      </c>
      <c r="I102" s="1" t="e">
        <f t="shared" si="7"/>
        <v>#N/A</v>
      </c>
    </row>
    <row r="103" spans="1:9" customFormat="1" x14ac:dyDescent="0.25">
      <c r="A103">
        <v>2199</v>
      </c>
      <c r="B103" t="s">
        <v>138</v>
      </c>
      <c r="C103" s="39">
        <v>3500</v>
      </c>
      <c r="D103" s="1" t="e">
        <f>SUM('Ready Reckoner'!$D$13:$D$20)+'Ready Reckoner'!$D$22+'Ready Reckoner'!$D$24+'Ready Reckoner'!$D$25</f>
        <v>#N/A</v>
      </c>
      <c r="E103" s="1" t="e">
        <f>SUM('Ready Reckoner'!$C$7:$C$9)</f>
        <v>#N/A</v>
      </c>
      <c r="F103" s="1" t="e">
        <f t="shared" si="4"/>
        <v>#N/A</v>
      </c>
      <c r="G103" s="36" t="e">
        <f t="shared" si="5"/>
        <v>#N/A</v>
      </c>
      <c r="H103" s="1" t="e">
        <f t="shared" si="6"/>
        <v>#N/A</v>
      </c>
      <c r="I103" s="1" t="e">
        <f t="shared" si="7"/>
        <v>#N/A</v>
      </c>
    </row>
    <row r="104" spans="1:9" customFormat="1" x14ac:dyDescent="0.25">
      <c r="A104">
        <v>2179</v>
      </c>
      <c r="B104" t="s">
        <v>139</v>
      </c>
      <c r="C104" s="39">
        <v>3500</v>
      </c>
      <c r="D104" s="1" t="e">
        <f>SUM('Ready Reckoner'!$D$13:$D$20)+'Ready Reckoner'!$D$22+'Ready Reckoner'!$D$24+'Ready Reckoner'!$D$25</f>
        <v>#N/A</v>
      </c>
      <c r="E104" s="1" t="e">
        <f>SUM('Ready Reckoner'!$C$7:$C$9)</f>
        <v>#N/A</v>
      </c>
      <c r="F104" s="1" t="e">
        <f t="shared" si="4"/>
        <v>#N/A</v>
      </c>
      <c r="G104" s="36" t="e">
        <f t="shared" si="5"/>
        <v>#N/A</v>
      </c>
      <c r="H104" s="1" t="e">
        <f t="shared" si="6"/>
        <v>#N/A</v>
      </c>
      <c r="I104" s="1" t="e">
        <f t="shared" si="7"/>
        <v>#N/A</v>
      </c>
    </row>
    <row r="105" spans="1:9" customFormat="1" x14ac:dyDescent="0.25">
      <c r="A105">
        <v>2048</v>
      </c>
      <c r="B105" t="s">
        <v>140</v>
      </c>
      <c r="C105" s="39">
        <v>3500</v>
      </c>
      <c r="D105" s="1" t="e">
        <f>SUM('Ready Reckoner'!$D$13:$D$20)+'Ready Reckoner'!$D$22+'Ready Reckoner'!$D$24+'Ready Reckoner'!$D$25</f>
        <v>#N/A</v>
      </c>
      <c r="E105" s="1" t="e">
        <f>SUM('Ready Reckoner'!$C$7:$C$9)</f>
        <v>#N/A</v>
      </c>
      <c r="F105" s="1" t="e">
        <f t="shared" si="4"/>
        <v>#N/A</v>
      </c>
      <c r="G105" s="36" t="e">
        <f t="shared" si="5"/>
        <v>#N/A</v>
      </c>
      <c r="H105" s="1" t="e">
        <f t="shared" si="6"/>
        <v>#N/A</v>
      </c>
      <c r="I105" s="1" t="e">
        <f t="shared" si="7"/>
        <v>#N/A</v>
      </c>
    </row>
    <row r="106" spans="1:9" customFormat="1" x14ac:dyDescent="0.25">
      <c r="A106">
        <v>2192</v>
      </c>
      <c r="B106" t="s">
        <v>141</v>
      </c>
      <c r="C106" s="39">
        <v>3500</v>
      </c>
      <c r="D106" s="1" t="e">
        <f>SUM('Ready Reckoner'!$D$13:$D$20)+'Ready Reckoner'!$D$22+'Ready Reckoner'!$D$24+'Ready Reckoner'!$D$25</f>
        <v>#N/A</v>
      </c>
      <c r="E106" s="1" t="e">
        <f>SUM('Ready Reckoner'!$C$7:$C$9)</f>
        <v>#N/A</v>
      </c>
      <c r="F106" s="1" t="e">
        <f t="shared" si="4"/>
        <v>#N/A</v>
      </c>
      <c r="G106" s="36" t="e">
        <f t="shared" si="5"/>
        <v>#N/A</v>
      </c>
      <c r="H106" s="1" t="e">
        <f t="shared" si="6"/>
        <v>#N/A</v>
      </c>
      <c r="I106" s="1" t="e">
        <f t="shared" si="7"/>
        <v>#N/A</v>
      </c>
    </row>
    <row r="107" spans="1:9" customFormat="1" x14ac:dyDescent="0.25">
      <c r="A107">
        <v>2014</v>
      </c>
      <c r="B107" t="s">
        <v>142</v>
      </c>
      <c r="C107" s="39">
        <v>3500</v>
      </c>
      <c r="D107" s="1" t="e">
        <f>SUM('Ready Reckoner'!$D$13:$D$20)+'Ready Reckoner'!$D$22+'Ready Reckoner'!$D$24+'Ready Reckoner'!$D$25</f>
        <v>#N/A</v>
      </c>
      <c r="E107" s="1" t="e">
        <f>SUM('Ready Reckoner'!$C$7:$C$9)</f>
        <v>#N/A</v>
      </c>
      <c r="F107" s="1" t="e">
        <f t="shared" si="4"/>
        <v>#N/A</v>
      </c>
      <c r="G107" s="36" t="e">
        <f t="shared" si="5"/>
        <v>#N/A</v>
      </c>
      <c r="H107" s="1" t="e">
        <f t="shared" si="6"/>
        <v>#N/A</v>
      </c>
      <c r="I107" s="1" t="e">
        <f t="shared" si="7"/>
        <v>#N/A</v>
      </c>
    </row>
    <row r="108" spans="1:9" customFormat="1" x14ac:dyDescent="0.25">
      <c r="A108">
        <v>2185</v>
      </c>
      <c r="B108" t="s">
        <v>143</v>
      </c>
      <c r="C108" s="39">
        <v>3500</v>
      </c>
      <c r="D108" s="1" t="e">
        <f>SUM('Ready Reckoner'!$D$13:$D$20)+'Ready Reckoner'!$D$22+'Ready Reckoner'!$D$24+'Ready Reckoner'!$D$25</f>
        <v>#N/A</v>
      </c>
      <c r="E108" s="1" t="e">
        <f>SUM('Ready Reckoner'!$C$7:$C$9)</f>
        <v>#N/A</v>
      </c>
      <c r="F108" s="1" t="e">
        <f t="shared" si="4"/>
        <v>#N/A</v>
      </c>
      <c r="G108" s="36" t="e">
        <f t="shared" si="5"/>
        <v>#N/A</v>
      </c>
      <c r="H108" s="1" t="e">
        <f t="shared" si="6"/>
        <v>#N/A</v>
      </c>
      <c r="I108" s="1" t="e">
        <f t="shared" si="7"/>
        <v>#N/A</v>
      </c>
    </row>
    <row r="109" spans="1:9" customFormat="1" x14ac:dyDescent="0.25">
      <c r="A109">
        <v>5206</v>
      </c>
      <c r="B109" t="s">
        <v>144</v>
      </c>
      <c r="C109" s="39">
        <v>3500</v>
      </c>
      <c r="D109" s="1" t="e">
        <f>SUM('Ready Reckoner'!$D$13:$D$20)+'Ready Reckoner'!$D$22+'Ready Reckoner'!$D$24+'Ready Reckoner'!$D$25</f>
        <v>#N/A</v>
      </c>
      <c r="E109" s="1" t="e">
        <f>SUM('Ready Reckoner'!$C$7:$C$9)</f>
        <v>#N/A</v>
      </c>
      <c r="F109" s="1" t="e">
        <f t="shared" si="4"/>
        <v>#N/A</v>
      </c>
      <c r="G109" s="36" t="e">
        <f t="shared" si="5"/>
        <v>#N/A</v>
      </c>
      <c r="H109" s="1" t="e">
        <f t="shared" si="6"/>
        <v>#N/A</v>
      </c>
      <c r="I109" s="1" t="e">
        <f t="shared" si="7"/>
        <v>#N/A</v>
      </c>
    </row>
    <row r="110" spans="1:9" customFormat="1" x14ac:dyDescent="0.25">
      <c r="A110">
        <v>2170</v>
      </c>
      <c r="B110" t="s">
        <v>145</v>
      </c>
      <c r="C110" s="39">
        <v>3500</v>
      </c>
      <c r="D110" s="1" t="e">
        <f>SUM('Ready Reckoner'!$D$13:$D$20)+'Ready Reckoner'!$D$22+'Ready Reckoner'!$D$24+'Ready Reckoner'!$D$25</f>
        <v>#N/A</v>
      </c>
      <c r="E110" s="1" t="e">
        <f>SUM('Ready Reckoner'!$C$7:$C$9)</f>
        <v>#N/A</v>
      </c>
      <c r="F110" s="1" t="e">
        <f t="shared" si="4"/>
        <v>#N/A</v>
      </c>
      <c r="G110" s="36" t="e">
        <f t="shared" si="5"/>
        <v>#N/A</v>
      </c>
      <c r="H110" s="1" t="e">
        <f t="shared" si="6"/>
        <v>#N/A</v>
      </c>
      <c r="I110" s="1" t="e">
        <f t="shared" si="7"/>
        <v>#N/A</v>
      </c>
    </row>
    <row r="111" spans="1:9" customFormat="1" x14ac:dyDescent="0.25">
      <c r="A111">
        <v>2054</v>
      </c>
      <c r="B111" t="s">
        <v>146</v>
      </c>
      <c r="C111" s="39">
        <v>3500</v>
      </c>
      <c r="D111" s="1" t="e">
        <f>SUM('Ready Reckoner'!$D$13:$D$20)+'Ready Reckoner'!$D$22+'Ready Reckoner'!$D$24+'Ready Reckoner'!$D$25</f>
        <v>#N/A</v>
      </c>
      <c r="E111" s="1" t="e">
        <f>SUM('Ready Reckoner'!$C$7:$C$9)</f>
        <v>#N/A</v>
      </c>
      <c r="F111" s="1" t="e">
        <f t="shared" si="4"/>
        <v>#N/A</v>
      </c>
      <c r="G111" s="36" t="e">
        <f t="shared" si="5"/>
        <v>#N/A</v>
      </c>
      <c r="H111" s="1" t="e">
        <f t="shared" si="6"/>
        <v>#N/A</v>
      </c>
      <c r="I111" s="1" t="e">
        <f t="shared" si="7"/>
        <v>#N/A</v>
      </c>
    </row>
    <row r="112" spans="1:9" customFormat="1" x14ac:dyDescent="0.25">
      <c r="A112">
        <v>2197</v>
      </c>
      <c r="B112" t="s">
        <v>147</v>
      </c>
      <c r="C112" s="39">
        <v>3500</v>
      </c>
      <c r="D112" s="1" t="e">
        <f>SUM('Ready Reckoner'!$D$13:$D$20)+'Ready Reckoner'!$D$22+'Ready Reckoner'!$D$24+'Ready Reckoner'!$D$25</f>
        <v>#N/A</v>
      </c>
      <c r="E112" s="1" t="e">
        <f>SUM('Ready Reckoner'!$C$7:$C$9)</f>
        <v>#N/A</v>
      </c>
      <c r="F112" s="1" t="e">
        <f t="shared" si="4"/>
        <v>#N/A</v>
      </c>
      <c r="G112" s="36" t="e">
        <f t="shared" si="5"/>
        <v>#N/A</v>
      </c>
      <c r="H112" s="1" t="e">
        <f t="shared" si="6"/>
        <v>#N/A</v>
      </c>
      <c r="I112" s="1" t="e">
        <f t="shared" si="7"/>
        <v>#N/A</v>
      </c>
    </row>
    <row r="113" spans="1:9" customFormat="1" x14ac:dyDescent="0.25">
      <c r="A113">
        <v>5205</v>
      </c>
      <c r="B113" t="s">
        <v>148</v>
      </c>
      <c r="C113" s="39">
        <v>3500</v>
      </c>
      <c r="D113" s="1" t="e">
        <f>SUM('Ready Reckoner'!$D$13:$D$20)+'Ready Reckoner'!$D$22+'Ready Reckoner'!$D$24+'Ready Reckoner'!$D$25</f>
        <v>#N/A</v>
      </c>
      <c r="E113" s="1" t="e">
        <f>SUM('Ready Reckoner'!$C$7:$C$9)</f>
        <v>#N/A</v>
      </c>
      <c r="F113" s="1" t="e">
        <f t="shared" si="4"/>
        <v>#N/A</v>
      </c>
      <c r="G113" s="36" t="e">
        <f t="shared" si="5"/>
        <v>#N/A</v>
      </c>
      <c r="H113" s="1" t="e">
        <f t="shared" si="6"/>
        <v>#N/A</v>
      </c>
      <c r="I113" s="1" t="e">
        <f t="shared" si="7"/>
        <v>#N/A</v>
      </c>
    </row>
    <row r="114" spans="1:9" customFormat="1" x14ac:dyDescent="0.25">
      <c r="A114">
        <v>4019</v>
      </c>
      <c r="B114" t="s">
        <v>149</v>
      </c>
      <c r="C114" s="41">
        <v>4800</v>
      </c>
      <c r="D114" s="1" t="e">
        <f>SUM('Ready Reckoner'!$D$13:$D$20)+'Ready Reckoner'!$D$22+'Ready Reckoner'!$D$24+'Ready Reckoner'!$D$25</f>
        <v>#N/A</v>
      </c>
      <c r="E114" s="1" t="e">
        <f>SUM('Ready Reckoner'!$C$7:$C$9)</f>
        <v>#N/A</v>
      </c>
      <c r="F114" s="1" t="e">
        <f t="shared" si="4"/>
        <v>#N/A</v>
      </c>
      <c r="G114" s="36" t="e">
        <f t="shared" si="5"/>
        <v>#N/A</v>
      </c>
      <c r="H114" s="1" t="e">
        <f t="shared" si="6"/>
        <v>#N/A</v>
      </c>
      <c r="I114" s="1" t="e">
        <f t="shared" si="7"/>
        <v>#N/A</v>
      </c>
    </row>
    <row r="115" spans="1:9" customFormat="1" x14ac:dyDescent="0.25">
      <c r="A115">
        <v>2130</v>
      </c>
      <c r="B115" t="s">
        <v>150</v>
      </c>
      <c r="C115" s="39">
        <v>3500</v>
      </c>
      <c r="D115" s="1" t="e">
        <f>SUM('Ready Reckoner'!$D$13:$D$20)+'Ready Reckoner'!$D$22+'Ready Reckoner'!$D$24+'Ready Reckoner'!$D$25</f>
        <v>#N/A</v>
      </c>
      <c r="E115" s="1" t="e">
        <f>SUM('Ready Reckoner'!$C$7:$C$9)</f>
        <v>#N/A</v>
      </c>
      <c r="F115" s="1" t="e">
        <f t="shared" si="4"/>
        <v>#N/A</v>
      </c>
      <c r="G115" s="36" t="e">
        <f t="shared" si="5"/>
        <v>#N/A</v>
      </c>
      <c r="H115" s="1" t="e">
        <f t="shared" si="6"/>
        <v>#N/A</v>
      </c>
      <c r="I115" s="1" t="e">
        <f t="shared" si="7"/>
        <v>#N/A</v>
      </c>
    </row>
    <row r="116" spans="1:9" customFormat="1" x14ac:dyDescent="0.25">
      <c r="A116">
        <v>4013</v>
      </c>
      <c r="B116" t="s">
        <v>151</v>
      </c>
      <c r="C116" s="41">
        <v>4800</v>
      </c>
      <c r="D116" s="1" t="e">
        <f>SUM('Ready Reckoner'!$D$13:$D$20)+'Ready Reckoner'!$D$22+'Ready Reckoner'!$D$24+'Ready Reckoner'!$D$25</f>
        <v>#N/A</v>
      </c>
      <c r="E116" s="1" t="e">
        <f>SUM('Ready Reckoner'!$C$7:$C$9)</f>
        <v>#N/A</v>
      </c>
      <c r="F116" s="1" t="e">
        <f t="shared" si="4"/>
        <v>#N/A</v>
      </c>
      <c r="G116" s="36" t="e">
        <f t="shared" si="5"/>
        <v>#N/A</v>
      </c>
      <c r="H116" s="1" t="e">
        <f t="shared" si="6"/>
        <v>#N/A</v>
      </c>
      <c r="I116" s="1" t="e">
        <f t="shared" si="7"/>
        <v>#N/A</v>
      </c>
    </row>
    <row r="117" spans="1:9" customFormat="1" x14ac:dyDescent="0.25">
      <c r="A117">
        <v>3353</v>
      </c>
      <c r="B117" t="s">
        <v>152</v>
      </c>
      <c r="C117" s="39">
        <v>3500</v>
      </c>
      <c r="D117" s="1" t="e">
        <f>SUM('Ready Reckoner'!$D$13:$D$20)+'Ready Reckoner'!$D$22+'Ready Reckoner'!$D$24+'Ready Reckoner'!$D$25</f>
        <v>#N/A</v>
      </c>
      <c r="E117" s="1" t="e">
        <f>SUM('Ready Reckoner'!$C$7:$C$9)</f>
        <v>#N/A</v>
      </c>
      <c r="F117" s="1" t="e">
        <f t="shared" si="4"/>
        <v>#N/A</v>
      </c>
      <c r="G117" s="36" t="e">
        <f t="shared" si="5"/>
        <v>#N/A</v>
      </c>
      <c r="H117" s="1" t="e">
        <f t="shared" si="6"/>
        <v>#N/A</v>
      </c>
      <c r="I117" s="1" t="e">
        <f t="shared" si="7"/>
        <v>#N/A</v>
      </c>
    </row>
    <row r="118" spans="1:9" customFormat="1" x14ac:dyDescent="0.25">
      <c r="A118">
        <v>3372</v>
      </c>
      <c r="B118" t="s">
        <v>153</v>
      </c>
      <c r="C118" s="39">
        <v>3500</v>
      </c>
      <c r="D118" s="1" t="e">
        <f>SUM('Ready Reckoner'!$D$13:$D$20)+'Ready Reckoner'!$D$22+'Ready Reckoner'!$D$24+'Ready Reckoner'!$D$25</f>
        <v>#N/A</v>
      </c>
      <c r="E118" s="1" t="e">
        <f>SUM('Ready Reckoner'!$C$7:$C$9)</f>
        <v>#N/A</v>
      </c>
      <c r="F118" s="1" t="e">
        <f t="shared" si="4"/>
        <v>#N/A</v>
      </c>
      <c r="G118" s="36" t="e">
        <f t="shared" si="5"/>
        <v>#N/A</v>
      </c>
      <c r="H118" s="1" t="e">
        <f t="shared" si="6"/>
        <v>#N/A</v>
      </c>
      <c r="I118" s="1" t="e">
        <f t="shared" si="7"/>
        <v>#N/A</v>
      </c>
    </row>
    <row r="119" spans="1:9" customFormat="1" x14ac:dyDescent="0.25">
      <c r="A119">
        <v>3375</v>
      </c>
      <c r="B119" t="s">
        <v>154</v>
      </c>
      <c r="C119" s="39">
        <v>3500</v>
      </c>
      <c r="D119" s="1" t="e">
        <f>SUM('Ready Reckoner'!$D$13:$D$20)+'Ready Reckoner'!$D$22+'Ready Reckoner'!$D$24+'Ready Reckoner'!$D$25</f>
        <v>#N/A</v>
      </c>
      <c r="E119" s="1" t="e">
        <f>SUM('Ready Reckoner'!$C$7:$C$9)</f>
        <v>#N/A</v>
      </c>
      <c r="F119" s="1" t="e">
        <f t="shared" si="4"/>
        <v>#N/A</v>
      </c>
      <c r="G119" s="36" t="e">
        <f t="shared" si="5"/>
        <v>#N/A</v>
      </c>
      <c r="H119" s="1" t="e">
        <f t="shared" si="6"/>
        <v>#N/A</v>
      </c>
      <c r="I119" s="1" t="e">
        <f t="shared" si="7"/>
        <v>#N/A</v>
      </c>
    </row>
    <row r="120" spans="1:9" customFormat="1" x14ac:dyDescent="0.25">
      <c r="A120">
        <v>2064</v>
      </c>
      <c r="B120" t="s">
        <v>155</v>
      </c>
      <c r="C120" s="39">
        <v>3500</v>
      </c>
      <c r="D120" s="1" t="e">
        <f>SUM('Ready Reckoner'!$D$13:$D$20)+'Ready Reckoner'!$D$22+'Ready Reckoner'!$D$24+'Ready Reckoner'!$D$25</f>
        <v>#N/A</v>
      </c>
      <c r="E120" s="1" t="e">
        <f>SUM('Ready Reckoner'!$C$7:$C$9)</f>
        <v>#N/A</v>
      </c>
      <c r="F120" s="1" t="e">
        <f t="shared" si="4"/>
        <v>#N/A</v>
      </c>
      <c r="G120" s="36" t="e">
        <f t="shared" si="5"/>
        <v>#N/A</v>
      </c>
      <c r="H120" s="1" t="e">
        <f t="shared" si="6"/>
        <v>#N/A</v>
      </c>
      <c r="I120" s="1" t="e">
        <f t="shared" si="7"/>
        <v>#N/A</v>
      </c>
    </row>
    <row r="121" spans="1:9" customFormat="1" x14ac:dyDescent="0.25">
      <c r="A121">
        <v>4112</v>
      </c>
      <c r="B121" t="s">
        <v>156</v>
      </c>
      <c r="C121" s="41">
        <v>4800</v>
      </c>
      <c r="D121" s="1" t="e">
        <f>SUM('Ready Reckoner'!$D$13:$D$20)+'Ready Reckoner'!$D$22+'Ready Reckoner'!$D$24+'Ready Reckoner'!$D$25</f>
        <v>#N/A</v>
      </c>
      <c r="E121" s="1" t="e">
        <f>SUM('Ready Reckoner'!$C$7:$C$9)</f>
        <v>#N/A</v>
      </c>
      <c r="F121" s="1" t="e">
        <f t="shared" si="4"/>
        <v>#N/A</v>
      </c>
      <c r="G121" s="36" t="e">
        <f t="shared" si="5"/>
        <v>#N/A</v>
      </c>
      <c r="H121" s="1" t="e">
        <f t="shared" si="6"/>
        <v>#N/A</v>
      </c>
      <c r="I121" s="1" t="e">
        <f t="shared" si="7"/>
        <v>#N/A</v>
      </c>
    </row>
    <row r="122" spans="1:9" customFormat="1" x14ac:dyDescent="0.25">
      <c r="A122">
        <v>2132</v>
      </c>
      <c r="B122" t="s">
        <v>157</v>
      </c>
      <c r="C122" s="39">
        <v>3500</v>
      </c>
      <c r="D122" s="1" t="e">
        <f>SUM('Ready Reckoner'!$D$13:$D$20)+'Ready Reckoner'!$D$22+'Ready Reckoner'!$D$24+'Ready Reckoner'!$D$25</f>
        <v>#N/A</v>
      </c>
      <c r="E122" s="1" t="e">
        <f>SUM('Ready Reckoner'!$C$7:$C$9)</f>
        <v>#N/A</v>
      </c>
      <c r="F122" s="1" t="e">
        <f t="shared" si="4"/>
        <v>#N/A</v>
      </c>
      <c r="G122" s="36" t="e">
        <f t="shared" si="5"/>
        <v>#N/A</v>
      </c>
      <c r="H122" s="1" t="e">
        <f t="shared" si="6"/>
        <v>#N/A</v>
      </c>
      <c r="I122" s="1" t="e">
        <f t="shared" si="7"/>
        <v>#N/A</v>
      </c>
    </row>
    <row r="123" spans="1:9" customFormat="1" x14ac:dyDescent="0.25">
      <c r="A123">
        <v>3377</v>
      </c>
      <c r="B123" t="s">
        <v>158</v>
      </c>
      <c r="C123" s="39">
        <v>3500</v>
      </c>
      <c r="D123" s="1" t="e">
        <f>SUM('Ready Reckoner'!$D$13:$D$20)+'Ready Reckoner'!$D$22+'Ready Reckoner'!$D$24+'Ready Reckoner'!$D$25</f>
        <v>#N/A</v>
      </c>
      <c r="E123" s="1" t="e">
        <f>SUM('Ready Reckoner'!$C$7:$C$9)</f>
        <v>#N/A</v>
      </c>
      <c r="F123" s="1" t="e">
        <f t="shared" si="4"/>
        <v>#N/A</v>
      </c>
      <c r="G123" s="36" t="e">
        <f t="shared" si="5"/>
        <v>#N/A</v>
      </c>
      <c r="H123" s="1" t="e">
        <f t="shared" si="6"/>
        <v>#N/A</v>
      </c>
      <c r="I123" s="1" t="e">
        <f t="shared" si="7"/>
        <v>#N/A</v>
      </c>
    </row>
    <row r="124" spans="1:9" customFormat="1" x14ac:dyDescent="0.25">
      <c r="A124">
        <v>2101</v>
      </c>
      <c r="B124" t="s">
        <v>159</v>
      </c>
      <c r="C124" s="39">
        <v>3500</v>
      </c>
      <c r="D124" s="1" t="e">
        <f>SUM('Ready Reckoner'!$D$13:$D$20)+'Ready Reckoner'!$D$22+'Ready Reckoner'!$D$24+'Ready Reckoner'!$D$25</f>
        <v>#N/A</v>
      </c>
      <c r="E124" s="1" t="e">
        <f>SUM('Ready Reckoner'!$C$7:$C$9)</f>
        <v>#N/A</v>
      </c>
      <c r="F124" s="1" t="e">
        <f t="shared" si="4"/>
        <v>#N/A</v>
      </c>
      <c r="G124" s="36" t="e">
        <f t="shared" si="5"/>
        <v>#N/A</v>
      </c>
      <c r="H124" s="1" t="e">
        <f t="shared" si="6"/>
        <v>#N/A</v>
      </c>
      <c r="I124" s="1" t="e">
        <f t="shared" si="7"/>
        <v>#N/A</v>
      </c>
    </row>
    <row r="125" spans="1:9" customFormat="1" x14ac:dyDescent="0.25">
      <c r="A125">
        <v>2086</v>
      </c>
      <c r="B125" t="s">
        <v>160</v>
      </c>
      <c r="C125" s="39">
        <v>3500</v>
      </c>
      <c r="D125" s="1" t="e">
        <f>SUM('Ready Reckoner'!$D$13:$D$20)+'Ready Reckoner'!$D$22+'Ready Reckoner'!$D$24+'Ready Reckoner'!$D$25</f>
        <v>#N/A</v>
      </c>
      <c r="E125" s="1" t="e">
        <f>SUM('Ready Reckoner'!$C$7:$C$9)</f>
        <v>#N/A</v>
      </c>
      <c r="F125" s="1" t="e">
        <f t="shared" si="4"/>
        <v>#N/A</v>
      </c>
      <c r="G125" s="36" t="e">
        <f t="shared" si="5"/>
        <v>#N/A</v>
      </c>
      <c r="H125" s="1" t="e">
        <f t="shared" si="6"/>
        <v>#N/A</v>
      </c>
      <c r="I125" s="1" t="e">
        <f t="shared" si="7"/>
        <v>#N/A</v>
      </c>
    </row>
    <row r="126" spans="1:9" customFormat="1" x14ac:dyDescent="0.25">
      <c r="A126">
        <v>4039</v>
      </c>
      <c r="B126" t="s">
        <v>161</v>
      </c>
      <c r="C126" s="41">
        <v>4800</v>
      </c>
      <c r="D126" s="1" t="e">
        <f>SUM('Ready Reckoner'!$D$13:$D$20)+'Ready Reckoner'!$D$22+'Ready Reckoner'!$D$24+'Ready Reckoner'!$D$25</f>
        <v>#N/A</v>
      </c>
      <c r="E126" s="1" t="e">
        <f>SUM('Ready Reckoner'!$C$7:$C$9)</f>
        <v>#N/A</v>
      </c>
      <c r="F126" s="1" t="e">
        <f t="shared" si="4"/>
        <v>#N/A</v>
      </c>
      <c r="G126" s="36" t="e">
        <f t="shared" si="5"/>
        <v>#N/A</v>
      </c>
      <c r="H126" s="1" t="e">
        <f t="shared" si="6"/>
        <v>#N/A</v>
      </c>
      <c r="I126" s="1" t="e">
        <f t="shared" si="7"/>
        <v>#N/A</v>
      </c>
    </row>
    <row r="127" spans="1:9" customFormat="1" x14ac:dyDescent="0.25">
      <c r="A127">
        <v>2000</v>
      </c>
      <c r="B127" t="s">
        <v>162</v>
      </c>
      <c r="C127" s="39">
        <v>3500</v>
      </c>
      <c r="D127" s="1" t="e">
        <f>SUM('Ready Reckoner'!$D$13:$D$20)+'Ready Reckoner'!$D$22+'Ready Reckoner'!$D$24+'Ready Reckoner'!$D$25</f>
        <v>#N/A</v>
      </c>
      <c r="E127" s="1" t="e">
        <f>SUM('Ready Reckoner'!$C$7:$C$9)</f>
        <v>#N/A</v>
      </c>
      <c r="F127" s="1" t="e">
        <f t="shared" si="4"/>
        <v>#N/A</v>
      </c>
      <c r="G127" s="36" t="e">
        <f t="shared" si="5"/>
        <v>#N/A</v>
      </c>
      <c r="H127" s="1" t="e">
        <f t="shared" si="6"/>
        <v>#N/A</v>
      </c>
      <c r="I127" s="1" t="e">
        <f t="shared" si="7"/>
        <v>#N/A</v>
      </c>
    </row>
    <row r="128" spans="1:9" customFormat="1" x14ac:dyDescent="0.25">
      <c r="A128">
        <v>2031</v>
      </c>
      <c r="B128" t="s">
        <v>163</v>
      </c>
      <c r="C128" s="39">
        <v>3500</v>
      </c>
      <c r="D128" s="1" t="e">
        <f>SUM('Ready Reckoner'!$D$13:$D$20)+'Ready Reckoner'!$D$22+'Ready Reckoner'!$D$24+'Ready Reckoner'!$D$25</f>
        <v>#N/A</v>
      </c>
      <c r="E128" s="1" t="e">
        <f>SUM('Ready Reckoner'!$C$7:$C$9)</f>
        <v>#N/A</v>
      </c>
      <c r="F128" s="1" t="e">
        <f t="shared" si="4"/>
        <v>#N/A</v>
      </c>
      <c r="G128" s="36" t="e">
        <f t="shared" si="5"/>
        <v>#N/A</v>
      </c>
      <c r="H128" s="1" t="e">
        <f t="shared" si="6"/>
        <v>#N/A</v>
      </c>
      <c r="I128" s="1" t="e">
        <f t="shared" si="7"/>
        <v>#N/A</v>
      </c>
    </row>
    <row r="129" spans="1:9" customFormat="1" x14ac:dyDescent="0.25">
      <c r="A129">
        <v>3365</v>
      </c>
      <c r="B129" t="s">
        <v>164</v>
      </c>
      <c r="C129" s="39">
        <v>3500</v>
      </c>
      <c r="D129" s="1" t="e">
        <f>SUM('Ready Reckoner'!$D$13:$D$20)+'Ready Reckoner'!$D$22+'Ready Reckoner'!$D$24+'Ready Reckoner'!$D$25</f>
        <v>#N/A</v>
      </c>
      <c r="E129" s="1" t="e">
        <f>SUM('Ready Reckoner'!$C$7:$C$9)</f>
        <v>#N/A</v>
      </c>
      <c r="F129" s="1" t="e">
        <f t="shared" si="4"/>
        <v>#N/A</v>
      </c>
      <c r="G129" s="36" t="e">
        <f t="shared" si="5"/>
        <v>#N/A</v>
      </c>
      <c r="H129" s="1" t="e">
        <f t="shared" si="6"/>
        <v>#N/A</v>
      </c>
      <c r="I129" s="1" t="e">
        <f t="shared" si="7"/>
        <v>#N/A</v>
      </c>
    </row>
    <row r="130" spans="1:9" customFormat="1" x14ac:dyDescent="0.25">
      <c r="A130">
        <v>5202</v>
      </c>
      <c r="B130" t="s">
        <v>165</v>
      </c>
      <c r="C130" s="39">
        <v>3500</v>
      </c>
      <c r="D130" s="1" t="e">
        <f>SUM('Ready Reckoner'!$D$13:$D$20)+'Ready Reckoner'!$D$22+'Ready Reckoner'!$D$24+'Ready Reckoner'!$D$25</f>
        <v>#N/A</v>
      </c>
      <c r="E130" s="1" t="e">
        <f>SUM('Ready Reckoner'!$C$7:$C$9)</f>
        <v>#N/A</v>
      </c>
      <c r="F130" s="1" t="e">
        <f t="shared" si="4"/>
        <v>#N/A</v>
      </c>
      <c r="G130" s="36" t="e">
        <f t="shared" si="5"/>
        <v>#N/A</v>
      </c>
      <c r="H130" s="1" t="e">
        <f t="shared" si="6"/>
        <v>#N/A</v>
      </c>
      <c r="I130" s="1" t="e">
        <f t="shared" si="7"/>
        <v>#N/A</v>
      </c>
    </row>
    <row r="131" spans="1:9" customFormat="1" x14ac:dyDescent="0.25">
      <c r="A131">
        <v>2003</v>
      </c>
      <c r="B131" t="s">
        <v>166</v>
      </c>
      <c r="C131" s="39">
        <v>3500</v>
      </c>
      <c r="D131" s="1" t="e">
        <f>SUM('Ready Reckoner'!$D$13:$D$20)+'Ready Reckoner'!$D$22+'Ready Reckoner'!$D$24+'Ready Reckoner'!$D$25</f>
        <v>#N/A</v>
      </c>
      <c r="E131" s="1" t="e">
        <f>SUM('Ready Reckoner'!$C$7:$C$9)</f>
        <v>#N/A</v>
      </c>
      <c r="F131" s="1" t="e">
        <f t="shared" si="4"/>
        <v>#N/A</v>
      </c>
      <c r="G131" s="36" t="e">
        <f t="shared" si="5"/>
        <v>#N/A</v>
      </c>
      <c r="H131" s="1" t="e">
        <f t="shared" si="6"/>
        <v>#N/A</v>
      </c>
      <c r="I131" s="1" t="e">
        <f t="shared" si="7"/>
        <v>#N/A</v>
      </c>
    </row>
    <row r="132" spans="1:9" customFormat="1" x14ac:dyDescent="0.25">
      <c r="A132">
        <v>2140</v>
      </c>
      <c r="B132" t="s">
        <v>167</v>
      </c>
      <c r="C132" s="39">
        <v>3500</v>
      </c>
      <c r="D132" s="1" t="e">
        <f>SUM('Ready Reckoner'!$D$13:$D$20)+'Ready Reckoner'!$D$22+'Ready Reckoner'!$D$24+'Ready Reckoner'!$D$25</f>
        <v>#N/A</v>
      </c>
      <c r="E132" s="1" t="e">
        <f>SUM('Ready Reckoner'!$C$7:$C$9)</f>
        <v>#N/A</v>
      </c>
      <c r="F132" s="1" t="e">
        <f t="shared" ref="F132:F191" si="8">D132/E132</f>
        <v>#N/A</v>
      </c>
      <c r="G132" s="36" t="e">
        <f t="shared" ref="G132:G191" si="9">IF(F132&lt;C132,"BELOW","ABOVE")</f>
        <v>#N/A</v>
      </c>
      <c r="H132" s="1" t="e">
        <f t="shared" ref="H132:H191" si="10">IF(G132="BELOW",(C132-F132),0)</f>
        <v>#N/A</v>
      </c>
      <c r="I132" s="1" t="e">
        <f t="shared" ref="I132:I191" si="11">H132*E132</f>
        <v>#N/A</v>
      </c>
    </row>
    <row r="133" spans="1:9" customFormat="1" x14ac:dyDescent="0.25">
      <c r="A133">
        <v>4006</v>
      </c>
      <c r="B133" t="s">
        <v>168</v>
      </c>
      <c r="C133" s="41">
        <v>4800</v>
      </c>
      <c r="D133" s="1" t="e">
        <f>SUM('Ready Reckoner'!$D$13:$D$20)+'Ready Reckoner'!$D$22+'Ready Reckoner'!$D$24+'Ready Reckoner'!$D$25</f>
        <v>#N/A</v>
      </c>
      <c r="E133" s="1" t="e">
        <f>SUM('Ready Reckoner'!$C$7:$C$9)</f>
        <v>#N/A</v>
      </c>
      <c r="F133" s="1" t="e">
        <f t="shared" si="8"/>
        <v>#N/A</v>
      </c>
      <c r="G133" s="36" t="e">
        <f t="shared" si="9"/>
        <v>#N/A</v>
      </c>
      <c r="H133" s="1" t="e">
        <f t="shared" si="10"/>
        <v>#N/A</v>
      </c>
      <c r="I133" s="1" t="e">
        <f t="shared" si="11"/>
        <v>#N/A</v>
      </c>
    </row>
    <row r="134" spans="1:9" customFormat="1" x14ac:dyDescent="0.25">
      <c r="A134">
        <v>2174</v>
      </c>
      <c r="B134" t="s">
        <v>169</v>
      </c>
      <c r="C134" s="39">
        <v>3500</v>
      </c>
      <c r="D134" s="1" t="e">
        <f>SUM('Ready Reckoner'!$D$13:$D$20)+'Ready Reckoner'!$D$22+'Ready Reckoner'!$D$24+'Ready Reckoner'!$D$25</f>
        <v>#N/A</v>
      </c>
      <c r="E134" s="1" t="e">
        <f>SUM('Ready Reckoner'!$C$7:$C$9)</f>
        <v>#N/A</v>
      </c>
      <c r="F134" s="1" t="e">
        <f t="shared" si="8"/>
        <v>#N/A</v>
      </c>
      <c r="G134" s="36" t="e">
        <f t="shared" si="9"/>
        <v>#N/A</v>
      </c>
      <c r="H134" s="1" t="e">
        <f t="shared" si="10"/>
        <v>#N/A</v>
      </c>
      <c r="I134" s="1" t="e">
        <f t="shared" si="11"/>
        <v>#N/A</v>
      </c>
    </row>
    <row r="135" spans="1:9" customFormat="1" x14ac:dyDescent="0.25">
      <c r="A135">
        <v>2055</v>
      </c>
      <c r="B135" t="s">
        <v>170</v>
      </c>
      <c r="C135" s="39">
        <v>3500</v>
      </c>
      <c r="D135" s="1" t="e">
        <f>SUM('Ready Reckoner'!$D$13:$D$20)+'Ready Reckoner'!$D$22+'Ready Reckoner'!$D$24+'Ready Reckoner'!$D$25</f>
        <v>#N/A</v>
      </c>
      <c r="E135" s="1" t="e">
        <f>SUM('Ready Reckoner'!$C$7:$C$9)</f>
        <v>#N/A</v>
      </c>
      <c r="F135" s="1" t="e">
        <f t="shared" si="8"/>
        <v>#N/A</v>
      </c>
      <c r="G135" s="36" t="e">
        <f t="shared" si="9"/>
        <v>#N/A</v>
      </c>
      <c r="H135" s="1" t="e">
        <f t="shared" si="10"/>
        <v>#N/A</v>
      </c>
      <c r="I135" s="1" t="e">
        <f t="shared" si="11"/>
        <v>#N/A</v>
      </c>
    </row>
    <row r="136" spans="1:9" customFormat="1" x14ac:dyDescent="0.25">
      <c r="A136">
        <v>2178</v>
      </c>
      <c r="B136" t="s">
        <v>171</v>
      </c>
      <c r="C136" s="39">
        <v>3500</v>
      </c>
      <c r="D136" s="1" t="e">
        <f>SUM('Ready Reckoner'!$D$13:$D$20)+'Ready Reckoner'!$D$22+'Ready Reckoner'!$D$24+'Ready Reckoner'!$D$25</f>
        <v>#N/A</v>
      </c>
      <c r="E136" s="1" t="e">
        <f>SUM('Ready Reckoner'!$C$7:$C$9)</f>
        <v>#N/A</v>
      </c>
      <c r="F136" s="1" t="e">
        <f t="shared" si="8"/>
        <v>#N/A</v>
      </c>
      <c r="G136" s="36" t="e">
        <f t="shared" si="9"/>
        <v>#N/A</v>
      </c>
      <c r="H136" s="1" t="e">
        <f t="shared" si="10"/>
        <v>#N/A</v>
      </c>
      <c r="I136" s="1" t="e">
        <f t="shared" si="11"/>
        <v>#N/A</v>
      </c>
    </row>
    <row r="137" spans="1:9" customFormat="1" x14ac:dyDescent="0.25">
      <c r="A137">
        <v>3366</v>
      </c>
      <c r="B137" t="s">
        <v>172</v>
      </c>
      <c r="C137" s="39">
        <v>3500</v>
      </c>
      <c r="D137" s="1" t="e">
        <f>SUM('Ready Reckoner'!$D$13:$D$20)+'Ready Reckoner'!$D$22+'Ready Reckoner'!$D$24+'Ready Reckoner'!$D$25</f>
        <v>#N/A</v>
      </c>
      <c r="E137" s="1" t="e">
        <f>SUM('Ready Reckoner'!$C$7:$C$9)</f>
        <v>#N/A</v>
      </c>
      <c r="F137" s="1" t="e">
        <f t="shared" si="8"/>
        <v>#N/A</v>
      </c>
      <c r="G137" s="36" t="e">
        <f t="shared" si="9"/>
        <v>#N/A</v>
      </c>
      <c r="H137" s="1" t="e">
        <f t="shared" si="10"/>
        <v>#N/A</v>
      </c>
      <c r="I137" s="1" t="e">
        <f t="shared" si="11"/>
        <v>#N/A</v>
      </c>
    </row>
    <row r="138" spans="1:9" customFormat="1" x14ac:dyDescent="0.25">
      <c r="A138">
        <v>2077</v>
      </c>
      <c r="B138" t="s">
        <v>173</v>
      </c>
      <c r="C138" s="39">
        <v>3500</v>
      </c>
      <c r="D138" s="1" t="e">
        <f>SUM('Ready Reckoner'!$D$13:$D$20)+'Ready Reckoner'!$D$22+'Ready Reckoner'!$D$24+'Ready Reckoner'!$D$25</f>
        <v>#N/A</v>
      </c>
      <c r="E138" s="1" t="e">
        <f>SUM('Ready Reckoner'!$C$7:$C$9)</f>
        <v>#N/A</v>
      </c>
      <c r="F138" s="1" t="e">
        <f t="shared" si="8"/>
        <v>#N/A</v>
      </c>
      <c r="G138" s="36" t="e">
        <f t="shared" si="9"/>
        <v>#N/A</v>
      </c>
      <c r="H138" s="1" t="e">
        <f t="shared" si="10"/>
        <v>#N/A</v>
      </c>
      <c r="I138" s="1" t="e">
        <f t="shared" si="11"/>
        <v>#N/A</v>
      </c>
    </row>
    <row r="139" spans="1:9" customFormat="1" x14ac:dyDescent="0.25">
      <c r="A139">
        <v>2146</v>
      </c>
      <c r="B139" t="s">
        <v>174</v>
      </c>
      <c r="C139" s="39">
        <v>3500</v>
      </c>
      <c r="D139" s="1" t="e">
        <f>SUM('Ready Reckoner'!$D$13:$D$20)+'Ready Reckoner'!$D$22+'Ready Reckoner'!$D$24+'Ready Reckoner'!$D$25</f>
        <v>#N/A</v>
      </c>
      <c r="E139" s="1" t="e">
        <f>SUM('Ready Reckoner'!$C$7:$C$9)</f>
        <v>#N/A</v>
      </c>
      <c r="F139" s="1" t="e">
        <f t="shared" si="8"/>
        <v>#N/A</v>
      </c>
      <c r="G139" s="36" t="e">
        <f t="shared" si="9"/>
        <v>#N/A</v>
      </c>
      <c r="H139" s="1" t="e">
        <f t="shared" si="10"/>
        <v>#N/A</v>
      </c>
      <c r="I139" s="1" t="e">
        <f t="shared" si="11"/>
        <v>#N/A</v>
      </c>
    </row>
    <row r="140" spans="1:9" customFormat="1" x14ac:dyDescent="0.25">
      <c r="A140">
        <v>2023</v>
      </c>
      <c r="B140" t="s">
        <v>175</v>
      </c>
      <c r="C140" s="39">
        <v>3500</v>
      </c>
      <c r="D140" s="1" t="e">
        <f>SUM('Ready Reckoner'!$D$13:$D$20)+'Ready Reckoner'!$D$22+'Ready Reckoner'!$D$24+'Ready Reckoner'!$D$25</f>
        <v>#N/A</v>
      </c>
      <c r="E140" s="1" t="e">
        <f>SUM('Ready Reckoner'!$C$7:$C$9)</f>
        <v>#N/A</v>
      </c>
      <c r="F140" s="1" t="e">
        <f t="shared" si="8"/>
        <v>#N/A</v>
      </c>
      <c r="G140" s="36" t="e">
        <f t="shared" si="9"/>
        <v>#N/A</v>
      </c>
      <c r="H140" s="1" t="e">
        <f t="shared" si="10"/>
        <v>#N/A</v>
      </c>
      <c r="I140" s="1" t="e">
        <f t="shared" si="11"/>
        <v>#N/A</v>
      </c>
    </row>
    <row r="141" spans="1:9" customFormat="1" x14ac:dyDescent="0.25">
      <c r="A141">
        <v>3369</v>
      </c>
      <c r="B141" t="s">
        <v>176</v>
      </c>
      <c r="C141" s="39">
        <v>3500</v>
      </c>
      <c r="D141" s="1" t="e">
        <f>SUM('Ready Reckoner'!$D$13:$D$20)+'Ready Reckoner'!$D$22+'Ready Reckoner'!$D$24+'Ready Reckoner'!$D$25</f>
        <v>#N/A</v>
      </c>
      <c r="E141" s="1" t="e">
        <f>SUM('Ready Reckoner'!$C$7:$C$9)</f>
        <v>#N/A</v>
      </c>
      <c r="F141" s="1" t="e">
        <f t="shared" si="8"/>
        <v>#N/A</v>
      </c>
      <c r="G141" s="36" t="e">
        <f t="shared" si="9"/>
        <v>#N/A</v>
      </c>
      <c r="H141" s="1" t="e">
        <f t="shared" si="10"/>
        <v>#N/A</v>
      </c>
      <c r="I141" s="1" t="e">
        <f t="shared" si="11"/>
        <v>#N/A</v>
      </c>
    </row>
    <row r="142" spans="1:9" customFormat="1" x14ac:dyDescent="0.25">
      <c r="A142">
        <v>3333</v>
      </c>
      <c r="B142" t="s">
        <v>177</v>
      </c>
      <c r="C142" s="39">
        <v>3500</v>
      </c>
      <c r="D142" s="1" t="e">
        <f>SUM('Ready Reckoner'!$D$13:$D$20)+'Ready Reckoner'!$D$22+'Ready Reckoner'!$D$24+'Ready Reckoner'!$D$25</f>
        <v>#N/A</v>
      </c>
      <c r="E142" s="1" t="e">
        <f>SUM('Ready Reckoner'!$C$7:$C$9)</f>
        <v>#N/A</v>
      </c>
      <c r="F142" s="1" t="e">
        <f t="shared" si="8"/>
        <v>#N/A</v>
      </c>
      <c r="G142" s="36" t="e">
        <f t="shared" si="9"/>
        <v>#N/A</v>
      </c>
      <c r="H142" s="1" t="e">
        <f t="shared" si="10"/>
        <v>#N/A</v>
      </c>
      <c r="I142" s="1" t="e">
        <f t="shared" si="11"/>
        <v>#N/A</v>
      </c>
    </row>
    <row r="143" spans="1:9" customFormat="1" x14ac:dyDescent="0.25">
      <c r="A143">
        <v>3373</v>
      </c>
      <c r="B143" t="s">
        <v>178</v>
      </c>
      <c r="C143" s="39">
        <v>3500</v>
      </c>
      <c r="D143" s="1" t="e">
        <f>SUM('Ready Reckoner'!$D$13:$D$20)+'Ready Reckoner'!$D$22+'Ready Reckoner'!$D$24+'Ready Reckoner'!$D$25</f>
        <v>#N/A</v>
      </c>
      <c r="E143" s="1" t="e">
        <f>SUM('Ready Reckoner'!$C$7:$C$9)</f>
        <v>#N/A</v>
      </c>
      <c r="F143" s="1" t="e">
        <f t="shared" si="8"/>
        <v>#N/A</v>
      </c>
      <c r="G143" s="36" t="e">
        <f t="shared" si="9"/>
        <v>#N/A</v>
      </c>
      <c r="H143" s="1" t="e">
        <f t="shared" si="10"/>
        <v>#N/A</v>
      </c>
      <c r="I143" s="1" t="e">
        <f t="shared" si="11"/>
        <v>#N/A</v>
      </c>
    </row>
    <row r="144" spans="1:9" customFormat="1" x14ac:dyDescent="0.25">
      <c r="A144">
        <v>4023</v>
      </c>
      <c r="B144" t="s">
        <v>179</v>
      </c>
      <c r="C144" s="41">
        <v>4800</v>
      </c>
      <c r="D144" s="1" t="e">
        <f>SUM('Ready Reckoner'!$D$13:$D$20)+'Ready Reckoner'!$D$22+'Ready Reckoner'!$D$24+'Ready Reckoner'!$D$25</f>
        <v>#N/A</v>
      </c>
      <c r="E144" s="1" t="e">
        <f>SUM('Ready Reckoner'!$C$7:$C$9)</f>
        <v>#N/A</v>
      </c>
      <c r="F144" s="1" t="e">
        <f t="shared" si="8"/>
        <v>#N/A</v>
      </c>
      <c r="G144" s="36" t="e">
        <f t="shared" si="9"/>
        <v>#N/A</v>
      </c>
      <c r="H144" s="1" t="e">
        <f t="shared" si="10"/>
        <v>#N/A</v>
      </c>
      <c r="I144" s="1" t="e">
        <f t="shared" si="11"/>
        <v>#N/A</v>
      </c>
    </row>
    <row r="145" spans="1:9" customFormat="1" x14ac:dyDescent="0.25">
      <c r="A145">
        <v>3334</v>
      </c>
      <c r="B145" t="s">
        <v>180</v>
      </c>
      <c r="C145" s="39">
        <v>3500</v>
      </c>
      <c r="D145" s="1" t="e">
        <f>SUM('Ready Reckoner'!$D$13:$D$20)+'Ready Reckoner'!$D$22+'Ready Reckoner'!$D$24+'Ready Reckoner'!$D$25</f>
        <v>#N/A</v>
      </c>
      <c r="E145" s="1" t="e">
        <f>SUM('Ready Reckoner'!$C$7:$C$9)</f>
        <v>#N/A</v>
      </c>
      <c r="F145" s="1" t="e">
        <f t="shared" si="8"/>
        <v>#N/A</v>
      </c>
      <c r="G145" s="36" t="e">
        <f t="shared" si="9"/>
        <v>#N/A</v>
      </c>
      <c r="H145" s="1" t="e">
        <f t="shared" si="10"/>
        <v>#N/A</v>
      </c>
      <c r="I145" s="1" t="e">
        <f t="shared" si="11"/>
        <v>#N/A</v>
      </c>
    </row>
    <row r="146" spans="1:9" customFormat="1" x14ac:dyDescent="0.25">
      <c r="A146">
        <v>3335</v>
      </c>
      <c r="B146" t="s">
        <v>181</v>
      </c>
      <c r="C146" s="39">
        <v>3500</v>
      </c>
      <c r="D146" s="1" t="e">
        <f>SUM('Ready Reckoner'!$D$13:$D$20)+'Ready Reckoner'!$D$22+'Ready Reckoner'!$D$24+'Ready Reckoner'!$D$25</f>
        <v>#N/A</v>
      </c>
      <c r="E146" s="1" t="e">
        <f>SUM('Ready Reckoner'!$C$7:$C$9)</f>
        <v>#N/A</v>
      </c>
      <c r="F146" s="1" t="e">
        <f t="shared" si="8"/>
        <v>#N/A</v>
      </c>
      <c r="G146" s="36" t="e">
        <f t="shared" si="9"/>
        <v>#N/A</v>
      </c>
      <c r="H146" s="1" t="e">
        <f t="shared" si="10"/>
        <v>#N/A</v>
      </c>
      <c r="I146" s="1" t="e">
        <f t="shared" si="11"/>
        <v>#N/A</v>
      </c>
    </row>
    <row r="147" spans="1:9" customFormat="1" x14ac:dyDescent="0.25">
      <c r="A147">
        <v>3354</v>
      </c>
      <c r="B147" t="s">
        <v>182</v>
      </c>
      <c r="C147" s="39">
        <v>3500</v>
      </c>
      <c r="D147" s="1" t="e">
        <f>SUM('Ready Reckoner'!$D$13:$D$20)+'Ready Reckoner'!$D$22+'Ready Reckoner'!$D$24+'Ready Reckoner'!$D$25</f>
        <v>#N/A</v>
      </c>
      <c r="E147" s="1" t="e">
        <f>SUM('Ready Reckoner'!$C$7:$C$9)</f>
        <v>#N/A</v>
      </c>
      <c r="F147" s="1" t="e">
        <f t="shared" si="8"/>
        <v>#N/A</v>
      </c>
      <c r="G147" s="36" t="e">
        <f t="shared" si="9"/>
        <v>#N/A</v>
      </c>
      <c r="H147" s="1" t="e">
        <f t="shared" si="10"/>
        <v>#N/A</v>
      </c>
      <c r="I147" s="1" t="e">
        <f t="shared" si="11"/>
        <v>#N/A</v>
      </c>
    </row>
    <row r="148" spans="1:9" customFormat="1" x14ac:dyDescent="0.25">
      <c r="A148">
        <v>3351</v>
      </c>
      <c r="B148" t="s">
        <v>183</v>
      </c>
      <c r="C148" s="39">
        <v>3500</v>
      </c>
      <c r="D148" s="1" t="e">
        <f>SUM('Ready Reckoner'!$D$13:$D$20)+'Ready Reckoner'!$D$22+'Ready Reckoner'!$D$24+'Ready Reckoner'!$D$25</f>
        <v>#N/A</v>
      </c>
      <c r="E148" s="1" t="e">
        <f>SUM('Ready Reckoner'!$C$7:$C$9)</f>
        <v>#N/A</v>
      </c>
      <c r="F148" s="1" t="e">
        <f t="shared" si="8"/>
        <v>#N/A</v>
      </c>
      <c r="G148" s="36" t="e">
        <f t="shared" si="9"/>
        <v>#N/A</v>
      </c>
      <c r="H148" s="1" t="e">
        <f t="shared" si="10"/>
        <v>#N/A</v>
      </c>
      <c r="I148" s="1" t="e">
        <f t="shared" si="11"/>
        <v>#N/A</v>
      </c>
    </row>
    <row r="149" spans="1:9" customFormat="1" x14ac:dyDescent="0.25">
      <c r="A149">
        <v>2032</v>
      </c>
      <c r="B149" t="s">
        <v>184</v>
      </c>
      <c r="C149" s="39">
        <v>3500</v>
      </c>
      <c r="D149" s="1" t="e">
        <f>SUM('Ready Reckoner'!$D$13:$D$20)+'Ready Reckoner'!$D$22+'Ready Reckoner'!$D$24+'Ready Reckoner'!$D$25</f>
        <v>#N/A</v>
      </c>
      <c r="E149" s="1" t="e">
        <f>SUM('Ready Reckoner'!$C$7:$C$9)</f>
        <v>#N/A</v>
      </c>
      <c r="F149" s="1" t="e">
        <f t="shared" si="8"/>
        <v>#N/A</v>
      </c>
      <c r="G149" s="36" t="e">
        <f t="shared" si="9"/>
        <v>#N/A</v>
      </c>
      <c r="H149" s="1" t="e">
        <f t="shared" si="10"/>
        <v>#N/A</v>
      </c>
      <c r="I149" s="1" t="e">
        <f t="shared" si="11"/>
        <v>#N/A</v>
      </c>
    </row>
    <row r="150" spans="1:9" customFormat="1" x14ac:dyDescent="0.25">
      <c r="A150">
        <v>3352</v>
      </c>
      <c r="B150" t="s">
        <v>185</v>
      </c>
      <c r="C150" s="39">
        <v>3500</v>
      </c>
      <c r="D150" s="1" t="e">
        <f>SUM('Ready Reckoner'!$D$13:$D$20)+'Ready Reckoner'!$D$22+'Ready Reckoner'!$D$24+'Ready Reckoner'!$D$25</f>
        <v>#N/A</v>
      </c>
      <c r="E150" s="1" t="e">
        <f>SUM('Ready Reckoner'!$C$7:$C$9)</f>
        <v>#N/A</v>
      </c>
      <c r="F150" s="1" t="e">
        <f t="shared" si="8"/>
        <v>#N/A</v>
      </c>
      <c r="G150" s="36" t="e">
        <f t="shared" si="9"/>
        <v>#N/A</v>
      </c>
      <c r="H150" s="1" t="e">
        <f t="shared" si="10"/>
        <v>#N/A</v>
      </c>
      <c r="I150" s="1" t="e">
        <f t="shared" si="11"/>
        <v>#N/A</v>
      </c>
    </row>
    <row r="151" spans="1:9" customFormat="1" x14ac:dyDescent="0.25">
      <c r="A151">
        <v>5208</v>
      </c>
      <c r="B151" t="s">
        <v>186</v>
      </c>
      <c r="C151" s="39">
        <v>3500</v>
      </c>
      <c r="D151" s="1" t="e">
        <f>SUM('Ready Reckoner'!$D$13:$D$20)+'Ready Reckoner'!$D$22+'Ready Reckoner'!$D$24+'Ready Reckoner'!$D$25</f>
        <v>#N/A</v>
      </c>
      <c r="E151" s="1" t="e">
        <f>SUM('Ready Reckoner'!$C$7:$C$9)</f>
        <v>#N/A</v>
      </c>
      <c r="F151" s="1" t="e">
        <f t="shared" si="8"/>
        <v>#N/A</v>
      </c>
      <c r="G151" s="36" t="e">
        <f t="shared" si="9"/>
        <v>#N/A</v>
      </c>
      <c r="H151" s="1" t="e">
        <f t="shared" si="10"/>
        <v>#N/A</v>
      </c>
      <c r="I151" s="1" t="e">
        <f t="shared" si="11"/>
        <v>#N/A</v>
      </c>
    </row>
    <row r="152" spans="1:9" customFormat="1" x14ac:dyDescent="0.25">
      <c r="A152">
        <v>3367</v>
      </c>
      <c r="B152" t="s">
        <v>187</v>
      </c>
      <c r="C152" s="39">
        <v>3500</v>
      </c>
      <c r="D152" s="1" t="e">
        <f>SUM('Ready Reckoner'!$D$13:$D$20)+'Ready Reckoner'!$D$22+'Ready Reckoner'!$D$24+'Ready Reckoner'!$D$25</f>
        <v>#N/A</v>
      </c>
      <c r="E152" s="1" t="e">
        <f>SUM('Ready Reckoner'!$C$7:$C$9)</f>
        <v>#N/A</v>
      </c>
      <c r="F152" s="1" t="e">
        <f t="shared" si="8"/>
        <v>#N/A</v>
      </c>
      <c r="G152" s="36" t="e">
        <f t="shared" si="9"/>
        <v>#N/A</v>
      </c>
      <c r="H152" s="1" t="e">
        <f t="shared" si="10"/>
        <v>#N/A</v>
      </c>
      <c r="I152" s="1" t="e">
        <f t="shared" si="11"/>
        <v>#N/A</v>
      </c>
    </row>
    <row r="153" spans="1:9" customFormat="1" x14ac:dyDescent="0.25">
      <c r="A153">
        <v>3338</v>
      </c>
      <c r="B153" t="s">
        <v>188</v>
      </c>
      <c r="C153" s="39">
        <v>3500</v>
      </c>
      <c r="D153" s="1" t="e">
        <f>SUM('Ready Reckoner'!$D$13:$D$20)+'Ready Reckoner'!$D$22+'Ready Reckoner'!$D$24+'Ready Reckoner'!$D$25</f>
        <v>#N/A</v>
      </c>
      <c r="E153" s="1" t="e">
        <f>SUM('Ready Reckoner'!$C$7:$C$9)</f>
        <v>#N/A</v>
      </c>
      <c r="F153" s="1" t="e">
        <f t="shared" si="8"/>
        <v>#N/A</v>
      </c>
      <c r="G153" s="36" t="e">
        <f t="shared" si="9"/>
        <v>#N/A</v>
      </c>
      <c r="H153" s="1" t="e">
        <f t="shared" si="10"/>
        <v>#N/A</v>
      </c>
      <c r="I153" s="1" t="e">
        <f t="shared" si="11"/>
        <v>#N/A</v>
      </c>
    </row>
    <row r="154" spans="1:9" customFormat="1" x14ac:dyDescent="0.25">
      <c r="A154">
        <v>3370</v>
      </c>
      <c r="B154" t="s">
        <v>189</v>
      </c>
      <c r="C154" s="39">
        <v>3500</v>
      </c>
      <c r="D154" s="1" t="e">
        <f>SUM('Ready Reckoner'!$D$13:$D$20)+'Ready Reckoner'!$D$22+'Ready Reckoner'!$D$24+'Ready Reckoner'!$D$25</f>
        <v>#N/A</v>
      </c>
      <c r="E154" s="1" t="e">
        <f>SUM('Ready Reckoner'!$C$7:$C$9)</f>
        <v>#N/A</v>
      </c>
      <c r="F154" s="1" t="e">
        <f t="shared" si="8"/>
        <v>#N/A</v>
      </c>
      <c r="G154" s="36" t="e">
        <f t="shared" si="9"/>
        <v>#N/A</v>
      </c>
      <c r="H154" s="1" t="e">
        <f t="shared" si="10"/>
        <v>#N/A</v>
      </c>
      <c r="I154" s="1" t="e">
        <f t="shared" si="11"/>
        <v>#N/A</v>
      </c>
    </row>
    <row r="155" spans="1:9" customFormat="1" x14ac:dyDescent="0.25">
      <c r="A155">
        <v>3021</v>
      </c>
      <c r="B155" t="s">
        <v>190</v>
      </c>
      <c r="C155" s="39">
        <v>3500</v>
      </c>
      <c r="D155" s="1" t="e">
        <f>SUM('Ready Reckoner'!$D$13:$D$20)+'Ready Reckoner'!$D$22+'Ready Reckoner'!$D$24+'Ready Reckoner'!$D$25</f>
        <v>#N/A</v>
      </c>
      <c r="E155" s="1" t="e">
        <f>SUM('Ready Reckoner'!$C$7:$C$9)</f>
        <v>#N/A</v>
      </c>
      <c r="F155" s="1" t="e">
        <f t="shared" si="8"/>
        <v>#N/A</v>
      </c>
      <c r="G155" s="36" t="e">
        <f t="shared" si="9"/>
        <v>#N/A</v>
      </c>
      <c r="H155" s="1" t="e">
        <f t="shared" si="10"/>
        <v>#N/A</v>
      </c>
      <c r="I155" s="1" t="e">
        <f t="shared" si="11"/>
        <v>#N/A</v>
      </c>
    </row>
    <row r="156" spans="1:9" customFormat="1" x14ac:dyDescent="0.25">
      <c r="A156">
        <v>3347</v>
      </c>
      <c r="B156" t="s">
        <v>191</v>
      </c>
      <c r="C156" s="39">
        <v>3500</v>
      </c>
      <c r="D156" s="1" t="e">
        <f>SUM('Ready Reckoner'!$D$13:$D$20)+'Ready Reckoner'!$D$22+'Ready Reckoner'!$D$24+'Ready Reckoner'!$D$25</f>
        <v>#N/A</v>
      </c>
      <c r="E156" s="1" t="e">
        <f>SUM('Ready Reckoner'!$C$7:$C$9)</f>
        <v>#N/A</v>
      </c>
      <c r="F156" s="1" t="e">
        <f t="shared" si="8"/>
        <v>#N/A</v>
      </c>
      <c r="G156" s="36" t="e">
        <f t="shared" si="9"/>
        <v>#N/A</v>
      </c>
      <c r="H156" s="1" t="e">
        <f t="shared" si="10"/>
        <v>#N/A</v>
      </c>
      <c r="I156" s="1" t="e">
        <f t="shared" si="11"/>
        <v>#N/A</v>
      </c>
    </row>
    <row r="157" spans="1:9" customFormat="1" x14ac:dyDescent="0.25">
      <c r="A157">
        <v>3355</v>
      </c>
      <c r="B157" t="s">
        <v>192</v>
      </c>
      <c r="C157" s="39">
        <v>3500</v>
      </c>
      <c r="D157" s="1" t="e">
        <f>SUM('Ready Reckoner'!$D$13:$D$20)+'Ready Reckoner'!$D$22+'Ready Reckoner'!$D$24+'Ready Reckoner'!$D$25</f>
        <v>#N/A</v>
      </c>
      <c r="E157" s="1" t="e">
        <f>SUM('Ready Reckoner'!$C$7:$C$9)</f>
        <v>#N/A</v>
      </c>
      <c r="F157" s="1" t="e">
        <f t="shared" si="8"/>
        <v>#N/A</v>
      </c>
      <c r="G157" s="36" t="e">
        <f t="shared" si="9"/>
        <v>#N/A</v>
      </c>
      <c r="H157" s="1" t="e">
        <f t="shared" si="10"/>
        <v>#N/A</v>
      </c>
      <c r="I157" s="1" t="e">
        <f t="shared" si="11"/>
        <v>#N/A</v>
      </c>
    </row>
    <row r="158" spans="1:9" customFormat="1" x14ac:dyDescent="0.25">
      <c r="A158">
        <v>3013</v>
      </c>
      <c r="B158" t="s">
        <v>193</v>
      </c>
      <c r="C158" s="39">
        <v>3500</v>
      </c>
      <c r="D158" s="1" t="e">
        <f>SUM('Ready Reckoner'!$D$13:$D$20)+'Ready Reckoner'!$D$22+'Ready Reckoner'!$D$24+'Ready Reckoner'!$D$25</f>
        <v>#N/A</v>
      </c>
      <c r="E158" s="1" t="e">
        <f>SUM('Ready Reckoner'!$C$7:$C$9)</f>
        <v>#N/A</v>
      </c>
      <c r="F158" s="1" t="e">
        <f t="shared" si="8"/>
        <v>#N/A</v>
      </c>
      <c r="G158" s="36" t="e">
        <f t="shared" si="9"/>
        <v>#N/A</v>
      </c>
      <c r="H158" s="1" t="e">
        <f t="shared" si="10"/>
        <v>#N/A</v>
      </c>
      <c r="I158" s="1" t="e">
        <f t="shared" si="11"/>
        <v>#N/A</v>
      </c>
    </row>
    <row r="159" spans="1:9" customFormat="1" x14ac:dyDescent="0.25">
      <c r="A159">
        <v>2010</v>
      </c>
      <c r="B159" t="s">
        <v>194</v>
      </c>
      <c r="C159" s="39">
        <v>3500</v>
      </c>
      <c r="D159" s="1" t="e">
        <f>SUM('Ready Reckoner'!$D$13:$D$20)+'Ready Reckoner'!$D$22+'Ready Reckoner'!$D$24+'Ready Reckoner'!$D$25</f>
        <v>#N/A</v>
      </c>
      <c r="E159" s="1" t="e">
        <f>SUM('Ready Reckoner'!$C$7:$C$9)</f>
        <v>#N/A</v>
      </c>
      <c r="F159" s="1" t="e">
        <f t="shared" si="8"/>
        <v>#N/A</v>
      </c>
      <c r="G159" s="36" t="e">
        <f t="shared" si="9"/>
        <v>#N/A</v>
      </c>
      <c r="H159" s="1" t="e">
        <f t="shared" si="10"/>
        <v>#N/A</v>
      </c>
      <c r="I159" s="1" t="e">
        <f t="shared" si="11"/>
        <v>#N/A</v>
      </c>
    </row>
    <row r="160" spans="1:9" customFormat="1" x14ac:dyDescent="0.25">
      <c r="A160">
        <v>3301</v>
      </c>
      <c r="B160" t="s">
        <v>195</v>
      </c>
      <c r="C160" s="39">
        <v>3500</v>
      </c>
      <c r="D160" s="1" t="e">
        <f>SUM('Ready Reckoner'!$D$13:$D$20)+'Ready Reckoner'!$D$22+'Ready Reckoner'!$D$24+'Ready Reckoner'!$D$25</f>
        <v>#N/A</v>
      </c>
      <c r="E160" s="1" t="e">
        <f>SUM('Ready Reckoner'!$C$7:$C$9)</f>
        <v>#N/A</v>
      </c>
      <c r="F160" s="1" t="e">
        <f t="shared" si="8"/>
        <v>#N/A</v>
      </c>
      <c r="G160" s="36" t="e">
        <f t="shared" si="9"/>
        <v>#N/A</v>
      </c>
      <c r="H160" s="1" t="e">
        <f t="shared" si="10"/>
        <v>#N/A</v>
      </c>
      <c r="I160" s="1" t="e">
        <f t="shared" si="11"/>
        <v>#N/A</v>
      </c>
    </row>
    <row r="161" spans="1:9" customFormat="1" x14ac:dyDescent="0.25">
      <c r="A161">
        <v>2022</v>
      </c>
      <c r="B161" t="s">
        <v>196</v>
      </c>
      <c r="C161" s="39">
        <v>3500</v>
      </c>
      <c r="D161" s="1" t="e">
        <f>SUM('Ready Reckoner'!$D$13:$D$20)+'Ready Reckoner'!$D$22+'Ready Reckoner'!$D$24+'Ready Reckoner'!$D$25</f>
        <v>#N/A</v>
      </c>
      <c r="E161" s="1" t="e">
        <f>SUM('Ready Reckoner'!$C$7:$C$9)</f>
        <v>#N/A</v>
      </c>
      <c r="F161" s="1" t="e">
        <f t="shared" si="8"/>
        <v>#N/A</v>
      </c>
      <c r="G161" s="36" t="e">
        <f t="shared" si="9"/>
        <v>#N/A</v>
      </c>
      <c r="H161" s="1" t="e">
        <f t="shared" si="10"/>
        <v>#N/A</v>
      </c>
      <c r="I161" s="1" t="e">
        <f t="shared" si="11"/>
        <v>#N/A</v>
      </c>
    </row>
    <row r="162" spans="1:9" customFormat="1" x14ac:dyDescent="0.25">
      <c r="A162">
        <v>3313</v>
      </c>
      <c r="B162" t="s">
        <v>197</v>
      </c>
      <c r="C162" s="39">
        <v>3500</v>
      </c>
      <c r="D162" s="1" t="e">
        <f>SUM('Ready Reckoner'!$D$13:$D$20)+'Ready Reckoner'!$D$22+'Ready Reckoner'!$D$24+'Ready Reckoner'!$D$25</f>
        <v>#N/A</v>
      </c>
      <c r="E162" s="1" t="e">
        <f>SUM('Ready Reckoner'!$C$7:$C$9)</f>
        <v>#N/A</v>
      </c>
      <c r="F162" s="1" t="e">
        <f t="shared" si="8"/>
        <v>#N/A</v>
      </c>
      <c r="G162" s="36" t="e">
        <f t="shared" si="9"/>
        <v>#N/A</v>
      </c>
      <c r="H162" s="1" t="e">
        <f t="shared" si="10"/>
        <v>#N/A</v>
      </c>
      <c r="I162" s="1" t="e">
        <f t="shared" si="11"/>
        <v>#N/A</v>
      </c>
    </row>
    <row r="163" spans="1:9" customFormat="1" x14ac:dyDescent="0.25">
      <c r="A163">
        <v>3371</v>
      </c>
      <c r="B163" t="s">
        <v>198</v>
      </c>
      <c r="C163" s="39">
        <v>3500</v>
      </c>
      <c r="D163" s="1" t="e">
        <f>SUM('Ready Reckoner'!$D$13:$D$20)+'Ready Reckoner'!$D$22+'Ready Reckoner'!$D$24+'Ready Reckoner'!$D$25</f>
        <v>#N/A</v>
      </c>
      <c r="E163" s="1" t="e">
        <f>SUM('Ready Reckoner'!$C$7:$C$9)</f>
        <v>#N/A</v>
      </c>
      <c r="F163" s="1" t="e">
        <f t="shared" si="8"/>
        <v>#N/A</v>
      </c>
      <c r="G163" s="36" t="e">
        <f t="shared" si="9"/>
        <v>#N/A</v>
      </c>
      <c r="H163" s="1" t="e">
        <f t="shared" si="10"/>
        <v>#N/A</v>
      </c>
      <c r="I163" s="1" t="e">
        <f t="shared" si="11"/>
        <v>#N/A</v>
      </c>
    </row>
    <row r="164" spans="1:9" customFormat="1" x14ac:dyDescent="0.25">
      <c r="A164">
        <v>3349</v>
      </c>
      <c r="B164" t="s">
        <v>199</v>
      </c>
      <c r="C164" s="39">
        <v>3500</v>
      </c>
      <c r="D164" s="1" t="e">
        <f>SUM('Ready Reckoner'!$D$13:$D$20)+'Ready Reckoner'!$D$22+'Ready Reckoner'!$D$24+'Ready Reckoner'!$D$25</f>
        <v>#N/A</v>
      </c>
      <c r="E164" s="1" t="e">
        <f>SUM('Ready Reckoner'!$C$7:$C$9)</f>
        <v>#N/A</v>
      </c>
      <c r="F164" s="1" t="e">
        <f t="shared" si="8"/>
        <v>#N/A</v>
      </c>
      <c r="G164" s="36" t="e">
        <f t="shared" si="9"/>
        <v>#N/A</v>
      </c>
      <c r="H164" s="1" t="e">
        <f t="shared" si="10"/>
        <v>#N/A</v>
      </c>
      <c r="I164" s="1" t="e">
        <f t="shared" si="11"/>
        <v>#N/A</v>
      </c>
    </row>
    <row r="165" spans="1:9" customFormat="1" x14ac:dyDescent="0.25">
      <c r="A165">
        <v>3350</v>
      </c>
      <c r="B165" t="s">
        <v>200</v>
      </c>
      <c r="C165" s="39">
        <v>3500</v>
      </c>
      <c r="D165" s="1" t="e">
        <f>SUM('Ready Reckoner'!$D$13:$D$20)+'Ready Reckoner'!$D$22+'Ready Reckoner'!$D$24+'Ready Reckoner'!$D$25</f>
        <v>#N/A</v>
      </c>
      <c r="E165" s="1" t="e">
        <f>SUM('Ready Reckoner'!$C$7:$C$9)</f>
        <v>#N/A</v>
      </c>
      <c r="F165" s="1" t="e">
        <f t="shared" si="8"/>
        <v>#N/A</v>
      </c>
      <c r="G165" s="36" t="e">
        <f t="shared" si="9"/>
        <v>#N/A</v>
      </c>
      <c r="H165" s="1" t="e">
        <f t="shared" si="10"/>
        <v>#N/A</v>
      </c>
      <c r="I165" s="1" t="e">
        <f t="shared" si="11"/>
        <v>#N/A</v>
      </c>
    </row>
    <row r="166" spans="1:9" customFormat="1" x14ac:dyDescent="0.25">
      <c r="A166">
        <v>2134</v>
      </c>
      <c r="B166" t="s">
        <v>201</v>
      </c>
      <c r="C166" s="39">
        <v>3500</v>
      </c>
      <c r="D166" s="1" t="e">
        <f>SUM('Ready Reckoner'!$D$13:$D$20)+'Ready Reckoner'!$D$22+'Ready Reckoner'!$D$24+'Ready Reckoner'!$D$25</f>
        <v>#N/A</v>
      </c>
      <c r="E166" s="1" t="e">
        <f>SUM('Ready Reckoner'!$C$7:$C$9)</f>
        <v>#N/A</v>
      </c>
      <c r="F166" s="1" t="e">
        <f t="shared" si="8"/>
        <v>#N/A</v>
      </c>
      <c r="G166" s="36" t="e">
        <f t="shared" si="9"/>
        <v>#N/A</v>
      </c>
      <c r="H166" s="1" t="e">
        <f t="shared" si="10"/>
        <v>#N/A</v>
      </c>
      <c r="I166" s="1" t="e">
        <f t="shared" si="11"/>
        <v>#N/A</v>
      </c>
    </row>
    <row r="167" spans="1:9" customFormat="1" x14ac:dyDescent="0.25">
      <c r="A167">
        <v>2148</v>
      </c>
      <c r="B167" t="s">
        <v>202</v>
      </c>
      <c r="C167" s="39">
        <v>3500</v>
      </c>
      <c r="D167" s="1" t="e">
        <f>SUM('Ready Reckoner'!$D$13:$D$20)+'Ready Reckoner'!$D$22+'Ready Reckoner'!$D$24+'Ready Reckoner'!$D$25</f>
        <v>#N/A</v>
      </c>
      <c r="E167" s="1" t="e">
        <f>SUM('Ready Reckoner'!$C$7:$C$9)</f>
        <v>#N/A</v>
      </c>
      <c r="F167" s="1" t="e">
        <f t="shared" si="8"/>
        <v>#N/A</v>
      </c>
      <c r="G167" s="36" t="e">
        <f t="shared" si="9"/>
        <v>#N/A</v>
      </c>
      <c r="H167" s="1" t="e">
        <f t="shared" si="10"/>
        <v>#N/A</v>
      </c>
      <c r="I167" s="1" t="e">
        <f t="shared" si="11"/>
        <v>#N/A</v>
      </c>
    </row>
    <row r="168" spans="1:9" customFormat="1" x14ac:dyDescent="0.25">
      <c r="A168">
        <v>2081</v>
      </c>
      <c r="B168" t="s">
        <v>203</v>
      </c>
      <c r="C168" s="39">
        <v>3500</v>
      </c>
      <c r="D168" s="1" t="e">
        <f>SUM('Ready Reckoner'!$D$13:$D$20)+'Ready Reckoner'!$D$22+'Ready Reckoner'!$D$24+'Ready Reckoner'!$D$25</f>
        <v>#N/A</v>
      </c>
      <c r="E168" s="1" t="e">
        <f>SUM('Ready Reckoner'!$C$7:$C$9)</f>
        <v>#N/A</v>
      </c>
      <c r="F168" s="1" t="e">
        <f t="shared" si="8"/>
        <v>#N/A</v>
      </c>
      <c r="G168" s="36" t="e">
        <f t="shared" si="9"/>
        <v>#N/A</v>
      </c>
      <c r="H168" s="1" t="e">
        <f t="shared" si="10"/>
        <v>#N/A</v>
      </c>
      <c r="I168" s="1" t="e">
        <f t="shared" si="11"/>
        <v>#N/A</v>
      </c>
    </row>
    <row r="169" spans="1:9" customFormat="1" x14ac:dyDescent="0.25">
      <c r="A169">
        <v>2057</v>
      </c>
      <c r="B169" t="s">
        <v>204</v>
      </c>
      <c r="C169" s="39">
        <v>3500</v>
      </c>
      <c r="D169" s="1" t="e">
        <f>SUM('Ready Reckoner'!$D$13:$D$20)+'Ready Reckoner'!$D$22+'Ready Reckoner'!$D$24+'Ready Reckoner'!$D$25</f>
        <v>#N/A</v>
      </c>
      <c r="E169" s="1" t="e">
        <f>SUM('Ready Reckoner'!$C$7:$C$9)</f>
        <v>#N/A</v>
      </c>
      <c r="F169" s="1" t="e">
        <f t="shared" si="8"/>
        <v>#N/A</v>
      </c>
      <c r="G169" s="36" t="e">
        <f t="shared" si="9"/>
        <v>#N/A</v>
      </c>
      <c r="H169" s="1" t="e">
        <f t="shared" si="10"/>
        <v>#N/A</v>
      </c>
      <c r="I169" s="1" t="e">
        <f t="shared" si="11"/>
        <v>#N/A</v>
      </c>
    </row>
    <row r="170" spans="1:9" customFormat="1" x14ac:dyDescent="0.25">
      <c r="A170">
        <v>2058</v>
      </c>
      <c r="B170" t="s">
        <v>205</v>
      </c>
      <c r="C170" s="39">
        <v>3500</v>
      </c>
      <c r="D170" s="1" t="e">
        <f>SUM('Ready Reckoner'!$D$13:$D$20)+'Ready Reckoner'!$D$22+'Ready Reckoner'!$D$24+'Ready Reckoner'!$D$25</f>
        <v>#N/A</v>
      </c>
      <c r="E170" s="1" t="e">
        <f>SUM('Ready Reckoner'!$C$7:$C$9)</f>
        <v>#N/A</v>
      </c>
      <c r="F170" s="1" t="e">
        <f t="shared" si="8"/>
        <v>#N/A</v>
      </c>
      <c r="G170" s="36" t="e">
        <f t="shared" si="9"/>
        <v>#N/A</v>
      </c>
      <c r="H170" s="1" t="e">
        <f t="shared" si="10"/>
        <v>#N/A</v>
      </c>
      <c r="I170" s="1" t="e">
        <f t="shared" si="11"/>
        <v>#N/A</v>
      </c>
    </row>
    <row r="171" spans="1:9" customFormat="1" x14ac:dyDescent="0.25">
      <c r="A171">
        <v>4610</v>
      </c>
      <c r="B171" t="s">
        <v>206</v>
      </c>
      <c r="C171" s="41">
        <v>4800</v>
      </c>
      <c r="D171" s="1" t="e">
        <f>SUM('Ready Reckoner'!$D$13:$D$20)+'Ready Reckoner'!$D$22+'Ready Reckoner'!$D$24+'Ready Reckoner'!$D$25</f>
        <v>#N/A</v>
      </c>
      <c r="E171" s="1" t="e">
        <f>SUM('Ready Reckoner'!$C$7:$C$9)</f>
        <v>#N/A</v>
      </c>
      <c r="F171" s="1" t="e">
        <f t="shared" si="8"/>
        <v>#N/A</v>
      </c>
      <c r="G171" s="36" t="e">
        <f t="shared" si="9"/>
        <v>#N/A</v>
      </c>
      <c r="H171" s="1" t="e">
        <f t="shared" si="10"/>
        <v>#N/A</v>
      </c>
      <c r="I171" s="1" t="e">
        <f t="shared" si="11"/>
        <v>#N/A</v>
      </c>
    </row>
    <row r="172" spans="1:9" customFormat="1" x14ac:dyDescent="0.25">
      <c r="A172">
        <v>3368</v>
      </c>
      <c r="B172" t="s">
        <v>207</v>
      </c>
      <c r="C172" s="39">
        <v>3500</v>
      </c>
      <c r="D172" s="1" t="e">
        <f>SUM('Ready Reckoner'!$D$13:$D$20)+'Ready Reckoner'!$D$22+'Ready Reckoner'!$D$24+'Ready Reckoner'!$D$25</f>
        <v>#N/A</v>
      </c>
      <c r="E172" s="1" t="e">
        <f>SUM('Ready Reckoner'!$C$7:$C$9)</f>
        <v>#N/A</v>
      </c>
      <c r="F172" s="1" t="e">
        <f t="shared" si="8"/>
        <v>#N/A</v>
      </c>
      <c r="G172" s="36" t="e">
        <f t="shared" si="9"/>
        <v>#N/A</v>
      </c>
      <c r="H172" s="1" t="e">
        <f t="shared" si="10"/>
        <v>#N/A</v>
      </c>
      <c r="I172" s="1" t="e">
        <f t="shared" si="11"/>
        <v>#N/A</v>
      </c>
    </row>
    <row r="173" spans="1:9" customFormat="1" x14ac:dyDescent="0.25">
      <c r="A173">
        <v>2060</v>
      </c>
      <c r="B173" t="s">
        <v>208</v>
      </c>
      <c r="C173" s="39">
        <v>3500</v>
      </c>
      <c r="D173" s="1" t="e">
        <f>SUM('Ready Reckoner'!$D$13:$D$20)+'Ready Reckoner'!$D$22+'Ready Reckoner'!$D$24+'Ready Reckoner'!$D$25</f>
        <v>#N/A</v>
      </c>
      <c r="E173" s="1" t="e">
        <f>SUM('Ready Reckoner'!$C$7:$C$9)</f>
        <v>#N/A</v>
      </c>
      <c r="F173" s="1" t="e">
        <f t="shared" si="8"/>
        <v>#N/A</v>
      </c>
      <c r="G173" s="36" t="e">
        <f t="shared" si="9"/>
        <v>#N/A</v>
      </c>
      <c r="H173" s="1" t="e">
        <f t="shared" si="10"/>
        <v>#N/A</v>
      </c>
      <c r="I173" s="1" t="e">
        <f t="shared" si="11"/>
        <v>#N/A</v>
      </c>
    </row>
    <row r="174" spans="1:9" customFormat="1" x14ac:dyDescent="0.25">
      <c r="A174">
        <v>2061</v>
      </c>
      <c r="B174" t="s">
        <v>209</v>
      </c>
      <c r="C174" s="39">
        <v>3500</v>
      </c>
      <c r="D174" s="1" t="e">
        <f>SUM('Ready Reckoner'!$D$13:$D$20)+'Ready Reckoner'!$D$22+'Ready Reckoner'!$D$24+'Ready Reckoner'!$D$25</f>
        <v>#N/A</v>
      </c>
      <c r="E174" s="1" t="e">
        <f>SUM('Ready Reckoner'!$C$7:$C$9)</f>
        <v>#N/A</v>
      </c>
      <c r="F174" s="1" t="e">
        <f t="shared" si="8"/>
        <v>#N/A</v>
      </c>
      <c r="G174" s="36" t="e">
        <f t="shared" si="9"/>
        <v>#N/A</v>
      </c>
      <c r="H174" s="1" t="e">
        <f t="shared" si="10"/>
        <v>#N/A</v>
      </c>
      <c r="I174" s="1" t="e">
        <f t="shared" si="11"/>
        <v>#N/A</v>
      </c>
    </row>
    <row r="175" spans="1:9" customFormat="1" x14ac:dyDescent="0.25">
      <c r="A175">
        <v>2200</v>
      </c>
      <c r="B175" t="s">
        <v>210</v>
      </c>
      <c r="C175" s="39">
        <v>3500</v>
      </c>
      <c r="D175" s="1" t="e">
        <f>SUM('Ready Reckoner'!$D$13:$D$20)+'Ready Reckoner'!$D$22+'Ready Reckoner'!$D$24+'Ready Reckoner'!$D$25</f>
        <v>#N/A</v>
      </c>
      <c r="E175" s="1" t="e">
        <f>SUM('Ready Reckoner'!$C$7:$C$9)</f>
        <v>#N/A</v>
      </c>
      <c r="F175" s="1" t="e">
        <f t="shared" si="8"/>
        <v>#N/A</v>
      </c>
      <c r="G175" s="36" t="e">
        <f t="shared" si="9"/>
        <v>#N/A</v>
      </c>
      <c r="H175" s="1" t="e">
        <f t="shared" si="10"/>
        <v>#N/A</v>
      </c>
      <c r="I175" s="1" t="e">
        <f t="shared" si="11"/>
        <v>#N/A</v>
      </c>
    </row>
    <row r="176" spans="1:9" customFormat="1" x14ac:dyDescent="0.25">
      <c r="A176">
        <v>4074</v>
      </c>
      <c r="B176" t="s">
        <v>211</v>
      </c>
      <c r="C176" s="41">
        <v>4800</v>
      </c>
      <c r="D176" s="1" t="e">
        <f>SUM('Ready Reckoner'!$D$13:$D$20)+'Ready Reckoner'!$D$22+'Ready Reckoner'!$D$24+'Ready Reckoner'!$D$25</f>
        <v>#N/A</v>
      </c>
      <c r="E176" s="1" t="e">
        <f>SUM('Ready Reckoner'!$C$7:$C$9)</f>
        <v>#N/A</v>
      </c>
      <c r="F176" s="1" t="e">
        <f t="shared" si="8"/>
        <v>#N/A</v>
      </c>
      <c r="G176" s="36" t="e">
        <f t="shared" si="9"/>
        <v>#N/A</v>
      </c>
      <c r="H176" s="1" t="e">
        <f t="shared" si="10"/>
        <v>#N/A</v>
      </c>
      <c r="I176" s="1" t="e">
        <f t="shared" si="11"/>
        <v>#N/A</v>
      </c>
    </row>
    <row r="177" spans="1:9" customFormat="1" x14ac:dyDescent="0.25">
      <c r="A177">
        <v>4028</v>
      </c>
      <c r="B177" t="s">
        <v>212</v>
      </c>
      <c r="C177" s="41">
        <v>3500</v>
      </c>
      <c r="D177" s="1" t="e">
        <f>SUM('Ready Reckoner'!$D$13:$D$20)+'Ready Reckoner'!$D$22+'Ready Reckoner'!$D$24+'Ready Reckoner'!$D$25</f>
        <v>#N/A</v>
      </c>
      <c r="E177" s="1" t="e">
        <f>SUM('Ready Reckoner'!$C$7:$C$9)</f>
        <v>#N/A</v>
      </c>
      <c r="F177" s="1" t="e">
        <f t="shared" si="8"/>
        <v>#N/A</v>
      </c>
      <c r="G177" s="36" t="e">
        <f t="shared" si="9"/>
        <v>#N/A</v>
      </c>
      <c r="H177" s="1" t="e">
        <f t="shared" si="10"/>
        <v>#N/A</v>
      </c>
      <c r="I177" s="1" t="e">
        <f t="shared" si="11"/>
        <v>#N/A</v>
      </c>
    </row>
    <row r="178" spans="1:9" customFormat="1" x14ac:dyDescent="0.25">
      <c r="A178">
        <v>3362</v>
      </c>
      <c r="B178" t="s">
        <v>213</v>
      </c>
      <c r="C178" s="39">
        <v>3500</v>
      </c>
      <c r="D178" s="1" t="e">
        <f>SUM('Ready Reckoner'!$D$13:$D$20)+'Ready Reckoner'!$D$22+'Ready Reckoner'!$D$24+'Ready Reckoner'!$D$25</f>
        <v>#N/A</v>
      </c>
      <c r="E178" s="1" t="e">
        <f>SUM('Ready Reckoner'!$C$7:$C$9)</f>
        <v>#N/A</v>
      </c>
      <c r="F178" s="1" t="e">
        <f t="shared" si="8"/>
        <v>#N/A</v>
      </c>
      <c r="G178" s="36" t="e">
        <f t="shared" si="9"/>
        <v>#N/A</v>
      </c>
      <c r="H178" s="1" t="e">
        <f t="shared" si="10"/>
        <v>#N/A</v>
      </c>
      <c r="I178" s="1" t="e">
        <f t="shared" si="11"/>
        <v>#N/A</v>
      </c>
    </row>
    <row r="179" spans="1:9" customFormat="1" x14ac:dyDescent="0.25">
      <c r="A179">
        <v>6909</v>
      </c>
      <c r="B179" t="s">
        <v>214</v>
      </c>
      <c r="C179" s="41">
        <v>4800</v>
      </c>
      <c r="D179" s="1" t="e">
        <f>SUM('Ready Reckoner'!$D$13:$D$20)+'Ready Reckoner'!$D$22+'Ready Reckoner'!$D$24+'Ready Reckoner'!$D$25</f>
        <v>#N/A</v>
      </c>
      <c r="E179" s="1" t="e">
        <f>SUM('Ready Reckoner'!$C$7:$C$9)</f>
        <v>#N/A</v>
      </c>
      <c r="F179" s="1" t="e">
        <f t="shared" si="8"/>
        <v>#N/A</v>
      </c>
      <c r="G179" s="36" t="e">
        <f t="shared" si="9"/>
        <v>#N/A</v>
      </c>
      <c r="H179" s="1" t="e">
        <f t="shared" si="10"/>
        <v>#N/A</v>
      </c>
      <c r="I179" s="1" t="e">
        <f t="shared" si="11"/>
        <v>#N/A</v>
      </c>
    </row>
    <row r="180" spans="1:9" customFormat="1" x14ac:dyDescent="0.25">
      <c r="A180">
        <v>2135</v>
      </c>
      <c r="B180" t="s">
        <v>215</v>
      </c>
      <c r="C180" s="39">
        <v>3500</v>
      </c>
      <c r="D180" s="1" t="e">
        <f>SUM('Ready Reckoner'!$D$13:$D$20)+'Ready Reckoner'!$D$22+'Ready Reckoner'!$D$24+'Ready Reckoner'!$D$25</f>
        <v>#N/A</v>
      </c>
      <c r="E180" s="1" t="e">
        <f>SUM('Ready Reckoner'!$C$7:$C$9)</f>
        <v>#N/A</v>
      </c>
      <c r="F180" s="1" t="e">
        <f t="shared" si="8"/>
        <v>#N/A</v>
      </c>
      <c r="G180" s="36" t="e">
        <f t="shared" si="9"/>
        <v>#N/A</v>
      </c>
      <c r="H180" s="1" t="e">
        <f t="shared" si="10"/>
        <v>#N/A</v>
      </c>
      <c r="I180" s="1" t="e">
        <f t="shared" si="11"/>
        <v>#N/A</v>
      </c>
    </row>
    <row r="181" spans="1:9" customFormat="1" x14ac:dyDescent="0.25">
      <c r="A181">
        <v>2071</v>
      </c>
      <c r="B181" t="s">
        <v>216</v>
      </c>
      <c r="C181" s="39">
        <v>3500</v>
      </c>
      <c r="D181" s="1" t="e">
        <f>SUM('Ready Reckoner'!$D$13:$D$20)+'Ready Reckoner'!$D$22+'Ready Reckoner'!$D$24+'Ready Reckoner'!$D$25</f>
        <v>#N/A</v>
      </c>
      <c r="E181" s="1" t="e">
        <f>SUM('Ready Reckoner'!$C$7:$C$9)</f>
        <v>#N/A</v>
      </c>
      <c r="F181" s="1" t="e">
        <f t="shared" si="8"/>
        <v>#N/A</v>
      </c>
      <c r="G181" s="36" t="e">
        <f t="shared" si="9"/>
        <v>#N/A</v>
      </c>
      <c r="H181" s="1" t="e">
        <f t="shared" si="10"/>
        <v>#N/A</v>
      </c>
      <c r="I181" s="1" t="e">
        <f t="shared" si="11"/>
        <v>#N/A</v>
      </c>
    </row>
    <row r="182" spans="1:9" customFormat="1" x14ac:dyDescent="0.25">
      <c r="A182">
        <v>2193</v>
      </c>
      <c r="B182" t="s">
        <v>217</v>
      </c>
      <c r="C182" s="39">
        <v>3500</v>
      </c>
      <c r="D182" s="1" t="e">
        <f>SUM('Ready Reckoner'!$D$13:$D$20)+'Ready Reckoner'!$D$22+'Ready Reckoner'!$D$24+'Ready Reckoner'!$D$25</f>
        <v>#N/A</v>
      </c>
      <c r="E182" s="1" t="e">
        <f>SUM('Ready Reckoner'!$C$7:$C$9)</f>
        <v>#N/A</v>
      </c>
      <c r="F182" s="1" t="e">
        <f t="shared" si="8"/>
        <v>#N/A</v>
      </c>
      <c r="G182" s="36" t="e">
        <f t="shared" si="9"/>
        <v>#N/A</v>
      </c>
      <c r="H182" s="1" t="e">
        <f t="shared" si="10"/>
        <v>#N/A</v>
      </c>
      <c r="I182" s="1" t="e">
        <f t="shared" si="11"/>
        <v>#N/A</v>
      </c>
    </row>
    <row r="183" spans="1:9" customFormat="1" x14ac:dyDescent="0.25">
      <c r="A183">
        <v>2028</v>
      </c>
      <c r="B183" t="s">
        <v>218</v>
      </c>
      <c r="C183" s="39">
        <v>3500</v>
      </c>
      <c r="D183" s="1" t="e">
        <f>SUM('Ready Reckoner'!$D$13:$D$20)+'Ready Reckoner'!$D$22+'Ready Reckoner'!$D$24+'Ready Reckoner'!$D$25</f>
        <v>#N/A</v>
      </c>
      <c r="E183" s="1" t="e">
        <f>SUM('Ready Reckoner'!$C$7:$C$9)</f>
        <v>#N/A</v>
      </c>
      <c r="F183" s="1" t="e">
        <f t="shared" si="8"/>
        <v>#N/A</v>
      </c>
      <c r="G183" s="36" t="e">
        <f t="shared" si="9"/>
        <v>#N/A</v>
      </c>
      <c r="H183" s="1" t="e">
        <f t="shared" si="10"/>
        <v>#N/A</v>
      </c>
      <c r="I183" s="1" t="e">
        <f t="shared" si="11"/>
        <v>#N/A</v>
      </c>
    </row>
    <row r="184" spans="1:9" customFormat="1" x14ac:dyDescent="0.25">
      <c r="A184">
        <v>2012</v>
      </c>
      <c r="B184" t="s">
        <v>219</v>
      </c>
      <c r="C184" s="39">
        <v>3500</v>
      </c>
      <c r="D184" s="1" t="e">
        <f>SUM('Ready Reckoner'!$D$13:$D$20)+'Ready Reckoner'!$D$22+'Ready Reckoner'!$D$24+'Ready Reckoner'!$D$25</f>
        <v>#N/A</v>
      </c>
      <c r="E184" s="1" t="e">
        <f>SUM('Ready Reckoner'!$C$7:$C$9)</f>
        <v>#N/A</v>
      </c>
      <c r="F184" s="1" t="e">
        <f t="shared" si="8"/>
        <v>#N/A</v>
      </c>
      <c r="G184" s="36" t="e">
        <f t="shared" si="9"/>
        <v>#N/A</v>
      </c>
      <c r="H184" s="1" t="e">
        <f t="shared" si="10"/>
        <v>#N/A</v>
      </c>
      <c r="I184" s="1" t="e">
        <f t="shared" si="11"/>
        <v>#N/A</v>
      </c>
    </row>
    <row r="185" spans="1:9" customFormat="1" x14ac:dyDescent="0.25">
      <c r="A185">
        <v>2074</v>
      </c>
      <c r="B185" t="s">
        <v>220</v>
      </c>
      <c r="C185" s="39">
        <v>3500</v>
      </c>
      <c r="D185" s="1" t="e">
        <f>SUM('Ready Reckoner'!$D$13:$D$20)+'Ready Reckoner'!$D$22+'Ready Reckoner'!$D$24+'Ready Reckoner'!$D$25</f>
        <v>#N/A</v>
      </c>
      <c r="E185" s="1" t="e">
        <f>SUM('Ready Reckoner'!$C$7:$C$9)</f>
        <v>#N/A</v>
      </c>
      <c r="F185" s="1" t="e">
        <f t="shared" si="8"/>
        <v>#N/A</v>
      </c>
      <c r="G185" s="36" t="e">
        <f t="shared" si="9"/>
        <v>#N/A</v>
      </c>
      <c r="H185" s="1" t="e">
        <f t="shared" si="10"/>
        <v>#N/A</v>
      </c>
      <c r="I185" s="1" t="e">
        <f t="shared" si="11"/>
        <v>#N/A</v>
      </c>
    </row>
    <row r="186" spans="1:9" customFormat="1" x14ac:dyDescent="0.25">
      <c r="A186">
        <v>2117</v>
      </c>
      <c r="B186" t="s">
        <v>221</v>
      </c>
      <c r="C186" s="39">
        <v>3500</v>
      </c>
      <c r="D186" s="1" t="e">
        <f>SUM('Ready Reckoner'!$D$13:$D$20)+'Ready Reckoner'!$D$22+'Ready Reckoner'!$D$24+'Ready Reckoner'!$D$25</f>
        <v>#N/A</v>
      </c>
      <c r="E186" s="1" t="e">
        <f>SUM('Ready Reckoner'!$C$7:$C$9)</f>
        <v>#N/A</v>
      </c>
      <c r="F186" s="1" t="e">
        <f t="shared" si="8"/>
        <v>#N/A</v>
      </c>
      <c r="G186" s="36" t="e">
        <f t="shared" si="9"/>
        <v>#N/A</v>
      </c>
      <c r="H186" s="1" t="e">
        <f t="shared" si="10"/>
        <v>#N/A</v>
      </c>
      <c r="I186" s="1" t="e">
        <f t="shared" si="11"/>
        <v>#N/A</v>
      </c>
    </row>
    <row r="187" spans="1:9" customFormat="1" x14ac:dyDescent="0.25">
      <c r="A187">
        <v>3035</v>
      </c>
      <c r="B187" t="s">
        <v>222</v>
      </c>
      <c r="C187" s="39">
        <v>3500</v>
      </c>
      <c r="D187" s="1" t="e">
        <f>SUM('Ready Reckoner'!$D$13:$D$20)+'Ready Reckoner'!$D$22+'Ready Reckoner'!$D$24+'Ready Reckoner'!$D$25</f>
        <v>#N/A</v>
      </c>
      <c r="E187" s="1" t="e">
        <f>SUM('Ready Reckoner'!$C$7:$C$9)</f>
        <v>#N/A</v>
      </c>
      <c r="F187" s="1" t="e">
        <f t="shared" si="8"/>
        <v>#N/A</v>
      </c>
      <c r="G187" s="36" t="e">
        <f t="shared" si="9"/>
        <v>#N/A</v>
      </c>
      <c r="H187" s="1" t="e">
        <f t="shared" si="10"/>
        <v>#N/A</v>
      </c>
      <c r="I187" s="1" t="e">
        <f t="shared" si="11"/>
        <v>#N/A</v>
      </c>
    </row>
    <row r="188" spans="1:9" customFormat="1" x14ac:dyDescent="0.25">
      <c r="A188">
        <v>2078</v>
      </c>
      <c r="B188" t="s">
        <v>223</v>
      </c>
      <c r="C188" s="39">
        <v>3500</v>
      </c>
      <c r="D188" s="1" t="e">
        <f>SUM('Ready Reckoner'!$D$13:$D$20)+'Ready Reckoner'!$D$22+'Ready Reckoner'!$D$24+'Ready Reckoner'!$D$25</f>
        <v>#N/A</v>
      </c>
      <c r="E188" s="1" t="e">
        <f>SUM('Ready Reckoner'!$C$7:$C$9)</f>
        <v>#N/A</v>
      </c>
      <c r="F188" s="1" t="e">
        <f t="shared" si="8"/>
        <v>#N/A</v>
      </c>
      <c r="G188" s="36" t="e">
        <f t="shared" si="9"/>
        <v>#N/A</v>
      </c>
      <c r="H188" s="1" t="e">
        <f t="shared" si="10"/>
        <v>#N/A</v>
      </c>
      <c r="I188" s="1" t="e">
        <f t="shared" si="11"/>
        <v>#N/A</v>
      </c>
    </row>
    <row r="189" spans="1:9" customFormat="1" x14ac:dyDescent="0.25">
      <c r="A189">
        <v>2030</v>
      </c>
      <c r="B189" t="s">
        <v>224</v>
      </c>
      <c r="C189" s="39">
        <v>3500</v>
      </c>
      <c r="D189" s="1" t="e">
        <f>SUM('Ready Reckoner'!$D$13:$D$20)+'Ready Reckoner'!$D$22+'Ready Reckoner'!$D$24+'Ready Reckoner'!$D$25</f>
        <v>#N/A</v>
      </c>
      <c r="E189" s="1" t="e">
        <f>SUM('Ready Reckoner'!$C$7:$C$9)</f>
        <v>#N/A</v>
      </c>
      <c r="F189" s="1" t="e">
        <f t="shared" si="8"/>
        <v>#N/A</v>
      </c>
      <c r="G189" s="36" t="e">
        <f t="shared" si="9"/>
        <v>#N/A</v>
      </c>
      <c r="H189" s="1" t="e">
        <f t="shared" si="10"/>
        <v>#N/A</v>
      </c>
      <c r="I189" s="1" t="e">
        <f t="shared" si="11"/>
        <v>#N/A</v>
      </c>
    </row>
    <row r="190" spans="1:9" customFormat="1" x14ac:dyDescent="0.25">
      <c r="A190">
        <v>2100</v>
      </c>
      <c r="B190" t="s">
        <v>225</v>
      </c>
      <c r="C190" s="39">
        <v>3500</v>
      </c>
      <c r="D190" s="1" t="e">
        <f>SUM('Ready Reckoner'!$D$13:$D$20)+'Ready Reckoner'!$D$22+'Ready Reckoner'!$D$24+'Ready Reckoner'!$D$25</f>
        <v>#N/A</v>
      </c>
      <c r="E190" s="1" t="e">
        <f>SUM('Ready Reckoner'!$C$7:$C$9)</f>
        <v>#N/A</v>
      </c>
      <c r="F190" s="1" t="e">
        <f t="shared" si="8"/>
        <v>#N/A</v>
      </c>
      <c r="G190" s="36" t="e">
        <f t="shared" si="9"/>
        <v>#N/A</v>
      </c>
      <c r="H190" s="1" t="e">
        <f t="shared" si="10"/>
        <v>#N/A</v>
      </c>
      <c r="I190" s="1" t="e">
        <f t="shared" si="11"/>
        <v>#N/A</v>
      </c>
    </row>
    <row r="191" spans="1:9" customFormat="1" x14ac:dyDescent="0.25">
      <c r="A191">
        <v>3036</v>
      </c>
      <c r="B191" t="s">
        <v>226</v>
      </c>
      <c r="C191" s="39">
        <v>3500</v>
      </c>
      <c r="D191" s="1" t="e">
        <f>SUM('Ready Reckoner'!$D$13:$D$20)+'Ready Reckoner'!$D$22+'Ready Reckoner'!$D$24+'Ready Reckoner'!$D$25</f>
        <v>#N/A</v>
      </c>
      <c r="E191" s="1" t="e">
        <f>SUM('Ready Reckoner'!$C$7:$C$9)</f>
        <v>#N/A</v>
      </c>
      <c r="F191" s="1" t="e">
        <f t="shared" si="8"/>
        <v>#N/A</v>
      </c>
      <c r="G191" s="36" t="e">
        <f t="shared" si="9"/>
        <v>#N/A</v>
      </c>
      <c r="H191" s="1" t="e">
        <f t="shared" si="10"/>
        <v>#N/A</v>
      </c>
      <c r="I191" s="1" t="e">
        <f t="shared" si="11"/>
        <v>#N/A</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91"/>
  <sheetViews>
    <sheetView topLeftCell="A38" workbookViewId="0">
      <selection activeCell="D58" sqref="D58"/>
    </sheetView>
  </sheetViews>
  <sheetFormatPr defaultRowHeight="15" x14ac:dyDescent="0.25"/>
  <cols>
    <col min="2" max="2" width="47.7109375" bestFit="1" customWidth="1"/>
    <col min="3" max="3" width="12.7109375" style="39" customWidth="1"/>
    <col min="4" max="4" width="11.7109375" style="1" customWidth="1"/>
    <col min="5" max="5" width="12.28515625" style="1" customWidth="1"/>
    <col min="6" max="6" width="11.85546875" style="1" customWidth="1"/>
    <col min="7" max="7" width="15" style="1" customWidth="1"/>
    <col min="8" max="8" width="13.28515625" style="1" customWidth="1"/>
    <col min="9" max="9" width="15.28515625" style="1" customWidth="1"/>
    <col min="10" max="29" width="9.140625" style="1"/>
  </cols>
  <sheetData>
    <row r="2" spans="1:29" s="2" customFormat="1" ht="29.25" customHeight="1" x14ac:dyDescent="0.25">
      <c r="C2" s="40" t="s">
        <v>267</v>
      </c>
      <c r="D2" s="3" t="s">
        <v>268</v>
      </c>
      <c r="E2" s="3" t="s">
        <v>246</v>
      </c>
      <c r="F2" s="3" t="s">
        <v>258</v>
      </c>
      <c r="G2" s="38" t="s">
        <v>269</v>
      </c>
      <c r="H2" s="3" t="s">
        <v>270</v>
      </c>
      <c r="I2" s="3" t="s">
        <v>271</v>
      </c>
      <c r="J2" s="3"/>
      <c r="K2" s="3"/>
      <c r="L2" s="3"/>
      <c r="M2" s="3"/>
      <c r="N2" s="3"/>
      <c r="O2" s="3"/>
      <c r="P2" s="3"/>
      <c r="Q2" s="3"/>
      <c r="R2" s="3"/>
      <c r="S2" s="3"/>
      <c r="T2" s="3"/>
      <c r="U2" s="3"/>
      <c r="V2" s="3"/>
      <c r="W2" s="3"/>
      <c r="X2" s="3"/>
      <c r="Y2" s="3"/>
      <c r="Z2" s="3"/>
      <c r="AA2" s="3"/>
      <c r="AB2" s="3"/>
      <c r="AC2" s="3"/>
    </row>
    <row r="3" spans="1:29" x14ac:dyDescent="0.25">
      <c r="A3">
        <v>2173</v>
      </c>
      <c r="B3" t="s">
        <v>38</v>
      </c>
      <c r="C3" s="39">
        <v>3500</v>
      </c>
      <c r="D3" s="1" t="e">
        <f>SUM('Ready Reckoner'!$E$13:$E$20)+'Ready Reckoner'!$E$22+'Ready Reckoner'!$E$24+'Ready Reckoner'!$E$25</f>
        <v>#N/A</v>
      </c>
      <c r="E3" s="1" t="e">
        <f>SUM('Ready Reckoner'!$C$7:$C$9)</f>
        <v>#N/A</v>
      </c>
      <c r="F3" s="1" t="e">
        <f>D3/E3</f>
        <v>#N/A</v>
      </c>
      <c r="G3" s="36" t="e">
        <f>IF(F3&lt;C3,"BELOW","ABOVE")</f>
        <v>#N/A</v>
      </c>
      <c r="H3" s="1" t="e">
        <f>IF(G3="BELOW",(C3-F3),0)</f>
        <v>#N/A</v>
      </c>
      <c r="I3" s="1" t="e">
        <f>H3*E3</f>
        <v>#N/A</v>
      </c>
    </row>
    <row r="4" spans="1:29" x14ac:dyDescent="0.25">
      <c r="A4">
        <v>3000</v>
      </c>
      <c r="B4" t="s">
        <v>39</v>
      </c>
      <c r="C4" s="39">
        <v>3500</v>
      </c>
      <c r="D4" s="1" t="e">
        <f>SUM('Ready Reckoner'!$E$13:$E$20)+'Ready Reckoner'!$E$22+'Ready Reckoner'!$E$24+'Ready Reckoner'!$E$25</f>
        <v>#N/A</v>
      </c>
      <c r="E4" s="1" t="e">
        <f>SUM('Ready Reckoner'!$C$7:$C$9)</f>
        <v>#N/A</v>
      </c>
      <c r="F4" s="1" t="e">
        <f t="shared" ref="F4:F67" si="0">D4/E4</f>
        <v>#N/A</v>
      </c>
      <c r="G4" s="36" t="e">
        <f t="shared" ref="G4:G67" si="1">IF(F4&lt;C4,"BELOW","ABOVE")</f>
        <v>#N/A</v>
      </c>
      <c r="H4" s="1" t="e">
        <f t="shared" ref="H4:H67" si="2">IF(G4="BELOW",(C4-F4),0)</f>
        <v>#N/A</v>
      </c>
      <c r="I4" s="1" t="e">
        <f t="shared" ref="I4:I67" si="3">H4*E4</f>
        <v>#N/A</v>
      </c>
    </row>
    <row r="5" spans="1:29" x14ac:dyDescent="0.25">
      <c r="A5">
        <v>3026</v>
      </c>
      <c r="B5" t="s">
        <v>40</v>
      </c>
      <c r="C5" s="39">
        <v>3500</v>
      </c>
      <c r="D5" s="1" t="e">
        <f>SUM('Ready Reckoner'!$E$13:$E$20)+'Ready Reckoner'!$E$22+'Ready Reckoner'!$E$24+'Ready Reckoner'!$E$25</f>
        <v>#N/A</v>
      </c>
      <c r="E5" s="1" t="e">
        <f>SUM('Ready Reckoner'!$C$7:$C$9)</f>
        <v>#N/A</v>
      </c>
      <c r="F5" s="1" t="e">
        <f t="shared" si="0"/>
        <v>#N/A</v>
      </c>
      <c r="G5" s="36" t="e">
        <f t="shared" si="1"/>
        <v>#N/A</v>
      </c>
      <c r="H5" s="1" t="e">
        <f t="shared" si="2"/>
        <v>#N/A</v>
      </c>
      <c r="I5" s="1" t="e">
        <f t="shared" si="3"/>
        <v>#N/A</v>
      </c>
    </row>
    <row r="6" spans="1:29" x14ac:dyDescent="0.25">
      <c r="A6">
        <v>6907</v>
      </c>
      <c r="B6" t="s">
        <v>41</v>
      </c>
      <c r="C6" s="39">
        <v>4041.6666666666665</v>
      </c>
      <c r="D6" s="1" t="e">
        <f>SUM('Ready Reckoner'!$E$13:$E$20)+'Ready Reckoner'!$E$22+'Ready Reckoner'!$E$24+'Ready Reckoner'!$E$25</f>
        <v>#N/A</v>
      </c>
      <c r="E6" s="1" t="e">
        <f>SUM('Ready Reckoner'!$C$7:$C$9)</f>
        <v>#N/A</v>
      </c>
      <c r="F6" s="1" t="e">
        <f t="shared" si="0"/>
        <v>#N/A</v>
      </c>
      <c r="G6" s="36" t="e">
        <f t="shared" si="1"/>
        <v>#N/A</v>
      </c>
      <c r="H6" s="1" t="e">
        <f t="shared" si="2"/>
        <v>#N/A</v>
      </c>
      <c r="I6" s="1" t="e">
        <f t="shared" si="3"/>
        <v>#N/A</v>
      </c>
    </row>
    <row r="7" spans="1:29" x14ac:dyDescent="0.25">
      <c r="A7">
        <v>2150</v>
      </c>
      <c r="B7" t="s">
        <v>42</v>
      </c>
      <c r="C7" s="39">
        <v>3500</v>
      </c>
      <c r="D7" s="1" t="e">
        <f>SUM('Ready Reckoner'!$E$13:$E$20)+'Ready Reckoner'!$E$22+'Ready Reckoner'!$E$24+'Ready Reckoner'!$E$25</f>
        <v>#N/A</v>
      </c>
      <c r="E7" s="1" t="e">
        <f>SUM('Ready Reckoner'!$C$7:$C$9)</f>
        <v>#N/A</v>
      </c>
      <c r="F7" s="1" t="e">
        <f t="shared" si="0"/>
        <v>#N/A</v>
      </c>
      <c r="G7" s="36" t="e">
        <f t="shared" si="1"/>
        <v>#N/A</v>
      </c>
      <c r="H7" s="1" t="e">
        <f t="shared" si="2"/>
        <v>#N/A</v>
      </c>
      <c r="I7" s="1" t="e">
        <f t="shared" si="3"/>
        <v>#N/A</v>
      </c>
    </row>
    <row r="8" spans="1:29" x14ac:dyDescent="0.25">
      <c r="A8">
        <v>2184</v>
      </c>
      <c r="B8" t="s">
        <v>43</v>
      </c>
      <c r="C8" s="39">
        <v>3500</v>
      </c>
      <c r="D8" s="1" t="e">
        <f>SUM('Ready Reckoner'!$E$13:$E$20)+'Ready Reckoner'!$E$22+'Ready Reckoner'!$E$24+'Ready Reckoner'!$E$25</f>
        <v>#N/A</v>
      </c>
      <c r="E8" s="1" t="e">
        <f>SUM('Ready Reckoner'!$C$7:$C$9)</f>
        <v>#N/A</v>
      </c>
      <c r="F8" s="1" t="e">
        <f t="shared" si="0"/>
        <v>#N/A</v>
      </c>
      <c r="G8" s="36" t="e">
        <f t="shared" si="1"/>
        <v>#N/A</v>
      </c>
      <c r="H8" s="1" t="e">
        <f t="shared" si="2"/>
        <v>#N/A</v>
      </c>
      <c r="I8" s="1" t="e">
        <f t="shared" si="3"/>
        <v>#N/A</v>
      </c>
    </row>
    <row r="9" spans="1:29" x14ac:dyDescent="0.25">
      <c r="A9">
        <v>3360</v>
      </c>
      <c r="B9" t="s">
        <v>44</v>
      </c>
      <c r="C9" s="39">
        <v>3500</v>
      </c>
      <c r="D9" s="1" t="e">
        <f>SUM('Ready Reckoner'!$E$13:$E$20)+'Ready Reckoner'!$E$22+'Ready Reckoner'!$E$24+'Ready Reckoner'!$E$25</f>
        <v>#N/A</v>
      </c>
      <c r="E9" s="1" t="e">
        <f>SUM('Ready Reckoner'!$C$7:$C$9)</f>
        <v>#N/A</v>
      </c>
      <c r="F9" s="1" t="e">
        <f t="shared" si="0"/>
        <v>#N/A</v>
      </c>
      <c r="G9" s="36" t="e">
        <f t="shared" si="1"/>
        <v>#N/A</v>
      </c>
      <c r="H9" s="1" t="e">
        <f t="shared" si="2"/>
        <v>#N/A</v>
      </c>
      <c r="I9" s="1" t="e">
        <f t="shared" si="3"/>
        <v>#N/A</v>
      </c>
    </row>
    <row r="10" spans="1:29" x14ac:dyDescent="0.25">
      <c r="A10">
        <v>2102</v>
      </c>
      <c r="B10" t="s">
        <v>45</v>
      </c>
      <c r="C10" s="39">
        <v>3500</v>
      </c>
      <c r="D10" s="1" t="e">
        <f>SUM('Ready Reckoner'!$E$13:$E$20)+'Ready Reckoner'!$E$22+'Ready Reckoner'!$E$24+'Ready Reckoner'!$E$25</f>
        <v>#N/A</v>
      </c>
      <c r="E10" s="1" t="e">
        <f>SUM('Ready Reckoner'!$C$7:$C$9)</f>
        <v>#N/A</v>
      </c>
      <c r="F10" s="1" t="e">
        <f t="shared" si="0"/>
        <v>#N/A</v>
      </c>
      <c r="G10" s="36" t="e">
        <f t="shared" si="1"/>
        <v>#N/A</v>
      </c>
      <c r="H10" s="1" t="e">
        <f t="shared" si="2"/>
        <v>#N/A</v>
      </c>
      <c r="I10" s="1" t="e">
        <f t="shared" si="3"/>
        <v>#N/A</v>
      </c>
    </row>
    <row r="11" spans="1:29" x14ac:dyDescent="0.25">
      <c r="A11">
        <v>2020</v>
      </c>
      <c r="B11" t="s">
        <v>46</v>
      </c>
      <c r="C11" s="39">
        <v>3500</v>
      </c>
      <c r="D11" s="1" t="e">
        <f>SUM('Ready Reckoner'!$E$13:$E$20)+'Ready Reckoner'!$E$22+'Ready Reckoner'!$E$24+'Ready Reckoner'!$E$25</f>
        <v>#N/A</v>
      </c>
      <c r="E11" s="1" t="e">
        <f>SUM('Ready Reckoner'!$C$7:$C$9)</f>
        <v>#N/A</v>
      </c>
      <c r="F11" s="1" t="e">
        <f t="shared" si="0"/>
        <v>#N/A</v>
      </c>
      <c r="G11" s="36" t="e">
        <f t="shared" si="1"/>
        <v>#N/A</v>
      </c>
      <c r="H11" s="1" t="e">
        <f t="shared" si="2"/>
        <v>#N/A</v>
      </c>
      <c r="I11" s="1" t="e">
        <f t="shared" si="3"/>
        <v>#N/A</v>
      </c>
    </row>
    <row r="12" spans="1:29" x14ac:dyDescent="0.25">
      <c r="A12">
        <v>4064</v>
      </c>
      <c r="B12" t="s">
        <v>47</v>
      </c>
      <c r="C12" s="41">
        <v>4800</v>
      </c>
      <c r="D12" s="1" t="e">
        <f>SUM('Ready Reckoner'!$E$13:$E$20)+'Ready Reckoner'!$E$22+'Ready Reckoner'!$E$24+'Ready Reckoner'!$E$25</f>
        <v>#N/A</v>
      </c>
      <c r="E12" s="1" t="e">
        <f>SUM('Ready Reckoner'!$C$7:$C$9)</f>
        <v>#N/A</v>
      </c>
      <c r="F12" s="1" t="e">
        <f t="shared" si="0"/>
        <v>#N/A</v>
      </c>
      <c r="G12" s="36" t="e">
        <f t="shared" si="1"/>
        <v>#N/A</v>
      </c>
      <c r="H12" s="1" t="e">
        <f t="shared" si="2"/>
        <v>#N/A</v>
      </c>
      <c r="I12" s="1" t="e">
        <f t="shared" si="3"/>
        <v>#N/A</v>
      </c>
    </row>
    <row r="13" spans="1:29" x14ac:dyDescent="0.25">
      <c r="A13">
        <v>2001</v>
      </c>
      <c r="B13" t="s">
        <v>48</v>
      </c>
      <c r="C13" s="39">
        <v>3500</v>
      </c>
      <c r="D13" s="1" t="e">
        <f>SUM('Ready Reckoner'!$E$13:$E$20)+'Ready Reckoner'!$E$22+'Ready Reckoner'!$E$24+'Ready Reckoner'!$E$25</f>
        <v>#N/A</v>
      </c>
      <c r="E13" s="1" t="e">
        <f>SUM('Ready Reckoner'!$C$7:$C$9)</f>
        <v>#N/A</v>
      </c>
      <c r="F13" s="1" t="e">
        <f t="shared" si="0"/>
        <v>#N/A</v>
      </c>
      <c r="G13" s="36" t="e">
        <f t="shared" si="1"/>
        <v>#N/A</v>
      </c>
      <c r="H13" s="1" t="e">
        <f t="shared" si="2"/>
        <v>#N/A</v>
      </c>
      <c r="I13" s="1" t="e">
        <f t="shared" si="3"/>
        <v>#N/A</v>
      </c>
    </row>
    <row r="14" spans="1:29" x14ac:dyDescent="0.25">
      <c r="A14">
        <v>2038</v>
      </c>
      <c r="B14" t="s">
        <v>49</v>
      </c>
      <c r="C14" s="39">
        <v>3500</v>
      </c>
      <c r="D14" s="1" t="e">
        <f>SUM('Ready Reckoner'!$E$13:$E$20)+'Ready Reckoner'!$E$22+'Ready Reckoner'!$E$24+'Ready Reckoner'!$E$25</f>
        <v>#N/A</v>
      </c>
      <c r="E14" s="1" t="e">
        <f>SUM('Ready Reckoner'!$C$7:$C$9)</f>
        <v>#N/A</v>
      </c>
      <c r="F14" s="1" t="e">
        <f t="shared" si="0"/>
        <v>#N/A</v>
      </c>
      <c r="G14" s="36" t="e">
        <f t="shared" si="1"/>
        <v>#N/A</v>
      </c>
      <c r="H14" s="1" t="e">
        <f t="shared" si="2"/>
        <v>#N/A</v>
      </c>
      <c r="I14" s="1" t="e">
        <f t="shared" si="3"/>
        <v>#N/A</v>
      </c>
    </row>
    <row r="15" spans="1:29" x14ac:dyDescent="0.25">
      <c r="A15">
        <v>4032</v>
      </c>
      <c r="B15" t="s">
        <v>50</v>
      </c>
      <c r="C15" s="41">
        <v>4800</v>
      </c>
      <c r="D15" s="1" t="e">
        <f>SUM('Ready Reckoner'!$E$13:$E$20)+'Ready Reckoner'!$E$22+'Ready Reckoner'!$E$24+'Ready Reckoner'!$E$25</f>
        <v>#N/A</v>
      </c>
      <c r="E15" s="1" t="e">
        <f>SUM('Ready Reckoner'!$C$7:$C$9)</f>
        <v>#N/A</v>
      </c>
      <c r="F15" s="1" t="e">
        <f t="shared" si="0"/>
        <v>#N/A</v>
      </c>
      <c r="G15" s="36" t="e">
        <f t="shared" si="1"/>
        <v>#N/A</v>
      </c>
      <c r="H15" s="1" t="e">
        <f t="shared" si="2"/>
        <v>#N/A</v>
      </c>
      <c r="I15" s="1" t="e">
        <f t="shared" si="3"/>
        <v>#N/A</v>
      </c>
    </row>
    <row r="16" spans="1:29" x14ac:dyDescent="0.25">
      <c r="A16">
        <v>2115</v>
      </c>
      <c r="B16" t="s">
        <v>51</v>
      </c>
      <c r="C16" s="39">
        <v>3500</v>
      </c>
      <c r="D16" s="1" t="e">
        <f>SUM('Ready Reckoner'!$E$13:$E$20)+'Ready Reckoner'!$E$22+'Ready Reckoner'!$E$24+'Ready Reckoner'!$E$25</f>
        <v>#N/A</v>
      </c>
      <c r="E16" s="1" t="e">
        <f>SUM('Ready Reckoner'!$C$7:$C$9)</f>
        <v>#N/A</v>
      </c>
      <c r="F16" s="1" t="e">
        <f t="shared" si="0"/>
        <v>#N/A</v>
      </c>
      <c r="G16" s="36" t="e">
        <f t="shared" si="1"/>
        <v>#N/A</v>
      </c>
      <c r="H16" s="1" t="e">
        <f t="shared" si="2"/>
        <v>#N/A</v>
      </c>
      <c r="I16" s="1" t="e">
        <f t="shared" si="3"/>
        <v>#N/A</v>
      </c>
    </row>
    <row r="17" spans="1:9" customFormat="1" x14ac:dyDescent="0.25">
      <c r="A17">
        <v>4040</v>
      </c>
      <c r="B17" t="s">
        <v>52</v>
      </c>
      <c r="C17" s="41">
        <v>4800</v>
      </c>
      <c r="D17" s="1" t="e">
        <f>SUM('Ready Reckoner'!$E$13:$E$20)+'Ready Reckoner'!$E$22+'Ready Reckoner'!$E$24+'Ready Reckoner'!$E$25</f>
        <v>#N/A</v>
      </c>
      <c r="E17" s="1" t="e">
        <f>SUM('Ready Reckoner'!$C$7:$C$9)</f>
        <v>#N/A</v>
      </c>
      <c r="F17" s="1" t="e">
        <f t="shared" si="0"/>
        <v>#N/A</v>
      </c>
      <c r="G17" s="36" t="e">
        <f t="shared" si="1"/>
        <v>#N/A</v>
      </c>
      <c r="H17" s="1" t="e">
        <f t="shared" si="2"/>
        <v>#N/A</v>
      </c>
      <c r="I17" s="1" t="e">
        <f t="shared" si="3"/>
        <v>#N/A</v>
      </c>
    </row>
    <row r="18" spans="1:9" customFormat="1" x14ac:dyDescent="0.25">
      <c r="A18">
        <v>4025</v>
      </c>
      <c r="B18" t="s">
        <v>53</v>
      </c>
      <c r="C18" s="41">
        <v>4800</v>
      </c>
      <c r="D18" s="1" t="e">
        <f>SUM('Ready Reckoner'!$E$13:$E$20)+'Ready Reckoner'!$E$22+'Ready Reckoner'!$E$24+'Ready Reckoner'!$E$25</f>
        <v>#N/A</v>
      </c>
      <c r="E18" s="1" t="e">
        <f>SUM('Ready Reckoner'!$C$7:$C$9)</f>
        <v>#N/A</v>
      </c>
      <c r="F18" s="1" t="e">
        <f t="shared" si="0"/>
        <v>#N/A</v>
      </c>
      <c r="G18" s="36" t="e">
        <f t="shared" si="1"/>
        <v>#N/A</v>
      </c>
      <c r="H18" s="1" t="e">
        <f t="shared" si="2"/>
        <v>#N/A</v>
      </c>
      <c r="I18" s="1" t="e">
        <f t="shared" si="3"/>
        <v>#N/A</v>
      </c>
    </row>
    <row r="19" spans="1:9" customFormat="1" x14ac:dyDescent="0.25">
      <c r="A19">
        <v>4041</v>
      </c>
      <c r="B19" t="s">
        <v>54</v>
      </c>
      <c r="C19" s="41">
        <v>4800</v>
      </c>
      <c r="D19" s="1" t="e">
        <f>SUM('Ready Reckoner'!$E$13:$E$20)+'Ready Reckoner'!$E$22+'Ready Reckoner'!$E$24+'Ready Reckoner'!$E$25</f>
        <v>#N/A</v>
      </c>
      <c r="E19" s="1" t="e">
        <f>SUM('Ready Reckoner'!$C$7:$C$9)</f>
        <v>#N/A</v>
      </c>
      <c r="F19" s="1" t="e">
        <f t="shared" si="0"/>
        <v>#N/A</v>
      </c>
      <c r="G19" s="36" t="e">
        <f t="shared" si="1"/>
        <v>#N/A</v>
      </c>
      <c r="H19" s="1" t="e">
        <f t="shared" si="2"/>
        <v>#N/A</v>
      </c>
      <c r="I19" s="1" t="e">
        <f t="shared" si="3"/>
        <v>#N/A</v>
      </c>
    </row>
    <row r="20" spans="1:9" customFormat="1" x14ac:dyDescent="0.25">
      <c r="A20">
        <v>2166</v>
      </c>
      <c r="B20" t="s">
        <v>55</v>
      </c>
      <c r="C20" s="39">
        <v>3500</v>
      </c>
      <c r="D20" s="1" t="e">
        <f>SUM('Ready Reckoner'!$E$13:$E$20)+'Ready Reckoner'!$E$22+'Ready Reckoner'!$E$24+'Ready Reckoner'!$E$25</f>
        <v>#N/A</v>
      </c>
      <c r="E20" s="1" t="e">
        <f>SUM('Ready Reckoner'!$C$7:$C$9)</f>
        <v>#N/A</v>
      </c>
      <c r="F20" s="1" t="e">
        <f t="shared" si="0"/>
        <v>#N/A</v>
      </c>
      <c r="G20" s="36" t="e">
        <f t="shared" si="1"/>
        <v>#N/A</v>
      </c>
      <c r="H20" s="1" t="e">
        <f t="shared" si="2"/>
        <v>#N/A</v>
      </c>
      <c r="I20" s="1" t="e">
        <f t="shared" si="3"/>
        <v>#N/A</v>
      </c>
    </row>
    <row r="21" spans="1:9" customFormat="1" x14ac:dyDescent="0.25">
      <c r="A21">
        <v>5400</v>
      </c>
      <c r="B21" t="s">
        <v>56</v>
      </c>
      <c r="C21" s="41">
        <v>4800</v>
      </c>
      <c r="D21" s="1" t="e">
        <f>SUM('Ready Reckoner'!$E$13:$E$20)+'Ready Reckoner'!$E$22+'Ready Reckoner'!$E$24+'Ready Reckoner'!$E$25</f>
        <v>#N/A</v>
      </c>
      <c r="E21" s="1" t="e">
        <f>SUM('Ready Reckoner'!$C$7:$C$9)</f>
        <v>#N/A</v>
      </c>
      <c r="F21" s="1" t="e">
        <f t="shared" si="0"/>
        <v>#N/A</v>
      </c>
      <c r="G21" s="36" t="e">
        <f t="shared" si="1"/>
        <v>#N/A</v>
      </c>
      <c r="H21" s="1" t="e">
        <f t="shared" si="2"/>
        <v>#N/A</v>
      </c>
      <c r="I21" s="1" t="e">
        <f t="shared" si="3"/>
        <v>#N/A</v>
      </c>
    </row>
    <row r="22" spans="1:9" customFormat="1" x14ac:dyDescent="0.25">
      <c r="A22">
        <v>2062</v>
      </c>
      <c r="B22" t="s">
        <v>57</v>
      </c>
      <c r="C22" s="39">
        <v>3500</v>
      </c>
      <c r="D22" s="1" t="e">
        <f>SUM('Ready Reckoner'!$E$13:$E$20)+'Ready Reckoner'!$E$22+'Ready Reckoner'!$E$24+'Ready Reckoner'!$E$25</f>
        <v>#N/A</v>
      </c>
      <c r="E22" s="1" t="e">
        <f>SUM('Ready Reckoner'!$C$7:$C$9)</f>
        <v>#N/A</v>
      </c>
      <c r="F22" s="1" t="e">
        <f t="shared" si="0"/>
        <v>#N/A</v>
      </c>
      <c r="G22" s="36" t="e">
        <f t="shared" si="1"/>
        <v>#N/A</v>
      </c>
      <c r="H22" s="1" t="e">
        <f t="shared" si="2"/>
        <v>#N/A</v>
      </c>
      <c r="I22" s="1" t="e">
        <f t="shared" si="3"/>
        <v>#N/A</v>
      </c>
    </row>
    <row r="23" spans="1:9" customFormat="1" x14ac:dyDescent="0.25">
      <c r="A23">
        <v>2075</v>
      </c>
      <c r="B23" t="s">
        <v>58</v>
      </c>
      <c r="C23" s="39">
        <v>3500</v>
      </c>
      <c r="D23" s="1" t="e">
        <f>SUM('Ready Reckoner'!$E$13:$E$20)+'Ready Reckoner'!$E$22+'Ready Reckoner'!$E$24+'Ready Reckoner'!$E$25</f>
        <v>#N/A</v>
      </c>
      <c r="E23" s="1" t="e">
        <f>SUM('Ready Reckoner'!$C$7:$C$9)</f>
        <v>#N/A</v>
      </c>
      <c r="F23" s="1" t="e">
        <f t="shared" si="0"/>
        <v>#N/A</v>
      </c>
      <c r="G23" s="36" t="e">
        <f t="shared" si="1"/>
        <v>#N/A</v>
      </c>
      <c r="H23" s="1" t="e">
        <f t="shared" si="2"/>
        <v>#N/A</v>
      </c>
      <c r="I23" s="1" t="e">
        <f t="shared" si="3"/>
        <v>#N/A</v>
      </c>
    </row>
    <row r="24" spans="1:9" customFormat="1" x14ac:dyDescent="0.25">
      <c r="A24">
        <v>2107</v>
      </c>
      <c r="B24" t="s">
        <v>59</v>
      </c>
      <c r="C24" s="39">
        <v>3500</v>
      </c>
      <c r="D24" s="1" t="e">
        <f>SUM('Ready Reckoner'!$E$13:$E$20)+'Ready Reckoner'!$E$22+'Ready Reckoner'!$E$24+'Ready Reckoner'!$E$25</f>
        <v>#N/A</v>
      </c>
      <c r="E24" s="1" t="e">
        <f>SUM('Ready Reckoner'!$C$7:$C$9)</f>
        <v>#N/A</v>
      </c>
      <c r="F24" s="1" t="e">
        <f t="shared" si="0"/>
        <v>#N/A</v>
      </c>
      <c r="G24" s="36" t="e">
        <f t="shared" si="1"/>
        <v>#N/A</v>
      </c>
      <c r="H24" s="1" t="e">
        <f t="shared" si="2"/>
        <v>#N/A</v>
      </c>
      <c r="I24" s="1" t="e">
        <f t="shared" si="3"/>
        <v>#N/A</v>
      </c>
    </row>
    <row r="25" spans="1:9" customFormat="1" x14ac:dyDescent="0.25">
      <c r="A25">
        <v>6906</v>
      </c>
      <c r="B25" t="s">
        <v>60</v>
      </c>
      <c r="C25" s="39">
        <v>4041.6666666666665</v>
      </c>
      <c r="D25" s="1" t="e">
        <f>SUM('Ready Reckoner'!$E$13:$E$20)+'Ready Reckoner'!$E$22+'Ready Reckoner'!$E$24+'Ready Reckoner'!$E$25</f>
        <v>#N/A</v>
      </c>
      <c r="E25" s="1" t="e">
        <f>SUM('Ready Reckoner'!$C$7:$C$9)</f>
        <v>#N/A</v>
      </c>
      <c r="F25" s="1" t="e">
        <f t="shared" si="0"/>
        <v>#N/A</v>
      </c>
      <c r="G25" s="36" t="e">
        <f t="shared" si="1"/>
        <v>#N/A</v>
      </c>
      <c r="H25" s="1" t="e">
        <f t="shared" si="2"/>
        <v>#N/A</v>
      </c>
      <c r="I25" s="1" t="e">
        <f t="shared" si="3"/>
        <v>#N/A</v>
      </c>
    </row>
    <row r="26" spans="1:9" customFormat="1" x14ac:dyDescent="0.25">
      <c r="A26">
        <v>4021</v>
      </c>
      <c r="B26" t="s">
        <v>61</v>
      </c>
      <c r="C26" s="41">
        <v>4800</v>
      </c>
      <c r="D26" s="1" t="e">
        <f>SUM('Ready Reckoner'!$E$13:$E$20)+'Ready Reckoner'!$E$22+'Ready Reckoner'!$E$24+'Ready Reckoner'!$E$25</f>
        <v>#N/A</v>
      </c>
      <c r="E26" s="1" t="e">
        <f>SUM('Ready Reckoner'!$C$7:$C$9)</f>
        <v>#N/A</v>
      </c>
      <c r="F26" s="1" t="e">
        <f t="shared" si="0"/>
        <v>#N/A</v>
      </c>
      <c r="G26" s="36" t="e">
        <f t="shared" si="1"/>
        <v>#N/A</v>
      </c>
      <c r="H26" s="1" t="e">
        <f t="shared" si="2"/>
        <v>#N/A</v>
      </c>
      <c r="I26" s="1" t="e">
        <f t="shared" si="3"/>
        <v>#N/A</v>
      </c>
    </row>
    <row r="27" spans="1:9" customFormat="1" x14ac:dyDescent="0.25">
      <c r="A27">
        <v>6102</v>
      </c>
      <c r="B27" t="s">
        <v>62</v>
      </c>
      <c r="C27" s="39">
        <v>4041.6666666666665</v>
      </c>
      <c r="D27" s="1" t="e">
        <f>SUM('Ready Reckoner'!$E$13:$E$20)+'Ready Reckoner'!$E$22+'Ready Reckoner'!$E$24+'Ready Reckoner'!$E$25</f>
        <v>#N/A</v>
      </c>
      <c r="E27" s="1" t="e">
        <f>SUM('Ready Reckoner'!$C$7:$C$9)</f>
        <v>#N/A</v>
      </c>
      <c r="F27" s="1" t="e">
        <f t="shared" si="0"/>
        <v>#N/A</v>
      </c>
      <c r="G27" s="36" t="e">
        <f t="shared" si="1"/>
        <v>#N/A</v>
      </c>
      <c r="H27" s="1" t="e">
        <f t="shared" si="2"/>
        <v>#N/A</v>
      </c>
      <c r="I27" s="1" t="e">
        <f t="shared" si="3"/>
        <v>#N/A</v>
      </c>
    </row>
    <row r="28" spans="1:9" customFormat="1" x14ac:dyDescent="0.25">
      <c r="A28">
        <v>3031</v>
      </c>
      <c r="B28" t="s">
        <v>63</v>
      </c>
      <c r="C28" s="39">
        <v>3500</v>
      </c>
      <c r="D28" s="1" t="e">
        <f>SUM('Ready Reckoner'!$E$13:$E$20)+'Ready Reckoner'!$E$22+'Ready Reckoner'!$E$24+'Ready Reckoner'!$E$25</f>
        <v>#N/A</v>
      </c>
      <c r="E28" s="1" t="e">
        <f>SUM('Ready Reckoner'!$C$7:$C$9)</f>
        <v>#N/A</v>
      </c>
      <c r="F28" s="1" t="e">
        <f t="shared" si="0"/>
        <v>#N/A</v>
      </c>
      <c r="G28" s="36" t="e">
        <f t="shared" si="1"/>
        <v>#N/A</v>
      </c>
      <c r="H28" s="1" t="e">
        <f t="shared" si="2"/>
        <v>#N/A</v>
      </c>
      <c r="I28" s="1" t="e">
        <f t="shared" si="3"/>
        <v>#N/A</v>
      </c>
    </row>
    <row r="29" spans="1:9" customFormat="1" x14ac:dyDescent="0.25">
      <c r="A29">
        <v>2203</v>
      </c>
      <c r="B29" t="s">
        <v>64</v>
      </c>
      <c r="C29" s="39">
        <v>3500</v>
      </c>
      <c r="D29" s="1" t="e">
        <f>SUM('Ready Reckoner'!$E$13:$E$20)+'Ready Reckoner'!$E$22+'Ready Reckoner'!$E$24+'Ready Reckoner'!$E$25</f>
        <v>#N/A</v>
      </c>
      <c r="E29" s="1" t="e">
        <f>SUM('Ready Reckoner'!$C$7:$C$9)</f>
        <v>#N/A</v>
      </c>
      <c r="F29" s="1" t="e">
        <f t="shared" si="0"/>
        <v>#N/A</v>
      </c>
      <c r="G29" s="36" t="e">
        <f t="shared" si="1"/>
        <v>#N/A</v>
      </c>
      <c r="H29" s="1" t="e">
        <f t="shared" si="2"/>
        <v>#N/A</v>
      </c>
      <c r="I29" s="1" t="e">
        <f t="shared" si="3"/>
        <v>#N/A</v>
      </c>
    </row>
    <row r="30" spans="1:9" customFormat="1" x14ac:dyDescent="0.25">
      <c r="A30">
        <v>4029</v>
      </c>
      <c r="B30" t="s">
        <v>65</v>
      </c>
      <c r="C30" s="41">
        <v>4800</v>
      </c>
      <c r="D30" s="1" t="e">
        <f>SUM('Ready Reckoner'!$E$13:$E$20)+'Ready Reckoner'!$E$22+'Ready Reckoner'!$E$24+'Ready Reckoner'!$E$25</f>
        <v>#N/A</v>
      </c>
      <c r="E30" s="1" t="e">
        <f>SUM('Ready Reckoner'!$C$7:$C$9)</f>
        <v>#N/A</v>
      </c>
      <c r="F30" s="1" t="e">
        <f t="shared" si="0"/>
        <v>#N/A</v>
      </c>
      <c r="G30" s="36" t="e">
        <f t="shared" si="1"/>
        <v>#N/A</v>
      </c>
      <c r="H30" s="1" t="e">
        <f t="shared" si="2"/>
        <v>#N/A</v>
      </c>
      <c r="I30" s="1" t="e">
        <f t="shared" si="3"/>
        <v>#N/A</v>
      </c>
    </row>
    <row r="31" spans="1:9" customFormat="1" x14ac:dyDescent="0.25">
      <c r="A31">
        <v>2036</v>
      </c>
      <c r="B31" t="s">
        <v>66</v>
      </c>
      <c r="C31" s="39">
        <v>3500</v>
      </c>
      <c r="D31" s="1" t="e">
        <f>SUM('Ready Reckoner'!$E$13:$E$20)+'Ready Reckoner'!$E$22+'Ready Reckoner'!$E$24+'Ready Reckoner'!$E$25</f>
        <v>#N/A</v>
      </c>
      <c r="E31" s="1" t="e">
        <f>SUM('Ready Reckoner'!$C$7:$C$9)</f>
        <v>#N/A</v>
      </c>
      <c r="F31" s="1" t="e">
        <f t="shared" si="0"/>
        <v>#N/A</v>
      </c>
      <c r="G31" s="36" t="e">
        <f t="shared" si="1"/>
        <v>#N/A</v>
      </c>
      <c r="H31" s="1" t="e">
        <f t="shared" si="2"/>
        <v>#N/A</v>
      </c>
      <c r="I31" s="1" t="e">
        <f t="shared" si="3"/>
        <v>#N/A</v>
      </c>
    </row>
    <row r="32" spans="1:9" customFormat="1" x14ac:dyDescent="0.25">
      <c r="A32">
        <v>4100</v>
      </c>
      <c r="B32" t="s">
        <v>67</v>
      </c>
      <c r="C32" s="41">
        <v>4800</v>
      </c>
      <c r="D32" s="1" t="e">
        <f>SUM('Ready Reckoner'!$E$13:$E$20)+'Ready Reckoner'!$E$22+'Ready Reckoner'!$E$24+'Ready Reckoner'!$E$25</f>
        <v>#N/A</v>
      </c>
      <c r="E32" s="1" t="e">
        <f>SUM('Ready Reckoner'!$C$7:$C$9)</f>
        <v>#N/A</v>
      </c>
      <c r="F32" s="1" t="e">
        <f t="shared" si="0"/>
        <v>#N/A</v>
      </c>
      <c r="G32" s="36" t="e">
        <f t="shared" si="1"/>
        <v>#N/A</v>
      </c>
      <c r="H32" s="1" t="e">
        <f t="shared" si="2"/>
        <v>#N/A</v>
      </c>
      <c r="I32" s="1" t="e">
        <f t="shared" si="3"/>
        <v>#N/A</v>
      </c>
    </row>
    <row r="33" spans="1:9" customFormat="1" x14ac:dyDescent="0.25">
      <c r="A33">
        <v>2087</v>
      </c>
      <c r="B33" t="s">
        <v>68</v>
      </c>
      <c r="C33" s="39">
        <v>3500</v>
      </c>
      <c r="D33" s="1" t="e">
        <f>SUM('Ready Reckoner'!$E$13:$E$20)+'Ready Reckoner'!$E$22+'Ready Reckoner'!$E$24+'Ready Reckoner'!$E$25</f>
        <v>#N/A</v>
      </c>
      <c r="E33" s="1" t="e">
        <f>SUM('Ready Reckoner'!$C$7:$C$9)</f>
        <v>#N/A</v>
      </c>
      <c r="F33" s="1" t="e">
        <f t="shared" si="0"/>
        <v>#N/A</v>
      </c>
      <c r="G33" s="36" t="e">
        <f t="shared" si="1"/>
        <v>#N/A</v>
      </c>
      <c r="H33" s="1" t="e">
        <f t="shared" si="2"/>
        <v>#N/A</v>
      </c>
      <c r="I33" s="1" t="e">
        <f t="shared" si="3"/>
        <v>#N/A</v>
      </c>
    </row>
    <row r="34" spans="1:9" customFormat="1" x14ac:dyDescent="0.25">
      <c r="A34">
        <v>2094</v>
      </c>
      <c r="B34" t="s">
        <v>69</v>
      </c>
      <c r="C34" s="39">
        <v>3500</v>
      </c>
      <c r="D34" s="1" t="e">
        <f>SUM('Ready Reckoner'!$E$13:$E$20)+'Ready Reckoner'!$E$22+'Ready Reckoner'!$E$24+'Ready Reckoner'!$E$25</f>
        <v>#N/A</v>
      </c>
      <c r="E34" s="1" t="e">
        <f>SUM('Ready Reckoner'!$C$7:$C$9)</f>
        <v>#N/A</v>
      </c>
      <c r="F34" s="1" t="e">
        <f t="shared" si="0"/>
        <v>#N/A</v>
      </c>
      <c r="G34" s="36" t="e">
        <f t="shared" si="1"/>
        <v>#N/A</v>
      </c>
      <c r="H34" s="1" t="e">
        <f t="shared" si="2"/>
        <v>#N/A</v>
      </c>
      <c r="I34" s="1" t="e">
        <f t="shared" si="3"/>
        <v>#N/A</v>
      </c>
    </row>
    <row r="35" spans="1:9" customFormat="1" x14ac:dyDescent="0.25">
      <c r="A35">
        <v>2013</v>
      </c>
      <c r="B35" t="s">
        <v>70</v>
      </c>
      <c r="C35" s="39">
        <v>3500</v>
      </c>
      <c r="D35" s="1" t="e">
        <f>SUM('Ready Reckoner'!$E$13:$E$20)+'Ready Reckoner'!$E$22+'Ready Reckoner'!$E$24+'Ready Reckoner'!$E$25</f>
        <v>#N/A</v>
      </c>
      <c r="E35" s="1" t="e">
        <f>SUM('Ready Reckoner'!$C$7:$C$9)</f>
        <v>#N/A</v>
      </c>
      <c r="F35" s="1" t="e">
        <f t="shared" si="0"/>
        <v>#N/A</v>
      </c>
      <c r="G35" s="36" t="e">
        <f t="shared" si="1"/>
        <v>#N/A</v>
      </c>
      <c r="H35" s="1" t="e">
        <f t="shared" si="2"/>
        <v>#N/A</v>
      </c>
      <c r="I35" s="1" t="e">
        <f t="shared" si="3"/>
        <v>#N/A</v>
      </c>
    </row>
    <row r="36" spans="1:9" customFormat="1" x14ac:dyDescent="0.25">
      <c r="A36">
        <v>3024</v>
      </c>
      <c r="B36" t="s">
        <v>71</v>
      </c>
      <c r="C36" s="39">
        <v>3500</v>
      </c>
      <c r="D36" s="1" t="e">
        <f>SUM('Ready Reckoner'!$E$13:$E$20)+'Ready Reckoner'!$E$22+'Ready Reckoner'!$E$24+'Ready Reckoner'!$E$25</f>
        <v>#N/A</v>
      </c>
      <c r="E36" s="1" t="e">
        <f>SUM('Ready Reckoner'!$C$7:$C$9)</f>
        <v>#N/A</v>
      </c>
      <c r="F36" s="1" t="e">
        <f t="shared" si="0"/>
        <v>#N/A</v>
      </c>
      <c r="G36" s="36" t="e">
        <f t="shared" si="1"/>
        <v>#N/A</v>
      </c>
      <c r="H36" s="1" t="e">
        <f t="shared" si="2"/>
        <v>#N/A</v>
      </c>
      <c r="I36" s="1" t="e">
        <f t="shared" si="3"/>
        <v>#N/A</v>
      </c>
    </row>
    <row r="37" spans="1:9" customFormat="1" x14ac:dyDescent="0.25">
      <c r="A37">
        <v>2015</v>
      </c>
      <c r="B37" t="s">
        <v>72</v>
      </c>
      <c r="C37" s="39">
        <v>3500</v>
      </c>
      <c r="D37" s="1" t="e">
        <f>SUM('Ready Reckoner'!$E$13:$E$20)+'Ready Reckoner'!$E$22+'Ready Reckoner'!$E$24+'Ready Reckoner'!$E$25</f>
        <v>#N/A</v>
      </c>
      <c r="E37" s="1" t="e">
        <f>SUM('Ready Reckoner'!$C$7:$C$9)</f>
        <v>#N/A</v>
      </c>
      <c r="F37" s="1" t="e">
        <f t="shared" si="0"/>
        <v>#N/A</v>
      </c>
      <c r="G37" s="36" t="e">
        <f t="shared" si="1"/>
        <v>#N/A</v>
      </c>
      <c r="H37" s="1" t="e">
        <f t="shared" si="2"/>
        <v>#N/A</v>
      </c>
      <c r="I37" s="1" t="e">
        <f t="shared" si="3"/>
        <v>#N/A</v>
      </c>
    </row>
    <row r="38" spans="1:9" customFormat="1" x14ac:dyDescent="0.25">
      <c r="A38">
        <v>2186</v>
      </c>
      <c r="B38" t="s">
        <v>73</v>
      </c>
      <c r="C38" s="39">
        <v>3500</v>
      </c>
      <c r="D38" s="1" t="e">
        <f>SUM('Ready Reckoner'!$E$13:$E$20)+'Ready Reckoner'!$E$22+'Ready Reckoner'!$E$24+'Ready Reckoner'!$E$25</f>
        <v>#N/A</v>
      </c>
      <c r="E38" s="1" t="e">
        <f>SUM('Ready Reckoner'!$C$7:$C$9)</f>
        <v>#N/A</v>
      </c>
      <c r="F38" s="1" t="e">
        <f t="shared" si="0"/>
        <v>#N/A</v>
      </c>
      <c r="G38" s="36" t="e">
        <f t="shared" si="1"/>
        <v>#N/A</v>
      </c>
      <c r="H38" s="1" t="e">
        <f t="shared" si="2"/>
        <v>#N/A</v>
      </c>
      <c r="I38" s="1" t="e">
        <f t="shared" si="3"/>
        <v>#N/A</v>
      </c>
    </row>
    <row r="39" spans="1:9" customFormat="1" x14ac:dyDescent="0.25">
      <c r="A39">
        <v>2110</v>
      </c>
      <c r="B39" t="s">
        <v>74</v>
      </c>
      <c r="C39" s="39">
        <v>3500</v>
      </c>
      <c r="D39" s="1" t="e">
        <f>SUM('Ready Reckoner'!$E$13:$E$20)+'Ready Reckoner'!$E$22+'Ready Reckoner'!$E$24+'Ready Reckoner'!$E$25</f>
        <v>#N/A</v>
      </c>
      <c r="E39" s="1" t="e">
        <f>SUM('Ready Reckoner'!$C$7:$C$9)</f>
        <v>#N/A</v>
      </c>
      <c r="F39" s="1" t="e">
        <f t="shared" si="0"/>
        <v>#N/A</v>
      </c>
      <c r="G39" s="36" t="e">
        <f t="shared" si="1"/>
        <v>#N/A</v>
      </c>
      <c r="H39" s="1" t="e">
        <f t="shared" si="2"/>
        <v>#N/A</v>
      </c>
      <c r="I39" s="1" t="e">
        <f t="shared" si="3"/>
        <v>#N/A</v>
      </c>
    </row>
    <row r="40" spans="1:9" customFormat="1" x14ac:dyDescent="0.25">
      <c r="A40">
        <v>2111</v>
      </c>
      <c r="B40" t="s">
        <v>75</v>
      </c>
      <c r="C40" s="39">
        <v>3500</v>
      </c>
      <c r="D40" s="1" t="e">
        <f>SUM('Ready Reckoner'!$E$13:$E$20)+'Ready Reckoner'!$E$22+'Ready Reckoner'!$E$24+'Ready Reckoner'!$E$25</f>
        <v>#N/A</v>
      </c>
      <c r="E40" s="1" t="e">
        <f>SUM('Ready Reckoner'!$C$7:$C$9)</f>
        <v>#N/A</v>
      </c>
      <c r="F40" s="1" t="e">
        <f t="shared" si="0"/>
        <v>#N/A</v>
      </c>
      <c r="G40" s="36" t="e">
        <f t="shared" si="1"/>
        <v>#N/A</v>
      </c>
      <c r="H40" s="1" t="e">
        <f t="shared" si="2"/>
        <v>#N/A</v>
      </c>
      <c r="I40" s="1" t="e">
        <f t="shared" si="3"/>
        <v>#N/A</v>
      </c>
    </row>
    <row r="41" spans="1:9" customFormat="1" x14ac:dyDescent="0.25">
      <c r="A41">
        <v>2024</v>
      </c>
      <c r="B41" t="s">
        <v>76</v>
      </c>
      <c r="C41" s="39">
        <v>3500</v>
      </c>
      <c r="D41" s="1" t="e">
        <f>SUM('Ready Reckoner'!$E$13:$E$20)+'Ready Reckoner'!$E$22+'Ready Reckoner'!$E$24+'Ready Reckoner'!$E$25</f>
        <v>#N/A</v>
      </c>
      <c r="E41" s="1" t="e">
        <f>SUM('Ready Reckoner'!$C$7:$C$9)</f>
        <v>#N/A</v>
      </c>
      <c r="F41" s="1" t="e">
        <f t="shared" si="0"/>
        <v>#N/A</v>
      </c>
      <c r="G41" s="36" t="e">
        <f t="shared" si="1"/>
        <v>#N/A</v>
      </c>
      <c r="H41" s="1" t="e">
        <f t="shared" si="2"/>
        <v>#N/A</v>
      </c>
      <c r="I41" s="1" t="e">
        <f t="shared" si="3"/>
        <v>#N/A</v>
      </c>
    </row>
    <row r="42" spans="1:9" customFormat="1" x14ac:dyDescent="0.25">
      <c r="A42">
        <v>2112</v>
      </c>
      <c r="B42" t="s">
        <v>77</v>
      </c>
      <c r="C42" s="39">
        <v>3500</v>
      </c>
      <c r="D42" s="1" t="e">
        <f>SUM('Ready Reckoner'!$E$13:$E$20)+'Ready Reckoner'!$E$22+'Ready Reckoner'!$E$24+'Ready Reckoner'!$E$25</f>
        <v>#N/A</v>
      </c>
      <c r="E42" s="1" t="e">
        <f>SUM('Ready Reckoner'!$C$7:$C$9)</f>
        <v>#N/A</v>
      </c>
      <c r="F42" s="1" t="e">
        <f t="shared" si="0"/>
        <v>#N/A</v>
      </c>
      <c r="G42" s="36" t="e">
        <f t="shared" si="1"/>
        <v>#N/A</v>
      </c>
      <c r="H42" s="1" t="e">
        <f t="shared" si="2"/>
        <v>#N/A</v>
      </c>
      <c r="I42" s="1" t="e">
        <f t="shared" si="3"/>
        <v>#N/A</v>
      </c>
    </row>
    <row r="43" spans="1:9" customFormat="1" x14ac:dyDescent="0.25">
      <c r="A43">
        <v>2167</v>
      </c>
      <c r="B43" t="s">
        <v>78</v>
      </c>
      <c r="C43" s="39">
        <v>3500</v>
      </c>
      <c r="D43" s="1" t="e">
        <f>SUM('Ready Reckoner'!$E$13:$E$20)+'Ready Reckoner'!$E$22+'Ready Reckoner'!$E$24+'Ready Reckoner'!$E$25</f>
        <v>#N/A</v>
      </c>
      <c r="E43" s="1" t="e">
        <f>SUM('Ready Reckoner'!$C$7:$C$9)</f>
        <v>#N/A</v>
      </c>
      <c r="F43" s="1" t="e">
        <f t="shared" si="0"/>
        <v>#N/A</v>
      </c>
      <c r="G43" s="36" t="e">
        <f t="shared" si="1"/>
        <v>#N/A</v>
      </c>
      <c r="H43" s="1" t="e">
        <f t="shared" si="2"/>
        <v>#N/A</v>
      </c>
      <c r="I43" s="1" t="e">
        <f t="shared" si="3"/>
        <v>#N/A</v>
      </c>
    </row>
    <row r="44" spans="1:9" customFormat="1" x14ac:dyDescent="0.25">
      <c r="A44">
        <v>6908</v>
      </c>
      <c r="B44" t="s">
        <v>79</v>
      </c>
      <c r="C44" s="39">
        <v>4041.6666666666665</v>
      </c>
      <c r="D44" s="1" t="e">
        <f>SUM('Ready Reckoner'!$E$13:$E$20)+'Ready Reckoner'!$E$22+'Ready Reckoner'!$E$24+'Ready Reckoner'!$E$25</f>
        <v>#N/A</v>
      </c>
      <c r="E44" s="1" t="e">
        <f>SUM('Ready Reckoner'!$C$7:$C$9)</f>
        <v>#N/A</v>
      </c>
      <c r="F44" s="1" t="e">
        <f t="shared" si="0"/>
        <v>#N/A</v>
      </c>
      <c r="G44" s="36" t="e">
        <f t="shared" si="1"/>
        <v>#N/A</v>
      </c>
      <c r="H44" s="1" t="e">
        <f t="shared" si="2"/>
        <v>#N/A</v>
      </c>
      <c r="I44" s="1" t="e">
        <f t="shared" si="3"/>
        <v>#N/A</v>
      </c>
    </row>
    <row r="45" spans="1:9" customFormat="1" x14ac:dyDescent="0.25">
      <c r="A45">
        <v>6905</v>
      </c>
      <c r="B45" t="s">
        <v>80</v>
      </c>
      <c r="C45" s="41">
        <v>4800</v>
      </c>
      <c r="D45" s="1" t="e">
        <f>SUM('Ready Reckoner'!$E$13:$E$20)+'Ready Reckoner'!$E$22+'Ready Reckoner'!$E$24+'Ready Reckoner'!$E$25</f>
        <v>#N/A</v>
      </c>
      <c r="E45" s="1" t="e">
        <f>SUM('Ready Reckoner'!$C$7:$C$9)</f>
        <v>#N/A</v>
      </c>
      <c r="F45" s="1" t="e">
        <f t="shared" si="0"/>
        <v>#N/A</v>
      </c>
      <c r="G45" s="36" t="e">
        <f t="shared" si="1"/>
        <v>#N/A</v>
      </c>
      <c r="H45" s="1" t="e">
        <f t="shared" si="2"/>
        <v>#N/A</v>
      </c>
      <c r="I45" s="1" t="e">
        <f t="shared" si="3"/>
        <v>#N/A</v>
      </c>
    </row>
    <row r="46" spans="1:9" customFormat="1" x14ac:dyDescent="0.25">
      <c r="A46">
        <v>4004</v>
      </c>
      <c r="B46" t="s">
        <v>81</v>
      </c>
      <c r="C46" s="41">
        <v>4800</v>
      </c>
      <c r="D46" s="1" t="e">
        <f>SUM('Ready Reckoner'!$E$13:$E$20)+'Ready Reckoner'!$E$22+'Ready Reckoner'!$E$24+'Ready Reckoner'!$E$25</f>
        <v>#N/A</v>
      </c>
      <c r="E46" s="1" t="e">
        <f>SUM('Ready Reckoner'!$C$7:$C$9)</f>
        <v>#N/A</v>
      </c>
      <c r="F46" s="1" t="e">
        <f t="shared" si="0"/>
        <v>#N/A</v>
      </c>
      <c r="G46" s="36" t="e">
        <f t="shared" si="1"/>
        <v>#N/A</v>
      </c>
      <c r="H46" s="1" t="e">
        <f t="shared" si="2"/>
        <v>#N/A</v>
      </c>
      <c r="I46" s="1" t="e">
        <f t="shared" si="3"/>
        <v>#N/A</v>
      </c>
    </row>
    <row r="47" spans="1:9" customFormat="1" x14ac:dyDescent="0.25">
      <c r="A47">
        <v>2025</v>
      </c>
      <c r="B47" t="s">
        <v>82</v>
      </c>
      <c r="C47" s="39">
        <v>3500</v>
      </c>
      <c r="D47" s="1" t="e">
        <f>SUM('Ready Reckoner'!$E$13:$E$20)+'Ready Reckoner'!$E$22+'Ready Reckoner'!$E$24+'Ready Reckoner'!$E$25</f>
        <v>#N/A</v>
      </c>
      <c r="E47" s="1" t="e">
        <f>SUM('Ready Reckoner'!$C$7:$C$9)</f>
        <v>#N/A</v>
      </c>
      <c r="F47" s="1" t="e">
        <f t="shared" si="0"/>
        <v>#N/A</v>
      </c>
      <c r="G47" s="36" t="e">
        <f t="shared" si="1"/>
        <v>#N/A</v>
      </c>
      <c r="H47" s="1" t="e">
        <f t="shared" si="2"/>
        <v>#N/A</v>
      </c>
      <c r="I47" s="1" t="e">
        <f t="shared" si="3"/>
        <v>#N/A</v>
      </c>
    </row>
    <row r="48" spans="1:9" customFormat="1" x14ac:dyDescent="0.25">
      <c r="A48">
        <v>2018</v>
      </c>
      <c r="B48" t="s">
        <v>83</v>
      </c>
      <c r="C48" s="39">
        <v>3500</v>
      </c>
      <c r="D48" s="1" t="e">
        <f>SUM('Ready Reckoner'!$E$13:$E$20)+'Ready Reckoner'!$E$22+'Ready Reckoner'!$E$24+'Ready Reckoner'!$E$25</f>
        <v>#N/A</v>
      </c>
      <c r="E48" s="1" t="e">
        <f>SUM('Ready Reckoner'!$C$7:$C$9)</f>
        <v>#N/A</v>
      </c>
      <c r="F48" s="1" t="e">
        <f t="shared" si="0"/>
        <v>#N/A</v>
      </c>
      <c r="G48" s="36" t="e">
        <f t="shared" si="1"/>
        <v>#N/A</v>
      </c>
      <c r="H48" s="1" t="e">
        <f t="shared" si="2"/>
        <v>#N/A</v>
      </c>
      <c r="I48" s="1" t="e">
        <f t="shared" si="3"/>
        <v>#N/A</v>
      </c>
    </row>
    <row r="49" spans="1:9" customFormat="1" x14ac:dyDescent="0.25">
      <c r="A49">
        <v>4024</v>
      </c>
      <c r="B49" t="s">
        <v>84</v>
      </c>
      <c r="C49" s="41">
        <v>4800</v>
      </c>
      <c r="D49" s="1" t="e">
        <f>SUM('Ready Reckoner'!$E$13:$E$20)+'Ready Reckoner'!$E$22+'Ready Reckoner'!$E$24+'Ready Reckoner'!$E$25</f>
        <v>#N/A</v>
      </c>
      <c r="E49" s="1" t="e">
        <f>SUM('Ready Reckoner'!$C$7:$C$9)</f>
        <v>#N/A</v>
      </c>
      <c r="F49" s="1" t="e">
        <f t="shared" si="0"/>
        <v>#N/A</v>
      </c>
      <c r="G49" s="36" t="e">
        <f t="shared" si="1"/>
        <v>#N/A</v>
      </c>
      <c r="H49" s="1" t="e">
        <f t="shared" si="2"/>
        <v>#N/A</v>
      </c>
      <c r="I49" s="1" t="e">
        <f t="shared" si="3"/>
        <v>#N/A</v>
      </c>
    </row>
    <row r="50" spans="1:9" customFormat="1" x14ac:dyDescent="0.25">
      <c r="A50">
        <v>2008</v>
      </c>
      <c r="B50" t="s">
        <v>85</v>
      </c>
      <c r="C50" s="39">
        <v>3500</v>
      </c>
      <c r="D50" s="1" t="e">
        <f>SUM('Ready Reckoner'!$E$13:$E$20)+'Ready Reckoner'!$E$22+'Ready Reckoner'!$E$24+'Ready Reckoner'!$E$25</f>
        <v>#N/A</v>
      </c>
      <c r="E50" s="1" t="e">
        <f>SUM('Ready Reckoner'!$C$7:$C$9)</f>
        <v>#N/A</v>
      </c>
      <c r="F50" s="1" t="e">
        <f t="shared" si="0"/>
        <v>#N/A</v>
      </c>
      <c r="G50" s="36" t="e">
        <f t="shared" si="1"/>
        <v>#N/A</v>
      </c>
      <c r="H50" s="1" t="e">
        <f t="shared" si="2"/>
        <v>#N/A</v>
      </c>
      <c r="I50" s="1" t="e">
        <f t="shared" si="3"/>
        <v>#N/A</v>
      </c>
    </row>
    <row r="51" spans="1:9" customFormat="1" x14ac:dyDescent="0.25">
      <c r="A51">
        <v>4010</v>
      </c>
      <c r="B51" t="s">
        <v>86</v>
      </c>
      <c r="C51" s="41">
        <v>4800</v>
      </c>
      <c r="D51" s="1" t="e">
        <f>SUM('Ready Reckoner'!$E$13:$E$20)+'Ready Reckoner'!$E$22+'Ready Reckoner'!$E$24+'Ready Reckoner'!$E$25</f>
        <v>#N/A</v>
      </c>
      <c r="E51" s="1" t="e">
        <f>SUM('Ready Reckoner'!$C$7:$C$9)</f>
        <v>#N/A</v>
      </c>
      <c r="F51" s="1" t="e">
        <f t="shared" si="0"/>
        <v>#N/A</v>
      </c>
      <c r="G51" s="36" t="e">
        <f t="shared" si="1"/>
        <v>#N/A</v>
      </c>
      <c r="H51" s="1" t="e">
        <f t="shared" si="2"/>
        <v>#N/A</v>
      </c>
      <c r="I51" s="1" t="e">
        <f t="shared" si="3"/>
        <v>#N/A</v>
      </c>
    </row>
    <row r="52" spans="1:9" customFormat="1" x14ac:dyDescent="0.25">
      <c r="A52">
        <v>3028</v>
      </c>
      <c r="B52" t="s">
        <v>87</v>
      </c>
      <c r="C52" s="39">
        <v>3500</v>
      </c>
      <c r="D52" s="1" t="e">
        <f>SUM('Ready Reckoner'!$E$13:$E$20)+'Ready Reckoner'!$E$22+'Ready Reckoner'!$E$24+'Ready Reckoner'!$E$25</f>
        <v>#N/A</v>
      </c>
      <c r="E52" s="1" t="e">
        <f>SUM('Ready Reckoner'!$C$7:$C$9)</f>
        <v>#N/A</v>
      </c>
      <c r="F52" s="1" t="e">
        <f t="shared" si="0"/>
        <v>#N/A</v>
      </c>
      <c r="G52" s="36" t="e">
        <f t="shared" si="1"/>
        <v>#N/A</v>
      </c>
      <c r="H52" s="1" t="e">
        <f t="shared" si="2"/>
        <v>#N/A</v>
      </c>
      <c r="I52" s="1" t="e">
        <f t="shared" si="3"/>
        <v>#N/A</v>
      </c>
    </row>
    <row r="53" spans="1:9" customFormat="1" x14ac:dyDescent="0.25">
      <c r="A53">
        <v>2147</v>
      </c>
      <c r="B53" t="s">
        <v>88</v>
      </c>
      <c r="C53" s="39">
        <v>3500</v>
      </c>
      <c r="D53" s="1" t="e">
        <f>SUM('Ready Reckoner'!$E$13:$E$20)+'Ready Reckoner'!$E$22+'Ready Reckoner'!$E$24+'Ready Reckoner'!$E$25</f>
        <v>#N/A</v>
      </c>
      <c r="E53" s="1" t="e">
        <f>SUM('Ready Reckoner'!$C$7:$C$9)</f>
        <v>#N/A</v>
      </c>
      <c r="F53" s="1" t="e">
        <f t="shared" si="0"/>
        <v>#N/A</v>
      </c>
      <c r="G53" s="36" t="e">
        <f t="shared" si="1"/>
        <v>#N/A</v>
      </c>
      <c r="H53" s="1" t="e">
        <f t="shared" si="2"/>
        <v>#N/A</v>
      </c>
      <c r="I53" s="1" t="e">
        <f t="shared" si="3"/>
        <v>#N/A</v>
      </c>
    </row>
    <row r="54" spans="1:9" customFormat="1" x14ac:dyDescent="0.25">
      <c r="A54">
        <v>2120</v>
      </c>
      <c r="B54" t="s">
        <v>89</v>
      </c>
      <c r="C54" s="39">
        <v>3500</v>
      </c>
      <c r="D54" s="1" t="e">
        <f>SUM('Ready Reckoner'!$E$13:$E$20)+'Ready Reckoner'!$E$22+'Ready Reckoner'!$E$24+'Ready Reckoner'!$E$25</f>
        <v>#N/A</v>
      </c>
      <c r="E54" s="1" t="e">
        <f>SUM('Ready Reckoner'!$C$7:$C$9)</f>
        <v>#N/A</v>
      </c>
      <c r="F54" s="1" t="e">
        <f t="shared" si="0"/>
        <v>#N/A</v>
      </c>
      <c r="G54" s="36" t="e">
        <f t="shared" si="1"/>
        <v>#N/A</v>
      </c>
      <c r="H54" s="1" t="e">
        <f t="shared" si="2"/>
        <v>#N/A</v>
      </c>
      <c r="I54" s="1" t="e">
        <f t="shared" si="3"/>
        <v>#N/A</v>
      </c>
    </row>
    <row r="55" spans="1:9" customFormat="1" x14ac:dyDescent="0.25">
      <c r="A55">
        <v>2113</v>
      </c>
      <c r="B55" t="s">
        <v>90</v>
      </c>
      <c r="C55" s="39">
        <v>3500</v>
      </c>
      <c r="D55" s="1" t="e">
        <f>SUM('Ready Reckoner'!$E$13:$E$20)+'Ready Reckoner'!$E$22+'Ready Reckoner'!$E$24+'Ready Reckoner'!$E$25</f>
        <v>#N/A</v>
      </c>
      <c r="E55" s="1" t="e">
        <f>SUM('Ready Reckoner'!$C$7:$C$9)</f>
        <v>#N/A</v>
      </c>
      <c r="F55" s="1" t="e">
        <f t="shared" si="0"/>
        <v>#N/A</v>
      </c>
      <c r="G55" s="36" t="e">
        <f t="shared" si="1"/>
        <v>#N/A</v>
      </c>
      <c r="H55" s="1" t="e">
        <f t="shared" si="2"/>
        <v>#N/A</v>
      </c>
      <c r="I55" s="1" t="e">
        <f t="shared" si="3"/>
        <v>#N/A</v>
      </c>
    </row>
    <row r="56" spans="1:9" customFormat="1" x14ac:dyDescent="0.25">
      <c r="A56">
        <v>2103</v>
      </c>
      <c r="B56" t="s">
        <v>91</v>
      </c>
      <c r="C56" s="39">
        <v>3500</v>
      </c>
      <c r="D56" s="1" t="e">
        <f>SUM('Ready Reckoner'!$E$13:$E$20)+'Ready Reckoner'!$E$22+'Ready Reckoner'!$E$24+'Ready Reckoner'!$E$25</f>
        <v>#N/A</v>
      </c>
      <c r="E56" s="1" t="e">
        <f>SUM('Ready Reckoner'!$C$7:$C$9)</f>
        <v>#N/A</v>
      </c>
      <c r="F56" s="1" t="e">
        <f t="shared" si="0"/>
        <v>#N/A</v>
      </c>
      <c r="G56" s="36" t="e">
        <f t="shared" si="1"/>
        <v>#N/A</v>
      </c>
      <c r="H56" s="1" t="e">
        <f t="shared" si="2"/>
        <v>#N/A</v>
      </c>
      <c r="I56" s="1" t="e">
        <f t="shared" si="3"/>
        <v>#N/A</v>
      </c>
    </row>
    <row r="57" spans="1:9" customFormat="1" x14ac:dyDescent="0.25">
      <c r="A57">
        <v>2084</v>
      </c>
      <c r="B57" t="s">
        <v>92</v>
      </c>
      <c r="C57" s="39">
        <v>3500</v>
      </c>
      <c r="D57" s="1" t="e">
        <f>SUM('Ready Reckoner'!$E$13:$E$20)+'Ready Reckoner'!$E$22+'Ready Reckoner'!$E$24+'Ready Reckoner'!$E$25</f>
        <v>#N/A</v>
      </c>
      <c r="E57" s="1" t="e">
        <f>SUM('Ready Reckoner'!$C$7:$C$9)</f>
        <v>#N/A</v>
      </c>
      <c r="F57" s="1" t="e">
        <f t="shared" si="0"/>
        <v>#N/A</v>
      </c>
      <c r="G57" s="36" t="e">
        <f t="shared" si="1"/>
        <v>#N/A</v>
      </c>
      <c r="H57" s="1" t="e">
        <f t="shared" si="2"/>
        <v>#N/A</v>
      </c>
      <c r="I57" s="1" t="e">
        <f t="shared" si="3"/>
        <v>#N/A</v>
      </c>
    </row>
    <row r="58" spans="1:9" customFormat="1" x14ac:dyDescent="0.25">
      <c r="A58">
        <v>2183</v>
      </c>
      <c r="B58" t="s">
        <v>93</v>
      </c>
      <c r="C58" s="39">
        <v>3500</v>
      </c>
      <c r="D58" s="1" t="e">
        <f>SUM('Ready Reckoner'!$E$13:$E$20)+'Ready Reckoner'!$E$22+'Ready Reckoner'!$E$24+'Ready Reckoner'!$E$25</f>
        <v>#N/A</v>
      </c>
      <c r="E58" s="1" t="e">
        <f>SUM('Ready Reckoner'!$C$7:$C$9)</f>
        <v>#N/A</v>
      </c>
      <c r="F58" s="1" t="e">
        <f t="shared" si="0"/>
        <v>#N/A</v>
      </c>
      <c r="G58" s="36" t="e">
        <f t="shared" si="1"/>
        <v>#N/A</v>
      </c>
      <c r="H58" s="1" t="e">
        <f t="shared" si="2"/>
        <v>#N/A</v>
      </c>
      <c r="I58" s="1" t="e">
        <f t="shared" si="3"/>
        <v>#N/A</v>
      </c>
    </row>
    <row r="59" spans="1:9" customFormat="1" x14ac:dyDescent="0.25">
      <c r="A59">
        <v>2065</v>
      </c>
      <c r="B59" t="s">
        <v>94</v>
      </c>
      <c r="C59" s="39">
        <v>3500</v>
      </c>
      <c r="D59" s="1" t="e">
        <f>SUM('Ready Reckoner'!$E$13:$E$20)+'Ready Reckoner'!$E$22+'Ready Reckoner'!$E$24+'Ready Reckoner'!$E$25</f>
        <v>#N/A</v>
      </c>
      <c r="E59" s="1" t="e">
        <f>SUM('Ready Reckoner'!$C$7:$C$9)</f>
        <v>#N/A</v>
      </c>
      <c r="F59" s="1" t="e">
        <f t="shared" si="0"/>
        <v>#N/A</v>
      </c>
      <c r="G59" s="36" t="e">
        <f t="shared" si="1"/>
        <v>#N/A</v>
      </c>
      <c r="H59" s="1" t="e">
        <f t="shared" si="2"/>
        <v>#N/A</v>
      </c>
      <c r="I59" s="1" t="e">
        <f t="shared" si="3"/>
        <v>#N/A</v>
      </c>
    </row>
    <row r="60" spans="1:9" customFormat="1" x14ac:dyDescent="0.25">
      <c r="A60">
        <v>4613</v>
      </c>
      <c r="B60" t="s">
        <v>95</v>
      </c>
      <c r="C60" s="41">
        <v>4800</v>
      </c>
      <c r="D60" s="1" t="e">
        <f>SUM('Ready Reckoner'!$E$13:$E$20)+'Ready Reckoner'!$E$22+'Ready Reckoner'!$E$24+'Ready Reckoner'!$E$25</f>
        <v>#N/A</v>
      </c>
      <c r="E60" s="1" t="e">
        <f>SUM('Ready Reckoner'!$C$7:$C$9)</f>
        <v>#N/A</v>
      </c>
      <c r="F60" s="1" t="e">
        <f t="shared" si="0"/>
        <v>#N/A</v>
      </c>
      <c r="G60" s="36" t="e">
        <f t="shared" si="1"/>
        <v>#N/A</v>
      </c>
      <c r="H60" s="1" t="e">
        <f t="shared" si="2"/>
        <v>#N/A</v>
      </c>
      <c r="I60" s="1" t="e">
        <f t="shared" si="3"/>
        <v>#N/A</v>
      </c>
    </row>
    <row r="61" spans="1:9" customFormat="1" x14ac:dyDescent="0.25">
      <c r="A61">
        <v>2007</v>
      </c>
      <c r="B61" t="s">
        <v>96</v>
      </c>
      <c r="C61" s="39">
        <v>3500</v>
      </c>
      <c r="D61" s="1" t="e">
        <f>SUM('Ready Reckoner'!$E$13:$E$20)+'Ready Reckoner'!$E$22+'Ready Reckoner'!$E$24+'Ready Reckoner'!$E$25</f>
        <v>#N/A</v>
      </c>
      <c r="E61" s="1" t="e">
        <f>SUM('Ready Reckoner'!$C$7:$C$9)</f>
        <v>#N/A</v>
      </c>
      <c r="F61" s="1" t="e">
        <f t="shared" si="0"/>
        <v>#N/A</v>
      </c>
      <c r="G61" s="36" t="e">
        <f t="shared" si="1"/>
        <v>#N/A</v>
      </c>
      <c r="H61" s="1" t="e">
        <f t="shared" si="2"/>
        <v>#N/A</v>
      </c>
      <c r="I61" s="1" t="e">
        <f t="shared" si="3"/>
        <v>#N/A</v>
      </c>
    </row>
    <row r="62" spans="1:9" customFormat="1" x14ac:dyDescent="0.25">
      <c r="A62">
        <v>5201</v>
      </c>
      <c r="B62" t="s">
        <v>97</v>
      </c>
      <c r="C62" s="39">
        <v>3500</v>
      </c>
      <c r="D62" s="1" t="e">
        <f>SUM('Ready Reckoner'!$E$13:$E$20)+'Ready Reckoner'!$E$22+'Ready Reckoner'!$E$24+'Ready Reckoner'!$E$25</f>
        <v>#N/A</v>
      </c>
      <c r="E62" s="1" t="e">
        <f>SUM('Ready Reckoner'!$C$7:$C$9)</f>
        <v>#N/A</v>
      </c>
      <c r="F62" s="1" t="e">
        <f t="shared" si="0"/>
        <v>#N/A</v>
      </c>
      <c r="G62" s="36" t="e">
        <f t="shared" si="1"/>
        <v>#N/A</v>
      </c>
      <c r="H62" s="1" t="e">
        <f t="shared" si="2"/>
        <v>#N/A</v>
      </c>
      <c r="I62" s="1" t="e">
        <f t="shared" si="3"/>
        <v>#N/A</v>
      </c>
    </row>
    <row r="63" spans="1:9" customFormat="1" x14ac:dyDescent="0.25">
      <c r="A63">
        <v>2027</v>
      </c>
      <c r="B63" t="s">
        <v>98</v>
      </c>
      <c r="C63" s="39">
        <v>3500</v>
      </c>
      <c r="D63" s="1" t="e">
        <f>SUM('Ready Reckoner'!$E$13:$E$20)+'Ready Reckoner'!$E$22+'Ready Reckoner'!$E$24+'Ready Reckoner'!$E$25</f>
        <v>#N/A</v>
      </c>
      <c r="E63" s="1" t="e">
        <f>SUM('Ready Reckoner'!$C$7:$C$9)</f>
        <v>#N/A</v>
      </c>
      <c r="F63" s="1" t="e">
        <f t="shared" si="0"/>
        <v>#N/A</v>
      </c>
      <c r="G63" s="36" t="e">
        <f t="shared" si="1"/>
        <v>#N/A</v>
      </c>
      <c r="H63" s="1" t="e">
        <f t="shared" si="2"/>
        <v>#N/A</v>
      </c>
      <c r="I63" s="1" t="e">
        <f t="shared" si="3"/>
        <v>#N/A</v>
      </c>
    </row>
    <row r="64" spans="1:9" customFormat="1" x14ac:dyDescent="0.25">
      <c r="A64">
        <v>2182</v>
      </c>
      <c r="B64" t="s">
        <v>99</v>
      </c>
      <c r="C64" s="39">
        <v>3500</v>
      </c>
      <c r="D64" s="1" t="e">
        <f>SUM('Ready Reckoner'!$E$13:$E$20)+'Ready Reckoner'!$E$22+'Ready Reckoner'!$E$24+'Ready Reckoner'!$E$25</f>
        <v>#N/A</v>
      </c>
      <c r="E64" s="1" t="e">
        <f>SUM('Ready Reckoner'!$C$7:$C$9)</f>
        <v>#N/A</v>
      </c>
      <c r="F64" s="1" t="e">
        <f t="shared" si="0"/>
        <v>#N/A</v>
      </c>
      <c r="G64" s="36" t="e">
        <f t="shared" si="1"/>
        <v>#N/A</v>
      </c>
      <c r="H64" s="1" t="e">
        <f t="shared" si="2"/>
        <v>#N/A</v>
      </c>
      <c r="I64" s="1" t="e">
        <f t="shared" si="3"/>
        <v>#N/A</v>
      </c>
    </row>
    <row r="65" spans="1:9" customFormat="1" x14ac:dyDescent="0.25">
      <c r="A65">
        <v>2157</v>
      </c>
      <c r="B65" t="s">
        <v>100</v>
      </c>
      <c r="C65" s="39">
        <v>3500</v>
      </c>
      <c r="D65" s="1" t="e">
        <f>SUM('Ready Reckoner'!$E$13:$E$20)+'Ready Reckoner'!$E$22+'Ready Reckoner'!$E$24+'Ready Reckoner'!$E$25</f>
        <v>#N/A</v>
      </c>
      <c r="E65" s="1" t="e">
        <f>SUM('Ready Reckoner'!$C$7:$C$9)</f>
        <v>#N/A</v>
      </c>
      <c r="F65" s="1" t="e">
        <f t="shared" si="0"/>
        <v>#N/A</v>
      </c>
      <c r="G65" s="36" t="e">
        <f t="shared" si="1"/>
        <v>#N/A</v>
      </c>
      <c r="H65" s="1" t="e">
        <f t="shared" si="2"/>
        <v>#N/A</v>
      </c>
      <c r="I65" s="1" t="e">
        <f t="shared" si="3"/>
        <v>#N/A</v>
      </c>
    </row>
    <row r="66" spans="1:9" customFormat="1" x14ac:dyDescent="0.25">
      <c r="A66">
        <v>4101</v>
      </c>
      <c r="B66" t="s">
        <v>101</v>
      </c>
      <c r="C66" s="41">
        <v>4800</v>
      </c>
      <c r="D66" s="1" t="e">
        <f>SUM('Ready Reckoner'!$E$13:$E$20)+'Ready Reckoner'!$E$22+'Ready Reckoner'!$E$24+'Ready Reckoner'!$E$25</f>
        <v>#N/A</v>
      </c>
      <c r="E66" s="1" t="e">
        <f>SUM('Ready Reckoner'!$C$7:$C$9)</f>
        <v>#N/A</v>
      </c>
      <c r="F66" s="1" t="e">
        <f t="shared" si="0"/>
        <v>#N/A</v>
      </c>
      <c r="G66" s="36" t="e">
        <f t="shared" si="1"/>
        <v>#N/A</v>
      </c>
      <c r="H66" s="1" t="e">
        <f t="shared" si="2"/>
        <v>#N/A</v>
      </c>
      <c r="I66" s="1" t="e">
        <f t="shared" si="3"/>
        <v>#N/A</v>
      </c>
    </row>
    <row r="67" spans="1:9" customFormat="1" x14ac:dyDescent="0.25">
      <c r="A67">
        <v>2034</v>
      </c>
      <c r="B67" t="s">
        <v>102</v>
      </c>
      <c r="C67" s="39">
        <v>3500</v>
      </c>
      <c r="D67" s="1" t="e">
        <f>SUM('Ready Reckoner'!$E$13:$E$20)+'Ready Reckoner'!$E$22+'Ready Reckoner'!$E$24+'Ready Reckoner'!$E$25</f>
        <v>#N/A</v>
      </c>
      <c r="E67" s="1" t="e">
        <f>SUM('Ready Reckoner'!$C$7:$C$9)</f>
        <v>#N/A</v>
      </c>
      <c r="F67" s="1" t="e">
        <f t="shared" si="0"/>
        <v>#N/A</v>
      </c>
      <c r="G67" s="36" t="e">
        <f t="shared" si="1"/>
        <v>#N/A</v>
      </c>
      <c r="H67" s="1" t="e">
        <f t="shared" si="2"/>
        <v>#N/A</v>
      </c>
      <c r="I67" s="1" t="e">
        <f t="shared" si="3"/>
        <v>#N/A</v>
      </c>
    </row>
    <row r="68" spans="1:9" customFormat="1" x14ac:dyDescent="0.25">
      <c r="A68">
        <v>2033</v>
      </c>
      <c r="B68" t="s">
        <v>103</v>
      </c>
      <c r="C68" s="39">
        <v>3500</v>
      </c>
      <c r="D68" s="1" t="e">
        <f>SUM('Ready Reckoner'!$E$13:$E$20)+'Ready Reckoner'!$E$22+'Ready Reckoner'!$E$24+'Ready Reckoner'!$E$25</f>
        <v>#N/A</v>
      </c>
      <c r="E68" s="1" t="e">
        <f>SUM('Ready Reckoner'!$C$7:$C$9)</f>
        <v>#N/A</v>
      </c>
      <c r="F68" s="1" t="e">
        <f t="shared" ref="F68:F131" si="4">D68/E68</f>
        <v>#N/A</v>
      </c>
      <c r="G68" s="36" t="e">
        <f t="shared" ref="G68:G131" si="5">IF(F68&lt;C68,"BELOW","ABOVE")</f>
        <v>#N/A</v>
      </c>
      <c r="H68" s="1" t="e">
        <f t="shared" ref="H68:H131" si="6">IF(G68="BELOW",(C68-F68),0)</f>
        <v>#N/A</v>
      </c>
      <c r="I68" s="1" t="e">
        <f t="shared" ref="I68:I131" si="7">H68*E68</f>
        <v>#N/A</v>
      </c>
    </row>
    <row r="69" spans="1:9" customFormat="1" x14ac:dyDescent="0.25">
      <c r="A69">
        <v>2093</v>
      </c>
      <c r="B69" t="s">
        <v>104</v>
      </c>
      <c r="C69" s="39">
        <v>3500</v>
      </c>
      <c r="D69" s="1" t="e">
        <f>SUM('Ready Reckoner'!$E$13:$E$20)+'Ready Reckoner'!$E$22+'Ready Reckoner'!$E$24+'Ready Reckoner'!$E$25</f>
        <v>#N/A</v>
      </c>
      <c r="E69" s="1" t="e">
        <f>SUM('Ready Reckoner'!$C$7:$C$9)</f>
        <v>#N/A</v>
      </c>
      <c r="F69" s="1" t="e">
        <f t="shared" si="4"/>
        <v>#N/A</v>
      </c>
      <c r="G69" s="36" t="e">
        <f t="shared" si="5"/>
        <v>#N/A</v>
      </c>
      <c r="H69" s="1" t="e">
        <f t="shared" si="6"/>
        <v>#N/A</v>
      </c>
      <c r="I69" s="1" t="e">
        <f t="shared" si="7"/>
        <v>#N/A</v>
      </c>
    </row>
    <row r="70" spans="1:9" customFormat="1" x14ac:dyDescent="0.25">
      <c r="A70">
        <v>5401</v>
      </c>
      <c r="B70" t="s">
        <v>105</v>
      </c>
      <c r="C70" s="41">
        <v>4800</v>
      </c>
      <c r="D70" s="1" t="e">
        <f>SUM('Ready Reckoner'!$E$13:$E$20)+'Ready Reckoner'!$E$22+'Ready Reckoner'!$E$24+'Ready Reckoner'!$E$25</f>
        <v>#N/A</v>
      </c>
      <c r="E70" s="1" t="e">
        <f>SUM('Ready Reckoner'!$C$7:$C$9)</f>
        <v>#N/A</v>
      </c>
      <c r="F70" s="1" t="e">
        <f t="shared" si="4"/>
        <v>#N/A</v>
      </c>
      <c r="G70" s="36" t="e">
        <f t="shared" si="5"/>
        <v>#N/A</v>
      </c>
      <c r="H70" s="1" t="e">
        <f t="shared" si="6"/>
        <v>#N/A</v>
      </c>
      <c r="I70" s="1" t="e">
        <f t="shared" si="7"/>
        <v>#N/A</v>
      </c>
    </row>
    <row r="71" spans="1:9" customFormat="1" x14ac:dyDescent="0.25">
      <c r="A71">
        <v>2114</v>
      </c>
      <c r="B71" t="s">
        <v>106</v>
      </c>
      <c r="C71" s="39">
        <v>3500</v>
      </c>
      <c r="D71" s="1" t="e">
        <f>SUM('Ready Reckoner'!$E$13:$E$20)+'Ready Reckoner'!$E$22+'Ready Reckoner'!$E$24+'Ready Reckoner'!$E$25</f>
        <v>#N/A</v>
      </c>
      <c r="E71" s="1" t="e">
        <f>SUM('Ready Reckoner'!$C$7:$C$9)</f>
        <v>#N/A</v>
      </c>
      <c r="F71" s="1" t="e">
        <f t="shared" si="4"/>
        <v>#N/A</v>
      </c>
      <c r="G71" s="36" t="e">
        <f t="shared" si="5"/>
        <v>#N/A</v>
      </c>
      <c r="H71" s="1" t="e">
        <f t="shared" si="6"/>
        <v>#N/A</v>
      </c>
      <c r="I71" s="1" t="e">
        <f t="shared" si="7"/>
        <v>#N/A</v>
      </c>
    </row>
    <row r="72" spans="1:9" customFormat="1" x14ac:dyDescent="0.25">
      <c r="A72">
        <v>2121</v>
      </c>
      <c r="B72" t="s">
        <v>107</v>
      </c>
      <c r="C72" s="39">
        <v>3500</v>
      </c>
      <c r="D72" s="1" t="e">
        <f>SUM('Ready Reckoner'!$E$13:$E$20)+'Ready Reckoner'!$E$22+'Ready Reckoner'!$E$24+'Ready Reckoner'!$E$25</f>
        <v>#N/A</v>
      </c>
      <c r="E72" s="1" t="e">
        <f>SUM('Ready Reckoner'!$C$7:$C$9)</f>
        <v>#N/A</v>
      </c>
      <c r="F72" s="1" t="e">
        <f t="shared" si="4"/>
        <v>#N/A</v>
      </c>
      <c r="G72" s="36" t="e">
        <f t="shared" si="5"/>
        <v>#N/A</v>
      </c>
      <c r="H72" s="1" t="e">
        <f t="shared" si="6"/>
        <v>#N/A</v>
      </c>
      <c r="I72" s="1" t="e">
        <f t="shared" si="7"/>
        <v>#N/A</v>
      </c>
    </row>
    <row r="73" spans="1:9" customFormat="1" x14ac:dyDescent="0.25">
      <c r="A73">
        <v>3308</v>
      </c>
      <c r="B73" t="s">
        <v>108</v>
      </c>
      <c r="C73" s="39">
        <v>3500</v>
      </c>
      <c r="D73" s="1" t="e">
        <f>SUM('Ready Reckoner'!$E$13:$E$20)+'Ready Reckoner'!$E$22+'Ready Reckoner'!$E$24+'Ready Reckoner'!$E$25</f>
        <v>#N/A</v>
      </c>
      <c r="E73" s="1" t="e">
        <f>SUM('Ready Reckoner'!$C$7:$C$9)</f>
        <v>#N/A</v>
      </c>
      <c r="F73" s="1" t="e">
        <f t="shared" si="4"/>
        <v>#N/A</v>
      </c>
      <c r="G73" s="36" t="e">
        <f t="shared" si="5"/>
        <v>#N/A</v>
      </c>
      <c r="H73" s="1" t="e">
        <f t="shared" si="6"/>
        <v>#N/A</v>
      </c>
      <c r="I73" s="1" t="e">
        <f t="shared" si="7"/>
        <v>#N/A</v>
      </c>
    </row>
    <row r="74" spans="1:9" customFormat="1" x14ac:dyDescent="0.25">
      <c r="A74">
        <v>2026</v>
      </c>
      <c r="B74" t="s">
        <v>109</v>
      </c>
      <c r="C74" s="39">
        <v>3500</v>
      </c>
      <c r="D74" s="1" t="e">
        <f>SUM('Ready Reckoner'!$E$13:$E$20)+'Ready Reckoner'!$E$22+'Ready Reckoner'!$E$24+'Ready Reckoner'!$E$25</f>
        <v>#N/A</v>
      </c>
      <c r="E74" s="1" t="e">
        <f>SUM('Ready Reckoner'!$C$7:$C$9)</f>
        <v>#N/A</v>
      </c>
      <c r="F74" s="1" t="e">
        <f t="shared" si="4"/>
        <v>#N/A</v>
      </c>
      <c r="G74" s="36" t="e">
        <f t="shared" si="5"/>
        <v>#N/A</v>
      </c>
      <c r="H74" s="1" t="e">
        <f t="shared" si="6"/>
        <v>#N/A</v>
      </c>
      <c r="I74" s="1" t="e">
        <f t="shared" si="7"/>
        <v>#N/A</v>
      </c>
    </row>
    <row r="75" spans="1:9" customFormat="1" x14ac:dyDescent="0.25">
      <c r="A75">
        <v>5203</v>
      </c>
      <c r="B75" t="s">
        <v>110</v>
      </c>
      <c r="C75" s="39">
        <v>3500</v>
      </c>
      <c r="D75" s="1" t="e">
        <f>SUM('Ready Reckoner'!$E$13:$E$20)+'Ready Reckoner'!$E$22+'Ready Reckoner'!$E$24+'Ready Reckoner'!$E$25</f>
        <v>#N/A</v>
      </c>
      <c r="E75" s="1" t="e">
        <f>SUM('Ready Reckoner'!$C$7:$C$9)</f>
        <v>#N/A</v>
      </c>
      <c r="F75" s="1" t="e">
        <f t="shared" si="4"/>
        <v>#N/A</v>
      </c>
      <c r="G75" s="36" t="e">
        <f t="shared" si="5"/>
        <v>#N/A</v>
      </c>
      <c r="H75" s="1" t="e">
        <f t="shared" si="6"/>
        <v>#N/A</v>
      </c>
      <c r="I75" s="1" t="e">
        <f t="shared" si="7"/>
        <v>#N/A</v>
      </c>
    </row>
    <row r="76" spans="1:9" customFormat="1" x14ac:dyDescent="0.25">
      <c r="A76">
        <v>5204</v>
      </c>
      <c r="B76" t="s">
        <v>111</v>
      </c>
      <c r="C76" s="39">
        <v>3500</v>
      </c>
      <c r="D76" s="1" t="e">
        <f>SUM('Ready Reckoner'!$E$13:$E$20)+'Ready Reckoner'!$E$22+'Ready Reckoner'!$E$24+'Ready Reckoner'!$E$25</f>
        <v>#N/A</v>
      </c>
      <c r="E76" s="1" t="e">
        <f>SUM('Ready Reckoner'!$C$7:$C$9)</f>
        <v>#N/A</v>
      </c>
      <c r="F76" s="1" t="e">
        <f t="shared" si="4"/>
        <v>#N/A</v>
      </c>
      <c r="G76" s="36" t="e">
        <f t="shared" si="5"/>
        <v>#N/A</v>
      </c>
      <c r="H76" s="1" t="e">
        <f t="shared" si="6"/>
        <v>#N/A</v>
      </c>
      <c r="I76" s="1" t="e">
        <f t="shared" si="7"/>
        <v>#N/A</v>
      </c>
    </row>
    <row r="77" spans="1:9" customFormat="1" x14ac:dyDescent="0.25">
      <c r="A77">
        <v>2196</v>
      </c>
      <c r="B77" t="s">
        <v>112</v>
      </c>
      <c r="C77" s="39">
        <v>3500</v>
      </c>
      <c r="D77" s="1" t="e">
        <f>SUM('Ready Reckoner'!$E$13:$E$20)+'Ready Reckoner'!$E$22+'Ready Reckoner'!$E$24+'Ready Reckoner'!$E$25</f>
        <v>#N/A</v>
      </c>
      <c r="E77" s="1" t="e">
        <f>SUM('Ready Reckoner'!$C$7:$C$9)</f>
        <v>#N/A</v>
      </c>
      <c r="F77" s="1" t="e">
        <f t="shared" si="4"/>
        <v>#N/A</v>
      </c>
      <c r="G77" s="36" t="e">
        <f t="shared" si="5"/>
        <v>#N/A</v>
      </c>
      <c r="H77" s="1" t="e">
        <f t="shared" si="6"/>
        <v>#N/A</v>
      </c>
      <c r="I77" s="1" t="e">
        <f t="shared" si="7"/>
        <v>#N/A</v>
      </c>
    </row>
    <row r="78" spans="1:9" customFormat="1" x14ac:dyDescent="0.25">
      <c r="A78">
        <v>2123</v>
      </c>
      <c r="B78" t="s">
        <v>113</v>
      </c>
      <c r="C78" s="39">
        <v>3500</v>
      </c>
      <c r="D78" s="1" t="e">
        <f>SUM('Ready Reckoner'!$E$13:$E$20)+'Ready Reckoner'!$E$22+'Ready Reckoner'!$E$24+'Ready Reckoner'!$E$25</f>
        <v>#N/A</v>
      </c>
      <c r="E78" s="1" t="e">
        <f>SUM('Ready Reckoner'!$C$7:$C$9)</f>
        <v>#N/A</v>
      </c>
      <c r="F78" s="1" t="e">
        <f t="shared" si="4"/>
        <v>#N/A</v>
      </c>
      <c r="G78" s="36" t="e">
        <f t="shared" si="5"/>
        <v>#N/A</v>
      </c>
      <c r="H78" s="1" t="e">
        <f t="shared" si="6"/>
        <v>#N/A</v>
      </c>
      <c r="I78" s="1" t="e">
        <f t="shared" si="7"/>
        <v>#N/A</v>
      </c>
    </row>
    <row r="79" spans="1:9" customFormat="1" x14ac:dyDescent="0.25">
      <c r="A79">
        <v>3379</v>
      </c>
      <c r="B79" t="s">
        <v>114</v>
      </c>
      <c r="C79" s="39">
        <v>3500</v>
      </c>
      <c r="D79" s="1" t="e">
        <f>SUM('Ready Reckoner'!$E$13:$E$20)+'Ready Reckoner'!$E$22+'Ready Reckoner'!$E$24+'Ready Reckoner'!$E$25</f>
        <v>#N/A</v>
      </c>
      <c r="E79" s="1" t="e">
        <f>SUM('Ready Reckoner'!$C$7:$C$9)</f>
        <v>#N/A</v>
      </c>
      <c r="F79" s="1" t="e">
        <f t="shared" si="4"/>
        <v>#N/A</v>
      </c>
      <c r="G79" s="36" t="e">
        <f t="shared" si="5"/>
        <v>#N/A</v>
      </c>
      <c r="H79" s="1" t="e">
        <f t="shared" si="6"/>
        <v>#N/A</v>
      </c>
      <c r="I79" s="1" t="e">
        <f t="shared" si="7"/>
        <v>#N/A</v>
      </c>
    </row>
    <row r="80" spans="1:9" customFormat="1" x14ac:dyDescent="0.25">
      <c r="A80">
        <v>2029</v>
      </c>
      <c r="B80" t="s">
        <v>115</v>
      </c>
      <c r="C80" s="39">
        <v>3500</v>
      </c>
      <c r="D80" s="1" t="e">
        <f>SUM('Ready Reckoner'!$E$13:$E$20)+'Ready Reckoner'!$E$22+'Ready Reckoner'!$E$24+'Ready Reckoner'!$E$25</f>
        <v>#N/A</v>
      </c>
      <c r="E80" s="1" t="e">
        <f>SUM('Ready Reckoner'!$C$7:$C$9)</f>
        <v>#N/A</v>
      </c>
      <c r="F80" s="1" t="e">
        <f t="shared" si="4"/>
        <v>#N/A</v>
      </c>
      <c r="G80" s="36" t="e">
        <f t="shared" si="5"/>
        <v>#N/A</v>
      </c>
      <c r="H80" s="1" t="e">
        <f t="shared" si="6"/>
        <v>#N/A</v>
      </c>
      <c r="I80" s="1" t="e">
        <f t="shared" si="7"/>
        <v>#N/A</v>
      </c>
    </row>
    <row r="81" spans="1:9" customFormat="1" x14ac:dyDescent="0.25">
      <c r="A81">
        <v>2180</v>
      </c>
      <c r="B81" t="s">
        <v>116</v>
      </c>
      <c r="C81" s="39">
        <v>3500</v>
      </c>
      <c r="D81" s="1" t="e">
        <f>SUM('Ready Reckoner'!$E$13:$E$20)+'Ready Reckoner'!$E$22+'Ready Reckoner'!$E$24+'Ready Reckoner'!$E$25</f>
        <v>#N/A</v>
      </c>
      <c r="E81" s="1" t="e">
        <f>SUM('Ready Reckoner'!$C$7:$C$9)</f>
        <v>#N/A</v>
      </c>
      <c r="F81" s="1" t="e">
        <f t="shared" si="4"/>
        <v>#N/A</v>
      </c>
      <c r="G81" s="36" t="e">
        <f t="shared" si="5"/>
        <v>#N/A</v>
      </c>
      <c r="H81" s="1" t="e">
        <f t="shared" si="6"/>
        <v>#N/A</v>
      </c>
      <c r="I81" s="1" t="e">
        <f t="shared" si="7"/>
        <v>#N/A</v>
      </c>
    </row>
    <row r="82" spans="1:9" customFormat="1" x14ac:dyDescent="0.25">
      <c r="A82">
        <v>2168</v>
      </c>
      <c r="B82" t="s">
        <v>117</v>
      </c>
      <c r="C82" s="39">
        <v>3500</v>
      </c>
      <c r="D82" s="1" t="e">
        <f>SUM('Ready Reckoner'!$E$13:$E$20)+'Ready Reckoner'!$E$22+'Ready Reckoner'!$E$24+'Ready Reckoner'!$E$25</f>
        <v>#N/A</v>
      </c>
      <c r="E82" s="1" t="e">
        <f>SUM('Ready Reckoner'!$C$7:$C$9)</f>
        <v>#N/A</v>
      </c>
      <c r="F82" s="1" t="e">
        <f t="shared" si="4"/>
        <v>#N/A</v>
      </c>
      <c r="G82" s="36" t="e">
        <f t="shared" si="5"/>
        <v>#N/A</v>
      </c>
      <c r="H82" s="1" t="e">
        <f t="shared" si="6"/>
        <v>#N/A</v>
      </c>
      <c r="I82" s="1" t="e">
        <f t="shared" si="7"/>
        <v>#N/A</v>
      </c>
    </row>
    <row r="83" spans="1:9" customFormat="1" x14ac:dyDescent="0.25">
      <c r="A83">
        <v>3304</v>
      </c>
      <c r="B83" t="s">
        <v>118</v>
      </c>
      <c r="C83" s="39">
        <v>3500</v>
      </c>
      <c r="D83" s="1" t="e">
        <f>SUM('Ready Reckoner'!$E$13:$E$20)+'Ready Reckoner'!$E$22+'Ready Reckoner'!$E$24+'Ready Reckoner'!$E$25</f>
        <v>#N/A</v>
      </c>
      <c r="E83" s="1" t="e">
        <f>SUM('Ready Reckoner'!$C$7:$C$9)</f>
        <v>#N/A</v>
      </c>
      <c r="F83" s="1" t="e">
        <f t="shared" si="4"/>
        <v>#N/A</v>
      </c>
      <c r="G83" s="36" t="e">
        <f t="shared" si="5"/>
        <v>#N/A</v>
      </c>
      <c r="H83" s="1" t="e">
        <f t="shared" si="6"/>
        <v>#N/A</v>
      </c>
      <c r="I83" s="1" t="e">
        <f t="shared" si="7"/>
        <v>#N/A</v>
      </c>
    </row>
    <row r="84" spans="1:9" customFormat="1" x14ac:dyDescent="0.25">
      <c r="A84">
        <v>4502</v>
      </c>
      <c r="B84" t="s">
        <v>119</v>
      </c>
      <c r="C84" s="41">
        <v>4800</v>
      </c>
      <c r="D84" s="1" t="e">
        <f>SUM('Ready Reckoner'!$E$13:$E$20)+'Ready Reckoner'!$E$22+'Ready Reckoner'!$E$24+'Ready Reckoner'!$E$25</f>
        <v>#N/A</v>
      </c>
      <c r="E84" s="1" t="e">
        <f>SUM('Ready Reckoner'!$C$7:$C$9)</f>
        <v>#N/A</v>
      </c>
      <c r="F84" s="1" t="e">
        <f t="shared" si="4"/>
        <v>#N/A</v>
      </c>
      <c r="G84" s="36" t="e">
        <f t="shared" si="5"/>
        <v>#N/A</v>
      </c>
      <c r="H84" s="1" t="e">
        <f t="shared" si="6"/>
        <v>#N/A</v>
      </c>
      <c r="I84" s="1" t="e">
        <f t="shared" si="7"/>
        <v>#N/A</v>
      </c>
    </row>
    <row r="85" spans="1:9" customFormat="1" x14ac:dyDescent="0.25">
      <c r="A85">
        <v>4616</v>
      </c>
      <c r="B85" t="s">
        <v>120</v>
      </c>
      <c r="C85" s="41">
        <v>4800</v>
      </c>
      <c r="D85" s="1" t="e">
        <f>SUM('Ready Reckoner'!$E$13:$E$20)+'Ready Reckoner'!$E$22+'Ready Reckoner'!$E$24+'Ready Reckoner'!$E$25</f>
        <v>#N/A</v>
      </c>
      <c r="E85" s="1" t="e">
        <f>SUM('Ready Reckoner'!$C$7:$C$9)</f>
        <v>#N/A</v>
      </c>
      <c r="F85" s="1" t="e">
        <f t="shared" si="4"/>
        <v>#N/A</v>
      </c>
      <c r="G85" s="36" t="e">
        <f t="shared" si="5"/>
        <v>#N/A</v>
      </c>
      <c r="H85" s="1" t="e">
        <f t="shared" si="6"/>
        <v>#N/A</v>
      </c>
      <c r="I85" s="1" t="e">
        <f t="shared" si="7"/>
        <v>#N/A</v>
      </c>
    </row>
    <row r="86" spans="1:9" customFormat="1" x14ac:dyDescent="0.25">
      <c r="A86">
        <v>2124</v>
      </c>
      <c r="B86" t="s">
        <v>121</v>
      </c>
      <c r="C86" s="39">
        <v>3500</v>
      </c>
      <c r="D86" s="1" t="e">
        <f>SUM('Ready Reckoner'!$E$13:$E$20)+'Ready Reckoner'!$E$22+'Ready Reckoner'!$E$24+'Ready Reckoner'!$E$25</f>
        <v>#N/A</v>
      </c>
      <c r="E86" s="1" t="e">
        <f>SUM('Ready Reckoner'!$C$7:$C$9)</f>
        <v>#N/A</v>
      </c>
      <c r="F86" s="1" t="e">
        <f t="shared" si="4"/>
        <v>#N/A</v>
      </c>
      <c r="G86" s="36" t="e">
        <f t="shared" si="5"/>
        <v>#N/A</v>
      </c>
      <c r="H86" s="1" t="e">
        <f t="shared" si="6"/>
        <v>#N/A</v>
      </c>
      <c r="I86" s="1" t="e">
        <f t="shared" si="7"/>
        <v>#N/A</v>
      </c>
    </row>
    <row r="87" spans="1:9" customFormat="1" x14ac:dyDescent="0.25">
      <c r="A87">
        <v>2195</v>
      </c>
      <c r="B87" t="s">
        <v>122</v>
      </c>
      <c r="C87" s="39">
        <v>3500</v>
      </c>
      <c r="D87" s="1" t="e">
        <f>SUM('Ready Reckoner'!$E$13:$E$20)+'Ready Reckoner'!$E$22+'Ready Reckoner'!$E$24+'Ready Reckoner'!$E$25</f>
        <v>#N/A</v>
      </c>
      <c r="E87" s="1" t="e">
        <f>SUM('Ready Reckoner'!$C$7:$C$9)</f>
        <v>#N/A</v>
      </c>
      <c r="F87" s="1" t="e">
        <f t="shared" si="4"/>
        <v>#N/A</v>
      </c>
      <c r="G87" s="36" t="e">
        <f t="shared" si="5"/>
        <v>#N/A</v>
      </c>
      <c r="H87" s="1" t="e">
        <f t="shared" si="6"/>
        <v>#N/A</v>
      </c>
      <c r="I87" s="1" t="e">
        <f t="shared" si="7"/>
        <v>#N/A</v>
      </c>
    </row>
    <row r="88" spans="1:9" customFormat="1" x14ac:dyDescent="0.25">
      <c r="A88">
        <v>5207</v>
      </c>
      <c r="B88" t="s">
        <v>123</v>
      </c>
      <c r="C88" s="39">
        <v>3500</v>
      </c>
      <c r="D88" s="1" t="e">
        <f>SUM('Ready Reckoner'!$E$13:$E$20)+'Ready Reckoner'!$E$22+'Ready Reckoner'!$E$24+'Ready Reckoner'!$E$25</f>
        <v>#N/A</v>
      </c>
      <c r="E88" s="1" t="e">
        <f>SUM('Ready Reckoner'!$C$7:$C$9)</f>
        <v>#N/A</v>
      </c>
      <c r="F88" s="1" t="e">
        <f t="shared" si="4"/>
        <v>#N/A</v>
      </c>
      <c r="G88" s="36" t="e">
        <f t="shared" si="5"/>
        <v>#N/A</v>
      </c>
      <c r="H88" s="1" t="e">
        <f t="shared" si="6"/>
        <v>#N/A</v>
      </c>
      <c r="I88" s="1" t="e">
        <f t="shared" si="7"/>
        <v>#N/A</v>
      </c>
    </row>
    <row r="89" spans="1:9" customFormat="1" x14ac:dyDescent="0.25">
      <c r="A89">
        <v>3363</v>
      </c>
      <c r="B89" t="s">
        <v>124</v>
      </c>
      <c r="C89" s="39">
        <v>3500</v>
      </c>
      <c r="D89" s="1" t="e">
        <f>SUM('Ready Reckoner'!$E$13:$E$20)+'Ready Reckoner'!$E$22+'Ready Reckoner'!$E$24+'Ready Reckoner'!$E$25</f>
        <v>#N/A</v>
      </c>
      <c r="E89" s="1" t="e">
        <f>SUM('Ready Reckoner'!$C$7:$C$9)</f>
        <v>#N/A</v>
      </c>
      <c r="F89" s="1" t="e">
        <f t="shared" si="4"/>
        <v>#N/A</v>
      </c>
      <c r="G89" s="36" t="e">
        <f t="shared" si="5"/>
        <v>#N/A</v>
      </c>
      <c r="H89" s="1" t="e">
        <f t="shared" si="6"/>
        <v>#N/A</v>
      </c>
      <c r="I89" s="1" t="e">
        <f t="shared" si="7"/>
        <v>#N/A</v>
      </c>
    </row>
    <row r="90" spans="1:9" customFormat="1" x14ac:dyDescent="0.25">
      <c r="A90">
        <v>5200</v>
      </c>
      <c r="B90" t="s">
        <v>125</v>
      </c>
      <c r="C90" s="39">
        <v>3500</v>
      </c>
      <c r="D90" s="1" t="e">
        <f>SUM('Ready Reckoner'!$E$13:$E$20)+'Ready Reckoner'!$E$22+'Ready Reckoner'!$E$24+'Ready Reckoner'!$E$25</f>
        <v>#N/A</v>
      </c>
      <c r="E90" s="1" t="e">
        <f>SUM('Ready Reckoner'!$C$7:$C$9)</f>
        <v>#N/A</v>
      </c>
      <c r="F90" s="1" t="e">
        <f t="shared" si="4"/>
        <v>#N/A</v>
      </c>
      <c r="G90" s="36" t="e">
        <f t="shared" si="5"/>
        <v>#N/A</v>
      </c>
      <c r="H90" s="1" t="e">
        <f t="shared" si="6"/>
        <v>#N/A</v>
      </c>
      <c r="I90" s="1" t="e">
        <f t="shared" si="7"/>
        <v>#N/A</v>
      </c>
    </row>
    <row r="91" spans="1:9" customFormat="1" x14ac:dyDescent="0.25">
      <c r="A91">
        <v>2198</v>
      </c>
      <c r="B91" t="s">
        <v>126</v>
      </c>
      <c r="C91" s="39">
        <v>3500</v>
      </c>
      <c r="D91" s="1" t="e">
        <f>SUM('Ready Reckoner'!$E$13:$E$20)+'Ready Reckoner'!$E$22+'Ready Reckoner'!$E$24+'Ready Reckoner'!$E$25</f>
        <v>#N/A</v>
      </c>
      <c r="E91" s="1" t="e">
        <f>SUM('Ready Reckoner'!$C$7:$C$9)</f>
        <v>#N/A</v>
      </c>
      <c r="F91" s="1" t="e">
        <f t="shared" si="4"/>
        <v>#N/A</v>
      </c>
      <c r="G91" s="36" t="e">
        <f t="shared" si="5"/>
        <v>#N/A</v>
      </c>
      <c r="H91" s="1" t="e">
        <f t="shared" si="6"/>
        <v>#N/A</v>
      </c>
      <c r="I91" s="1" t="e">
        <f t="shared" si="7"/>
        <v>#N/A</v>
      </c>
    </row>
    <row r="92" spans="1:9" customFormat="1" x14ac:dyDescent="0.25">
      <c r="A92">
        <v>4027</v>
      </c>
      <c r="B92" t="s">
        <v>127</v>
      </c>
      <c r="C92" s="41">
        <v>4800</v>
      </c>
      <c r="D92" s="1" t="e">
        <f>SUM('Ready Reckoner'!$E$13:$E$20)+'Ready Reckoner'!$E$22+'Ready Reckoner'!$E$24+'Ready Reckoner'!$E$25</f>
        <v>#N/A</v>
      </c>
      <c r="E92" s="1" t="e">
        <f>SUM('Ready Reckoner'!$C$7:$C$9)</f>
        <v>#N/A</v>
      </c>
      <c r="F92" s="1" t="e">
        <f t="shared" si="4"/>
        <v>#N/A</v>
      </c>
      <c r="G92" s="36" t="e">
        <f t="shared" si="5"/>
        <v>#N/A</v>
      </c>
      <c r="H92" s="1" t="e">
        <f t="shared" si="6"/>
        <v>#N/A</v>
      </c>
      <c r="I92" s="1" t="e">
        <f t="shared" si="7"/>
        <v>#N/A</v>
      </c>
    </row>
    <row r="93" spans="1:9" customFormat="1" x14ac:dyDescent="0.25">
      <c r="A93">
        <v>2041</v>
      </c>
      <c r="B93" t="s">
        <v>128</v>
      </c>
      <c r="C93" s="39">
        <v>3500</v>
      </c>
      <c r="D93" s="1" t="e">
        <f>SUM('Ready Reckoner'!$E$13:$E$20)+'Ready Reckoner'!$E$22+'Ready Reckoner'!$E$24+'Ready Reckoner'!$E$25</f>
        <v>#N/A</v>
      </c>
      <c r="E93" s="1" t="e">
        <f>SUM('Ready Reckoner'!$C$7:$C$9)</f>
        <v>#N/A</v>
      </c>
      <c r="F93" s="1" t="e">
        <f t="shared" si="4"/>
        <v>#N/A</v>
      </c>
      <c r="G93" s="36" t="e">
        <f t="shared" si="5"/>
        <v>#N/A</v>
      </c>
      <c r="H93" s="1" t="e">
        <f t="shared" si="6"/>
        <v>#N/A</v>
      </c>
      <c r="I93" s="1" t="e">
        <f t="shared" si="7"/>
        <v>#N/A</v>
      </c>
    </row>
    <row r="94" spans="1:9" customFormat="1" x14ac:dyDescent="0.25">
      <c r="A94">
        <v>2126</v>
      </c>
      <c r="B94" t="s">
        <v>129</v>
      </c>
      <c r="C94" s="39">
        <v>3500</v>
      </c>
      <c r="D94" s="1" t="e">
        <f>SUM('Ready Reckoner'!$E$13:$E$20)+'Ready Reckoner'!$E$22+'Ready Reckoner'!$E$24+'Ready Reckoner'!$E$25</f>
        <v>#N/A</v>
      </c>
      <c r="E94" s="1" t="e">
        <f>SUM('Ready Reckoner'!$C$7:$C$9)</f>
        <v>#N/A</v>
      </c>
      <c r="F94" s="1" t="e">
        <f t="shared" si="4"/>
        <v>#N/A</v>
      </c>
      <c r="G94" s="36" t="e">
        <f t="shared" si="5"/>
        <v>#N/A</v>
      </c>
      <c r="H94" s="1" t="e">
        <f t="shared" si="6"/>
        <v>#N/A</v>
      </c>
      <c r="I94" s="1" t="e">
        <f t="shared" si="7"/>
        <v>#N/A</v>
      </c>
    </row>
    <row r="95" spans="1:9" customFormat="1" x14ac:dyDescent="0.25">
      <c r="A95">
        <v>2127</v>
      </c>
      <c r="B95" t="s">
        <v>130</v>
      </c>
      <c r="C95" s="39">
        <v>3500</v>
      </c>
      <c r="D95" s="1" t="e">
        <f>SUM('Ready Reckoner'!$E$13:$E$20)+'Ready Reckoner'!$E$22+'Ready Reckoner'!$E$24+'Ready Reckoner'!$E$25</f>
        <v>#N/A</v>
      </c>
      <c r="E95" s="1" t="e">
        <f>SUM('Ready Reckoner'!$C$7:$C$9)</f>
        <v>#N/A</v>
      </c>
      <c r="F95" s="1" t="e">
        <f t="shared" si="4"/>
        <v>#N/A</v>
      </c>
      <c r="G95" s="36" t="e">
        <f t="shared" si="5"/>
        <v>#N/A</v>
      </c>
      <c r="H95" s="1" t="e">
        <f t="shared" si="6"/>
        <v>#N/A</v>
      </c>
      <c r="I95" s="1" t="e">
        <f t="shared" si="7"/>
        <v>#N/A</v>
      </c>
    </row>
    <row r="96" spans="1:9" customFormat="1" x14ac:dyDescent="0.25">
      <c r="A96">
        <v>2090</v>
      </c>
      <c r="B96" t="s">
        <v>131</v>
      </c>
      <c r="C96" s="39">
        <v>3500</v>
      </c>
      <c r="D96" s="1" t="e">
        <f>SUM('Ready Reckoner'!$E$13:$E$20)+'Ready Reckoner'!$E$22+'Ready Reckoner'!$E$24+'Ready Reckoner'!$E$25</f>
        <v>#N/A</v>
      </c>
      <c r="E96" s="1" t="e">
        <f>SUM('Ready Reckoner'!$C$7:$C$9)</f>
        <v>#N/A</v>
      </c>
      <c r="F96" s="1" t="e">
        <f t="shared" si="4"/>
        <v>#N/A</v>
      </c>
      <c r="G96" s="36" t="e">
        <f t="shared" si="5"/>
        <v>#N/A</v>
      </c>
      <c r="H96" s="1" t="e">
        <f t="shared" si="6"/>
        <v>#N/A</v>
      </c>
      <c r="I96" s="1" t="e">
        <f t="shared" si="7"/>
        <v>#N/A</v>
      </c>
    </row>
    <row r="97" spans="1:9" customFormat="1" x14ac:dyDescent="0.25">
      <c r="A97">
        <v>2043</v>
      </c>
      <c r="B97" t="s">
        <v>132</v>
      </c>
      <c r="C97" s="39">
        <v>3500</v>
      </c>
      <c r="D97" s="1" t="e">
        <f>SUM('Ready Reckoner'!$E$13:$E$20)+'Ready Reckoner'!$E$22+'Ready Reckoner'!$E$24+'Ready Reckoner'!$E$25</f>
        <v>#N/A</v>
      </c>
      <c r="E97" s="1" t="e">
        <f>SUM('Ready Reckoner'!$C$7:$C$9)</f>
        <v>#N/A</v>
      </c>
      <c r="F97" s="1" t="e">
        <f t="shared" si="4"/>
        <v>#N/A</v>
      </c>
      <c r="G97" s="36" t="e">
        <f t="shared" si="5"/>
        <v>#N/A</v>
      </c>
      <c r="H97" s="1" t="e">
        <f t="shared" si="6"/>
        <v>#N/A</v>
      </c>
      <c r="I97" s="1" t="e">
        <f t="shared" si="7"/>
        <v>#N/A</v>
      </c>
    </row>
    <row r="98" spans="1:9" customFormat="1" x14ac:dyDescent="0.25">
      <c r="A98">
        <v>2044</v>
      </c>
      <c r="B98" t="s">
        <v>133</v>
      </c>
      <c r="C98" s="39">
        <v>3500</v>
      </c>
      <c r="D98" s="1" t="e">
        <f>SUM('Ready Reckoner'!$E$13:$E$20)+'Ready Reckoner'!$E$22+'Ready Reckoner'!$E$24+'Ready Reckoner'!$E$25</f>
        <v>#N/A</v>
      </c>
      <c r="E98" s="1" t="e">
        <f>SUM('Ready Reckoner'!$C$7:$C$9)</f>
        <v>#N/A</v>
      </c>
      <c r="F98" s="1" t="e">
        <f t="shared" si="4"/>
        <v>#N/A</v>
      </c>
      <c r="G98" s="36" t="e">
        <f t="shared" si="5"/>
        <v>#N/A</v>
      </c>
      <c r="H98" s="1" t="e">
        <f t="shared" si="6"/>
        <v>#N/A</v>
      </c>
      <c r="I98" s="1" t="e">
        <f t="shared" si="7"/>
        <v>#N/A</v>
      </c>
    </row>
    <row r="99" spans="1:9" customFormat="1" x14ac:dyDescent="0.25">
      <c r="A99">
        <v>2002</v>
      </c>
      <c r="B99" t="s">
        <v>134</v>
      </c>
      <c r="C99" s="39">
        <v>3500</v>
      </c>
      <c r="D99" s="1" t="e">
        <f>SUM('Ready Reckoner'!$E$13:$E$20)+'Ready Reckoner'!$E$22+'Ready Reckoner'!$E$24+'Ready Reckoner'!$E$25</f>
        <v>#N/A</v>
      </c>
      <c r="E99" s="1" t="e">
        <f>SUM('Ready Reckoner'!$C$7:$C$9)</f>
        <v>#N/A</v>
      </c>
      <c r="F99" s="1" t="e">
        <f t="shared" si="4"/>
        <v>#N/A</v>
      </c>
      <c r="G99" s="36" t="e">
        <f t="shared" si="5"/>
        <v>#N/A</v>
      </c>
      <c r="H99" s="1" t="e">
        <f t="shared" si="6"/>
        <v>#N/A</v>
      </c>
      <c r="I99" s="1" t="e">
        <f t="shared" si="7"/>
        <v>#N/A</v>
      </c>
    </row>
    <row r="100" spans="1:9" customFormat="1" x14ac:dyDescent="0.25">
      <c r="A100">
        <v>2128</v>
      </c>
      <c r="B100" t="s">
        <v>135</v>
      </c>
      <c r="C100" s="39">
        <v>3500</v>
      </c>
      <c r="D100" s="1" t="e">
        <f>SUM('Ready Reckoner'!$E$13:$E$20)+'Ready Reckoner'!$E$22+'Ready Reckoner'!$E$24+'Ready Reckoner'!$E$25</f>
        <v>#N/A</v>
      </c>
      <c r="E100" s="1" t="e">
        <f>SUM('Ready Reckoner'!$C$7:$C$9)</f>
        <v>#N/A</v>
      </c>
      <c r="F100" s="1" t="e">
        <f t="shared" si="4"/>
        <v>#N/A</v>
      </c>
      <c r="G100" s="36" t="e">
        <f t="shared" si="5"/>
        <v>#N/A</v>
      </c>
      <c r="H100" s="1" t="e">
        <f t="shared" si="6"/>
        <v>#N/A</v>
      </c>
      <c r="I100" s="1" t="e">
        <f t="shared" si="7"/>
        <v>#N/A</v>
      </c>
    </row>
    <row r="101" spans="1:9" customFormat="1" x14ac:dyDescent="0.25">
      <c r="A101">
        <v>2145</v>
      </c>
      <c r="B101" t="s">
        <v>136</v>
      </c>
      <c r="C101" s="39">
        <v>3500</v>
      </c>
      <c r="D101" s="1" t="e">
        <f>SUM('Ready Reckoner'!$E$13:$E$20)+'Ready Reckoner'!$E$22+'Ready Reckoner'!$E$24+'Ready Reckoner'!$E$25</f>
        <v>#N/A</v>
      </c>
      <c r="E101" s="1" t="e">
        <f>SUM('Ready Reckoner'!$C$7:$C$9)</f>
        <v>#N/A</v>
      </c>
      <c r="F101" s="1" t="e">
        <f t="shared" si="4"/>
        <v>#N/A</v>
      </c>
      <c r="G101" s="36" t="e">
        <f t="shared" si="5"/>
        <v>#N/A</v>
      </c>
      <c r="H101" s="1" t="e">
        <f t="shared" si="6"/>
        <v>#N/A</v>
      </c>
      <c r="I101" s="1" t="e">
        <f t="shared" si="7"/>
        <v>#N/A</v>
      </c>
    </row>
    <row r="102" spans="1:9" customFormat="1" x14ac:dyDescent="0.25">
      <c r="A102">
        <v>3023</v>
      </c>
      <c r="B102" t="s">
        <v>137</v>
      </c>
      <c r="C102" s="39">
        <v>3500</v>
      </c>
      <c r="D102" s="1" t="e">
        <f>SUM('Ready Reckoner'!$E$13:$E$20)+'Ready Reckoner'!$E$22+'Ready Reckoner'!$E$24+'Ready Reckoner'!$E$25</f>
        <v>#N/A</v>
      </c>
      <c r="E102" s="1" t="e">
        <f>SUM('Ready Reckoner'!$C$7:$C$9)</f>
        <v>#N/A</v>
      </c>
      <c r="F102" s="1" t="e">
        <f t="shared" si="4"/>
        <v>#N/A</v>
      </c>
      <c r="G102" s="36" t="e">
        <f t="shared" si="5"/>
        <v>#N/A</v>
      </c>
      <c r="H102" s="1" t="e">
        <f t="shared" si="6"/>
        <v>#N/A</v>
      </c>
      <c r="I102" s="1" t="e">
        <f t="shared" si="7"/>
        <v>#N/A</v>
      </c>
    </row>
    <row r="103" spans="1:9" customFormat="1" x14ac:dyDescent="0.25">
      <c r="A103">
        <v>2199</v>
      </c>
      <c r="B103" t="s">
        <v>138</v>
      </c>
      <c r="C103" s="39">
        <v>3500</v>
      </c>
      <c r="D103" s="1" t="e">
        <f>SUM('Ready Reckoner'!$E$13:$E$20)+'Ready Reckoner'!$E$22+'Ready Reckoner'!$E$24+'Ready Reckoner'!$E$25</f>
        <v>#N/A</v>
      </c>
      <c r="E103" s="1" t="e">
        <f>SUM('Ready Reckoner'!$C$7:$C$9)</f>
        <v>#N/A</v>
      </c>
      <c r="F103" s="1" t="e">
        <f t="shared" si="4"/>
        <v>#N/A</v>
      </c>
      <c r="G103" s="36" t="e">
        <f t="shared" si="5"/>
        <v>#N/A</v>
      </c>
      <c r="H103" s="1" t="e">
        <f t="shared" si="6"/>
        <v>#N/A</v>
      </c>
      <c r="I103" s="1" t="e">
        <f t="shared" si="7"/>
        <v>#N/A</v>
      </c>
    </row>
    <row r="104" spans="1:9" customFormat="1" x14ac:dyDescent="0.25">
      <c r="A104">
        <v>2179</v>
      </c>
      <c r="B104" t="s">
        <v>139</v>
      </c>
      <c r="C104" s="39">
        <v>3500</v>
      </c>
      <c r="D104" s="1" t="e">
        <f>SUM('Ready Reckoner'!$E$13:$E$20)+'Ready Reckoner'!$E$22+'Ready Reckoner'!$E$24+'Ready Reckoner'!$E$25</f>
        <v>#N/A</v>
      </c>
      <c r="E104" s="1" t="e">
        <f>SUM('Ready Reckoner'!$C$7:$C$9)</f>
        <v>#N/A</v>
      </c>
      <c r="F104" s="1" t="e">
        <f t="shared" si="4"/>
        <v>#N/A</v>
      </c>
      <c r="G104" s="36" t="e">
        <f t="shared" si="5"/>
        <v>#N/A</v>
      </c>
      <c r="H104" s="1" t="e">
        <f t="shared" si="6"/>
        <v>#N/A</v>
      </c>
      <c r="I104" s="1" t="e">
        <f t="shared" si="7"/>
        <v>#N/A</v>
      </c>
    </row>
    <row r="105" spans="1:9" customFormat="1" x14ac:dyDescent="0.25">
      <c r="A105">
        <v>2048</v>
      </c>
      <c r="B105" t="s">
        <v>140</v>
      </c>
      <c r="C105" s="39">
        <v>3500</v>
      </c>
      <c r="D105" s="1" t="e">
        <f>SUM('Ready Reckoner'!$E$13:$E$20)+'Ready Reckoner'!$E$22+'Ready Reckoner'!$E$24+'Ready Reckoner'!$E$25</f>
        <v>#N/A</v>
      </c>
      <c r="E105" s="1" t="e">
        <f>SUM('Ready Reckoner'!$C$7:$C$9)</f>
        <v>#N/A</v>
      </c>
      <c r="F105" s="1" t="e">
        <f t="shared" si="4"/>
        <v>#N/A</v>
      </c>
      <c r="G105" s="36" t="e">
        <f t="shared" si="5"/>
        <v>#N/A</v>
      </c>
      <c r="H105" s="1" t="e">
        <f t="shared" si="6"/>
        <v>#N/A</v>
      </c>
      <c r="I105" s="1" t="e">
        <f t="shared" si="7"/>
        <v>#N/A</v>
      </c>
    </row>
    <row r="106" spans="1:9" customFormat="1" x14ac:dyDescent="0.25">
      <c r="A106">
        <v>2192</v>
      </c>
      <c r="B106" t="s">
        <v>141</v>
      </c>
      <c r="C106" s="39">
        <v>3500</v>
      </c>
      <c r="D106" s="1" t="e">
        <f>SUM('Ready Reckoner'!$E$13:$E$20)+'Ready Reckoner'!$E$22+'Ready Reckoner'!$E$24+'Ready Reckoner'!$E$25</f>
        <v>#N/A</v>
      </c>
      <c r="E106" s="1" t="e">
        <f>SUM('Ready Reckoner'!$C$7:$C$9)</f>
        <v>#N/A</v>
      </c>
      <c r="F106" s="1" t="e">
        <f t="shared" si="4"/>
        <v>#N/A</v>
      </c>
      <c r="G106" s="36" t="e">
        <f t="shared" si="5"/>
        <v>#N/A</v>
      </c>
      <c r="H106" s="1" t="e">
        <f t="shared" si="6"/>
        <v>#N/A</v>
      </c>
      <c r="I106" s="1" t="e">
        <f t="shared" si="7"/>
        <v>#N/A</v>
      </c>
    </row>
    <row r="107" spans="1:9" customFormat="1" x14ac:dyDescent="0.25">
      <c r="A107">
        <v>2014</v>
      </c>
      <c r="B107" t="s">
        <v>142</v>
      </c>
      <c r="C107" s="39">
        <v>3500</v>
      </c>
      <c r="D107" s="1" t="e">
        <f>SUM('Ready Reckoner'!$E$13:$E$20)+'Ready Reckoner'!$E$22+'Ready Reckoner'!$E$24+'Ready Reckoner'!$E$25</f>
        <v>#N/A</v>
      </c>
      <c r="E107" s="1" t="e">
        <f>SUM('Ready Reckoner'!$C$7:$C$9)</f>
        <v>#N/A</v>
      </c>
      <c r="F107" s="1" t="e">
        <f t="shared" si="4"/>
        <v>#N/A</v>
      </c>
      <c r="G107" s="36" t="e">
        <f t="shared" si="5"/>
        <v>#N/A</v>
      </c>
      <c r="H107" s="1" t="e">
        <f t="shared" si="6"/>
        <v>#N/A</v>
      </c>
      <c r="I107" s="1" t="e">
        <f t="shared" si="7"/>
        <v>#N/A</v>
      </c>
    </row>
    <row r="108" spans="1:9" customFormat="1" x14ac:dyDescent="0.25">
      <c r="A108">
        <v>2185</v>
      </c>
      <c r="B108" t="s">
        <v>143</v>
      </c>
      <c r="C108" s="39">
        <v>3500</v>
      </c>
      <c r="D108" s="1" t="e">
        <f>SUM('Ready Reckoner'!$E$13:$E$20)+'Ready Reckoner'!$E$22+'Ready Reckoner'!$E$24+'Ready Reckoner'!$E$25</f>
        <v>#N/A</v>
      </c>
      <c r="E108" s="1" t="e">
        <f>SUM('Ready Reckoner'!$C$7:$C$9)</f>
        <v>#N/A</v>
      </c>
      <c r="F108" s="1" t="e">
        <f t="shared" si="4"/>
        <v>#N/A</v>
      </c>
      <c r="G108" s="36" t="e">
        <f t="shared" si="5"/>
        <v>#N/A</v>
      </c>
      <c r="H108" s="1" t="e">
        <f t="shared" si="6"/>
        <v>#N/A</v>
      </c>
      <c r="I108" s="1" t="e">
        <f t="shared" si="7"/>
        <v>#N/A</v>
      </c>
    </row>
    <row r="109" spans="1:9" customFormat="1" x14ac:dyDescent="0.25">
      <c r="A109">
        <v>5206</v>
      </c>
      <c r="B109" t="s">
        <v>144</v>
      </c>
      <c r="C109" s="39">
        <v>3500</v>
      </c>
      <c r="D109" s="1" t="e">
        <f>SUM('Ready Reckoner'!$E$13:$E$20)+'Ready Reckoner'!$E$22+'Ready Reckoner'!$E$24+'Ready Reckoner'!$E$25</f>
        <v>#N/A</v>
      </c>
      <c r="E109" s="1" t="e">
        <f>SUM('Ready Reckoner'!$C$7:$C$9)</f>
        <v>#N/A</v>
      </c>
      <c r="F109" s="1" t="e">
        <f t="shared" si="4"/>
        <v>#N/A</v>
      </c>
      <c r="G109" s="36" t="e">
        <f t="shared" si="5"/>
        <v>#N/A</v>
      </c>
      <c r="H109" s="1" t="e">
        <f t="shared" si="6"/>
        <v>#N/A</v>
      </c>
      <c r="I109" s="1" t="e">
        <f t="shared" si="7"/>
        <v>#N/A</v>
      </c>
    </row>
    <row r="110" spans="1:9" customFormat="1" x14ac:dyDescent="0.25">
      <c r="A110">
        <v>2170</v>
      </c>
      <c r="B110" t="s">
        <v>145</v>
      </c>
      <c r="C110" s="39">
        <v>3500</v>
      </c>
      <c r="D110" s="1" t="e">
        <f>SUM('Ready Reckoner'!$E$13:$E$20)+'Ready Reckoner'!$E$22+'Ready Reckoner'!$E$24+'Ready Reckoner'!$E$25</f>
        <v>#N/A</v>
      </c>
      <c r="E110" s="1" t="e">
        <f>SUM('Ready Reckoner'!$C$7:$C$9)</f>
        <v>#N/A</v>
      </c>
      <c r="F110" s="1" t="e">
        <f t="shared" si="4"/>
        <v>#N/A</v>
      </c>
      <c r="G110" s="36" t="e">
        <f t="shared" si="5"/>
        <v>#N/A</v>
      </c>
      <c r="H110" s="1" t="e">
        <f t="shared" si="6"/>
        <v>#N/A</v>
      </c>
      <c r="I110" s="1" t="e">
        <f t="shared" si="7"/>
        <v>#N/A</v>
      </c>
    </row>
    <row r="111" spans="1:9" customFormat="1" x14ac:dyDescent="0.25">
      <c r="A111">
        <v>2054</v>
      </c>
      <c r="B111" t="s">
        <v>146</v>
      </c>
      <c r="C111" s="39">
        <v>3500</v>
      </c>
      <c r="D111" s="1" t="e">
        <f>SUM('Ready Reckoner'!$E$13:$E$20)+'Ready Reckoner'!$E$22+'Ready Reckoner'!$E$24+'Ready Reckoner'!$E$25</f>
        <v>#N/A</v>
      </c>
      <c r="E111" s="1" t="e">
        <f>SUM('Ready Reckoner'!$C$7:$C$9)</f>
        <v>#N/A</v>
      </c>
      <c r="F111" s="1" t="e">
        <f t="shared" si="4"/>
        <v>#N/A</v>
      </c>
      <c r="G111" s="36" t="e">
        <f t="shared" si="5"/>
        <v>#N/A</v>
      </c>
      <c r="H111" s="1" t="e">
        <f t="shared" si="6"/>
        <v>#N/A</v>
      </c>
      <c r="I111" s="1" t="e">
        <f t="shared" si="7"/>
        <v>#N/A</v>
      </c>
    </row>
    <row r="112" spans="1:9" customFormat="1" x14ac:dyDescent="0.25">
      <c r="A112">
        <v>2197</v>
      </c>
      <c r="B112" t="s">
        <v>147</v>
      </c>
      <c r="C112" s="39">
        <v>3500</v>
      </c>
      <c r="D112" s="1" t="e">
        <f>SUM('Ready Reckoner'!$E$13:$E$20)+'Ready Reckoner'!$E$22+'Ready Reckoner'!$E$24+'Ready Reckoner'!$E$25</f>
        <v>#N/A</v>
      </c>
      <c r="E112" s="1" t="e">
        <f>SUM('Ready Reckoner'!$C$7:$C$9)</f>
        <v>#N/A</v>
      </c>
      <c r="F112" s="1" t="e">
        <f t="shared" si="4"/>
        <v>#N/A</v>
      </c>
      <c r="G112" s="36" t="e">
        <f t="shared" si="5"/>
        <v>#N/A</v>
      </c>
      <c r="H112" s="1" t="e">
        <f t="shared" si="6"/>
        <v>#N/A</v>
      </c>
      <c r="I112" s="1" t="e">
        <f t="shared" si="7"/>
        <v>#N/A</v>
      </c>
    </row>
    <row r="113" spans="1:9" customFormat="1" x14ac:dyDescent="0.25">
      <c r="A113">
        <v>5205</v>
      </c>
      <c r="B113" t="s">
        <v>148</v>
      </c>
      <c r="C113" s="39">
        <v>3500</v>
      </c>
      <c r="D113" s="1" t="e">
        <f>SUM('Ready Reckoner'!$E$13:$E$20)+'Ready Reckoner'!$E$22+'Ready Reckoner'!$E$24+'Ready Reckoner'!$E$25</f>
        <v>#N/A</v>
      </c>
      <c r="E113" s="1" t="e">
        <f>SUM('Ready Reckoner'!$C$7:$C$9)</f>
        <v>#N/A</v>
      </c>
      <c r="F113" s="1" t="e">
        <f t="shared" si="4"/>
        <v>#N/A</v>
      </c>
      <c r="G113" s="36" t="e">
        <f t="shared" si="5"/>
        <v>#N/A</v>
      </c>
      <c r="H113" s="1" t="e">
        <f t="shared" si="6"/>
        <v>#N/A</v>
      </c>
      <c r="I113" s="1" t="e">
        <f t="shared" si="7"/>
        <v>#N/A</v>
      </c>
    </row>
    <row r="114" spans="1:9" customFormat="1" x14ac:dyDescent="0.25">
      <c r="A114">
        <v>4019</v>
      </c>
      <c r="B114" t="s">
        <v>149</v>
      </c>
      <c r="C114" s="41">
        <v>4800</v>
      </c>
      <c r="D114" s="1" t="e">
        <f>SUM('Ready Reckoner'!$E$13:$E$20)+'Ready Reckoner'!$E$22+'Ready Reckoner'!$E$24+'Ready Reckoner'!$E$25</f>
        <v>#N/A</v>
      </c>
      <c r="E114" s="1" t="e">
        <f>SUM('Ready Reckoner'!$C$7:$C$9)</f>
        <v>#N/A</v>
      </c>
      <c r="F114" s="1" t="e">
        <f t="shared" si="4"/>
        <v>#N/A</v>
      </c>
      <c r="G114" s="36" t="e">
        <f t="shared" si="5"/>
        <v>#N/A</v>
      </c>
      <c r="H114" s="1" t="e">
        <f t="shared" si="6"/>
        <v>#N/A</v>
      </c>
      <c r="I114" s="1" t="e">
        <f t="shared" si="7"/>
        <v>#N/A</v>
      </c>
    </row>
    <row r="115" spans="1:9" customFormat="1" x14ac:dyDescent="0.25">
      <c r="A115">
        <v>2130</v>
      </c>
      <c r="B115" t="s">
        <v>150</v>
      </c>
      <c r="C115" s="39">
        <v>3500</v>
      </c>
      <c r="D115" s="1" t="e">
        <f>SUM('Ready Reckoner'!$E$13:$E$20)+'Ready Reckoner'!$E$22+'Ready Reckoner'!$E$24+'Ready Reckoner'!$E$25</f>
        <v>#N/A</v>
      </c>
      <c r="E115" s="1" t="e">
        <f>SUM('Ready Reckoner'!$C$7:$C$9)</f>
        <v>#N/A</v>
      </c>
      <c r="F115" s="1" t="e">
        <f t="shared" si="4"/>
        <v>#N/A</v>
      </c>
      <c r="G115" s="36" t="e">
        <f t="shared" si="5"/>
        <v>#N/A</v>
      </c>
      <c r="H115" s="1" t="e">
        <f t="shared" si="6"/>
        <v>#N/A</v>
      </c>
      <c r="I115" s="1" t="e">
        <f t="shared" si="7"/>
        <v>#N/A</v>
      </c>
    </row>
    <row r="116" spans="1:9" customFormat="1" x14ac:dyDescent="0.25">
      <c r="A116">
        <v>4013</v>
      </c>
      <c r="B116" t="s">
        <v>151</v>
      </c>
      <c r="C116" s="41">
        <v>4800</v>
      </c>
      <c r="D116" s="1" t="e">
        <f>SUM('Ready Reckoner'!$E$13:$E$20)+'Ready Reckoner'!$E$22+'Ready Reckoner'!$E$24+'Ready Reckoner'!$E$25</f>
        <v>#N/A</v>
      </c>
      <c r="E116" s="1" t="e">
        <f>SUM('Ready Reckoner'!$C$7:$C$9)</f>
        <v>#N/A</v>
      </c>
      <c r="F116" s="1" t="e">
        <f t="shared" si="4"/>
        <v>#N/A</v>
      </c>
      <c r="G116" s="36" t="e">
        <f t="shared" si="5"/>
        <v>#N/A</v>
      </c>
      <c r="H116" s="1" t="e">
        <f t="shared" si="6"/>
        <v>#N/A</v>
      </c>
      <c r="I116" s="1" t="e">
        <f t="shared" si="7"/>
        <v>#N/A</v>
      </c>
    </row>
    <row r="117" spans="1:9" customFormat="1" x14ac:dyDescent="0.25">
      <c r="A117">
        <v>3353</v>
      </c>
      <c r="B117" t="s">
        <v>152</v>
      </c>
      <c r="C117" s="39">
        <v>3500</v>
      </c>
      <c r="D117" s="1" t="e">
        <f>SUM('Ready Reckoner'!$E$13:$E$20)+'Ready Reckoner'!$E$22+'Ready Reckoner'!$E$24+'Ready Reckoner'!$E$25</f>
        <v>#N/A</v>
      </c>
      <c r="E117" s="1" t="e">
        <f>SUM('Ready Reckoner'!$C$7:$C$9)</f>
        <v>#N/A</v>
      </c>
      <c r="F117" s="1" t="e">
        <f t="shared" si="4"/>
        <v>#N/A</v>
      </c>
      <c r="G117" s="36" t="e">
        <f t="shared" si="5"/>
        <v>#N/A</v>
      </c>
      <c r="H117" s="1" t="e">
        <f t="shared" si="6"/>
        <v>#N/A</v>
      </c>
      <c r="I117" s="1" t="e">
        <f t="shared" si="7"/>
        <v>#N/A</v>
      </c>
    </row>
    <row r="118" spans="1:9" customFormat="1" x14ac:dyDescent="0.25">
      <c r="A118">
        <v>3372</v>
      </c>
      <c r="B118" t="s">
        <v>153</v>
      </c>
      <c r="C118" s="39">
        <v>3500</v>
      </c>
      <c r="D118" s="1" t="e">
        <f>SUM('Ready Reckoner'!$E$13:$E$20)+'Ready Reckoner'!$E$22+'Ready Reckoner'!$E$24+'Ready Reckoner'!$E$25</f>
        <v>#N/A</v>
      </c>
      <c r="E118" s="1" t="e">
        <f>SUM('Ready Reckoner'!$C$7:$C$9)</f>
        <v>#N/A</v>
      </c>
      <c r="F118" s="1" t="e">
        <f t="shared" si="4"/>
        <v>#N/A</v>
      </c>
      <c r="G118" s="36" t="e">
        <f t="shared" si="5"/>
        <v>#N/A</v>
      </c>
      <c r="H118" s="1" t="e">
        <f t="shared" si="6"/>
        <v>#N/A</v>
      </c>
      <c r="I118" s="1" t="e">
        <f t="shared" si="7"/>
        <v>#N/A</v>
      </c>
    </row>
    <row r="119" spans="1:9" customFormat="1" x14ac:dyDescent="0.25">
      <c r="A119">
        <v>3375</v>
      </c>
      <c r="B119" t="s">
        <v>154</v>
      </c>
      <c r="C119" s="39">
        <v>3500</v>
      </c>
      <c r="D119" s="1" t="e">
        <f>SUM('Ready Reckoner'!$E$13:$E$20)+'Ready Reckoner'!$E$22+'Ready Reckoner'!$E$24+'Ready Reckoner'!$E$25</f>
        <v>#N/A</v>
      </c>
      <c r="E119" s="1" t="e">
        <f>SUM('Ready Reckoner'!$C$7:$C$9)</f>
        <v>#N/A</v>
      </c>
      <c r="F119" s="1" t="e">
        <f t="shared" si="4"/>
        <v>#N/A</v>
      </c>
      <c r="G119" s="36" t="e">
        <f t="shared" si="5"/>
        <v>#N/A</v>
      </c>
      <c r="H119" s="1" t="e">
        <f t="shared" si="6"/>
        <v>#N/A</v>
      </c>
      <c r="I119" s="1" t="e">
        <f t="shared" si="7"/>
        <v>#N/A</v>
      </c>
    </row>
    <row r="120" spans="1:9" customFormat="1" x14ac:dyDescent="0.25">
      <c r="A120">
        <v>2064</v>
      </c>
      <c r="B120" t="s">
        <v>155</v>
      </c>
      <c r="C120" s="39">
        <v>3500</v>
      </c>
      <c r="D120" s="1" t="e">
        <f>SUM('Ready Reckoner'!$E$13:$E$20)+'Ready Reckoner'!$E$22+'Ready Reckoner'!$E$24+'Ready Reckoner'!$E$25</f>
        <v>#N/A</v>
      </c>
      <c r="E120" s="1" t="e">
        <f>SUM('Ready Reckoner'!$C$7:$C$9)</f>
        <v>#N/A</v>
      </c>
      <c r="F120" s="1" t="e">
        <f t="shared" si="4"/>
        <v>#N/A</v>
      </c>
      <c r="G120" s="36" t="e">
        <f t="shared" si="5"/>
        <v>#N/A</v>
      </c>
      <c r="H120" s="1" t="e">
        <f t="shared" si="6"/>
        <v>#N/A</v>
      </c>
      <c r="I120" s="1" t="e">
        <f t="shared" si="7"/>
        <v>#N/A</v>
      </c>
    </row>
    <row r="121" spans="1:9" customFormat="1" x14ac:dyDescent="0.25">
      <c r="A121">
        <v>4112</v>
      </c>
      <c r="B121" t="s">
        <v>156</v>
      </c>
      <c r="C121" s="41">
        <v>4800</v>
      </c>
      <c r="D121" s="1" t="e">
        <f>SUM('Ready Reckoner'!$E$13:$E$20)+'Ready Reckoner'!$E$22+'Ready Reckoner'!$E$24+'Ready Reckoner'!$E$25</f>
        <v>#N/A</v>
      </c>
      <c r="E121" s="1" t="e">
        <f>SUM('Ready Reckoner'!$C$7:$C$9)</f>
        <v>#N/A</v>
      </c>
      <c r="F121" s="1" t="e">
        <f t="shared" si="4"/>
        <v>#N/A</v>
      </c>
      <c r="G121" s="36" t="e">
        <f t="shared" si="5"/>
        <v>#N/A</v>
      </c>
      <c r="H121" s="1" t="e">
        <f t="shared" si="6"/>
        <v>#N/A</v>
      </c>
      <c r="I121" s="1" t="e">
        <f t="shared" si="7"/>
        <v>#N/A</v>
      </c>
    </row>
    <row r="122" spans="1:9" customFormat="1" x14ac:dyDescent="0.25">
      <c r="A122">
        <v>2132</v>
      </c>
      <c r="B122" t="s">
        <v>157</v>
      </c>
      <c r="C122" s="39">
        <v>3500</v>
      </c>
      <c r="D122" s="1" t="e">
        <f>SUM('Ready Reckoner'!$E$13:$E$20)+'Ready Reckoner'!$E$22+'Ready Reckoner'!$E$24+'Ready Reckoner'!$E$25</f>
        <v>#N/A</v>
      </c>
      <c r="E122" s="1" t="e">
        <f>SUM('Ready Reckoner'!$C$7:$C$9)</f>
        <v>#N/A</v>
      </c>
      <c r="F122" s="1" t="e">
        <f t="shared" si="4"/>
        <v>#N/A</v>
      </c>
      <c r="G122" s="36" t="e">
        <f t="shared" si="5"/>
        <v>#N/A</v>
      </c>
      <c r="H122" s="1" t="e">
        <f t="shared" si="6"/>
        <v>#N/A</v>
      </c>
      <c r="I122" s="1" t="e">
        <f t="shared" si="7"/>
        <v>#N/A</v>
      </c>
    </row>
    <row r="123" spans="1:9" customFormat="1" x14ac:dyDescent="0.25">
      <c r="A123">
        <v>3377</v>
      </c>
      <c r="B123" t="s">
        <v>158</v>
      </c>
      <c r="C123" s="39">
        <v>3500</v>
      </c>
      <c r="D123" s="1" t="e">
        <f>SUM('Ready Reckoner'!$E$13:$E$20)+'Ready Reckoner'!$E$22+'Ready Reckoner'!$E$24+'Ready Reckoner'!$E$25</f>
        <v>#N/A</v>
      </c>
      <c r="E123" s="1" t="e">
        <f>SUM('Ready Reckoner'!$C$7:$C$9)</f>
        <v>#N/A</v>
      </c>
      <c r="F123" s="1" t="e">
        <f t="shared" si="4"/>
        <v>#N/A</v>
      </c>
      <c r="G123" s="36" t="e">
        <f t="shared" si="5"/>
        <v>#N/A</v>
      </c>
      <c r="H123" s="1" t="e">
        <f t="shared" si="6"/>
        <v>#N/A</v>
      </c>
      <c r="I123" s="1" t="e">
        <f t="shared" si="7"/>
        <v>#N/A</v>
      </c>
    </row>
    <row r="124" spans="1:9" customFormat="1" x14ac:dyDescent="0.25">
      <c r="A124">
        <v>2101</v>
      </c>
      <c r="B124" t="s">
        <v>159</v>
      </c>
      <c r="C124" s="39">
        <v>3500</v>
      </c>
      <c r="D124" s="1" t="e">
        <f>SUM('Ready Reckoner'!$E$13:$E$20)+'Ready Reckoner'!$E$22+'Ready Reckoner'!$E$24+'Ready Reckoner'!$E$25</f>
        <v>#N/A</v>
      </c>
      <c r="E124" s="1" t="e">
        <f>SUM('Ready Reckoner'!$C$7:$C$9)</f>
        <v>#N/A</v>
      </c>
      <c r="F124" s="1" t="e">
        <f t="shared" si="4"/>
        <v>#N/A</v>
      </c>
      <c r="G124" s="36" t="e">
        <f t="shared" si="5"/>
        <v>#N/A</v>
      </c>
      <c r="H124" s="1" t="e">
        <f t="shared" si="6"/>
        <v>#N/A</v>
      </c>
      <c r="I124" s="1" t="e">
        <f t="shared" si="7"/>
        <v>#N/A</v>
      </c>
    </row>
    <row r="125" spans="1:9" customFormat="1" x14ac:dyDescent="0.25">
      <c r="A125">
        <v>2086</v>
      </c>
      <c r="B125" t="s">
        <v>160</v>
      </c>
      <c r="C125" s="39">
        <v>3500</v>
      </c>
      <c r="D125" s="1" t="e">
        <f>SUM('Ready Reckoner'!$E$13:$E$20)+'Ready Reckoner'!$E$22+'Ready Reckoner'!$E$24+'Ready Reckoner'!$E$25</f>
        <v>#N/A</v>
      </c>
      <c r="E125" s="1" t="e">
        <f>SUM('Ready Reckoner'!$C$7:$C$9)</f>
        <v>#N/A</v>
      </c>
      <c r="F125" s="1" t="e">
        <f t="shared" si="4"/>
        <v>#N/A</v>
      </c>
      <c r="G125" s="36" t="e">
        <f t="shared" si="5"/>
        <v>#N/A</v>
      </c>
      <c r="H125" s="1" t="e">
        <f t="shared" si="6"/>
        <v>#N/A</v>
      </c>
      <c r="I125" s="1" t="e">
        <f t="shared" si="7"/>
        <v>#N/A</v>
      </c>
    </row>
    <row r="126" spans="1:9" customFormat="1" x14ac:dyDescent="0.25">
      <c r="A126">
        <v>4039</v>
      </c>
      <c r="B126" t="s">
        <v>161</v>
      </c>
      <c r="C126" s="41">
        <v>4800</v>
      </c>
      <c r="D126" s="1" t="e">
        <f>SUM('Ready Reckoner'!$E$13:$E$20)+'Ready Reckoner'!$E$22+'Ready Reckoner'!$E$24+'Ready Reckoner'!$E$25</f>
        <v>#N/A</v>
      </c>
      <c r="E126" s="1" t="e">
        <f>SUM('Ready Reckoner'!$C$7:$C$9)</f>
        <v>#N/A</v>
      </c>
      <c r="F126" s="1" t="e">
        <f t="shared" si="4"/>
        <v>#N/A</v>
      </c>
      <c r="G126" s="36" t="e">
        <f t="shared" si="5"/>
        <v>#N/A</v>
      </c>
      <c r="H126" s="1" t="e">
        <f t="shared" si="6"/>
        <v>#N/A</v>
      </c>
      <c r="I126" s="1" t="e">
        <f t="shared" si="7"/>
        <v>#N/A</v>
      </c>
    </row>
    <row r="127" spans="1:9" customFormat="1" x14ac:dyDescent="0.25">
      <c r="A127">
        <v>2000</v>
      </c>
      <c r="B127" t="s">
        <v>162</v>
      </c>
      <c r="C127" s="39">
        <v>3500</v>
      </c>
      <c r="D127" s="1" t="e">
        <f>SUM('Ready Reckoner'!$E$13:$E$20)+'Ready Reckoner'!$E$22+'Ready Reckoner'!$E$24+'Ready Reckoner'!$E$25</f>
        <v>#N/A</v>
      </c>
      <c r="E127" s="1" t="e">
        <f>SUM('Ready Reckoner'!$C$7:$C$9)</f>
        <v>#N/A</v>
      </c>
      <c r="F127" s="1" t="e">
        <f t="shared" si="4"/>
        <v>#N/A</v>
      </c>
      <c r="G127" s="36" t="e">
        <f t="shared" si="5"/>
        <v>#N/A</v>
      </c>
      <c r="H127" s="1" t="e">
        <f t="shared" si="6"/>
        <v>#N/A</v>
      </c>
      <c r="I127" s="1" t="e">
        <f t="shared" si="7"/>
        <v>#N/A</v>
      </c>
    </row>
    <row r="128" spans="1:9" customFormat="1" x14ac:dyDescent="0.25">
      <c r="A128">
        <v>2031</v>
      </c>
      <c r="B128" t="s">
        <v>163</v>
      </c>
      <c r="C128" s="39">
        <v>3500</v>
      </c>
      <c r="D128" s="1" t="e">
        <f>SUM('Ready Reckoner'!$E$13:$E$20)+'Ready Reckoner'!$E$22+'Ready Reckoner'!$E$24+'Ready Reckoner'!$E$25</f>
        <v>#N/A</v>
      </c>
      <c r="E128" s="1" t="e">
        <f>SUM('Ready Reckoner'!$C$7:$C$9)</f>
        <v>#N/A</v>
      </c>
      <c r="F128" s="1" t="e">
        <f t="shared" si="4"/>
        <v>#N/A</v>
      </c>
      <c r="G128" s="36" t="e">
        <f t="shared" si="5"/>
        <v>#N/A</v>
      </c>
      <c r="H128" s="1" t="e">
        <f t="shared" si="6"/>
        <v>#N/A</v>
      </c>
      <c r="I128" s="1" t="e">
        <f t="shared" si="7"/>
        <v>#N/A</v>
      </c>
    </row>
    <row r="129" spans="1:9" customFormat="1" x14ac:dyDescent="0.25">
      <c r="A129">
        <v>3365</v>
      </c>
      <c r="B129" t="s">
        <v>164</v>
      </c>
      <c r="C129" s="39">
        <v>3500</v>
      </c>
      <c r="D129" s="1" t="e">
        <f>SUM('Ready Reckoner'!$E$13:$E$20)+'Ready Reckoner'!$E$22+'Ready Reckoner'!$E$24+'Ready Reckoner'!$E$25</f>
        <v>#N/A</v>
      </c>
      <c r="E129" s="1" t="e">
        <f>SUM('Ready Reckoner'!$C$7:$C$9)</f>
        <v>#N/A</v>
      </c>
      <c r="F129" s="1" t="e">
        <f t="shared" si="4"/>
        <v>#N/A</v>
      </c>
      <c r="G129" s="36" t="e">
        <f t="shared" si="5"/>
        <v>#N/A</v>
      </c>
      <c r="H129" s="1" t="e">
        <f t="shared" si="6"/>
        <v>#N/A</v>
      </c>
      <c r="I129" s="1" t="e">
        <f t="shared" si="7"/>
        <v>#N/A</v>
      </c>
    </row>
    <row r="130" spans="1:9" customFormat="1" x14ac:dyDescent="0.25">
      <c r="A130">
        <v>5202</v>
      </c>
      <c r="B130" t="s">
        <v>165</v>
      </c>
      <c r="C130" s="39">
        <v>3500</v>
      </c>
      <c r="D130" s="1" t="e">
        <f>SUM('Ready Reckoner'!$E$13:$E$20)+'Ready Reckoner'!$E$22+'Ready Reckoner'!$E$24+'Ready Reckoner'!$E$25</f>
        <v>#N/A</v>
      </c>
      <c r="E130" s="1" t="e">
        <f>SUM('Ready Reckoner'!$C$7:$C$9)</f>
        <v>#N/A</v>
      </c>
      <c r="F130" s="1" t="e">
        <f t="shared" si="4"/>
        <v>#N/A</v>
      </c>
      <c r="G130" s="36" t="e">
        <f t="shared" si="5"/>
        <v>#N/A</v>
      </c>
      <c r="H130" s="1" t="e">
        <f t="shared" si="6"/>
        <v>#N/A</v>
      </c>
      <c r="I130" s="1" t="e">
        <f t="shared" si="7"/>
        <v>#N/A</v>
      </c>
    </row>
    <row r="131" spans="1:9" customFormat="1" x14ac:dyDescent="0.25">
      <c r="A131">
        <v>2003</v>
      </c>
      <c r="B131" t="s">
        <v>166</v>
      </c>
      <c r="C131" s="39">
        <v>3500</v>
      </c>
      <c r="D131" s="1" t="e">
        <f>SUM('Ready Reckoner'!$E$13:$E$20)+'Ready Reckoner'!$E$22+'Ready Reckoner'!$E$24+'Ready Reckoner'!$E$25</f>
        <v>#N/A</v>
      </c>
      <c r="E131" s="1" t="e">
        <f>SUM('Ready Reckoner'!$C$7:$C$9)</f>
        <v>#N/A</v>
      </c>
      <c r="F131" s="1" t="e">
        <f t="shared" si="4"/>
        <v>#N/A</v>
      </c>
      <c r="G131" s="36" t="e">
        <f t="shared" si="5"/>
        <v>#N/A</v>
      </c>
      <c r="H131" s="1" t="e">
        <f t="shared" si="6"/>
        <v>#N/A</v>
      </c>
      <c r="I131" s="1" t="e">
        <f t="shared" si="7"/>
        <v>#N/A</v>
      </c>
    </row>
    <row r="132" spans="1:9" customFormat="1" x14ac:dyDescent="0.25">
      <c r="A132">
        <v>2140</v>
      </c>
      <c r="B132" t="s">
        <v>167</v>
      </c>
      <c r="C132" s="39">
        <v>3500</v>
      </c>
      <c r="D132" s="1" t="e">
        <f>SUM('Ready Reckoner'!$E$13:$E$20)+'Ready Reckoner'!$E$22+'Ready Reckoner'!$E$24+'Ready Reckoner'!$E$25</f>
        <v>#N/A</v>
      </c>
      <c r="E132" s="1" t="e">
        <f>SUM('Ready Reckoner'!$C$7:$C$9)</f>
        <v>#N/A</v>
      </c>
      <c r="F132" s="1" t="e">
        <f t="shared" ref="F132:F191" si="8">D132/E132</f>
        <v>#N/A</v>
      </c>
      <c r="G132" s="36" t="e">
        <f t="shared" ref="G132:G191" si="9">IF(F132&lt;C132,"BELOW","ABOVE")</f>
        <v>#N/A</v>
      </c>
      <c r="H132" s="1" t="e">
        <f t="shared" ref="H132:H191" si="10">IF(G132="BELOW",(C132-F132),0)</f>
        <v>#N/A</v>
      </c>
      <c r="I132" s="1" t="e">
        <f t="shared" ref="I132:I191" si="11">H132*E132</f>
        <v>#N/A</v>
      </c>
    </row>
    <row r="133" spans="1:9" customFormat="1" x14ac:dyDescent="0.25">
      <c r="A133">
        <v>4006</v>
      </c>
      <c r="B133" t="s">
        <v>168</v>
      </c>
      <c r="C133" s="41">
        <v>4800</v>
      </c>
      <c r="D133" s="1" t="e">
        <f>SUM('Ready Reckoner'!$E$13:$E$20)+'Ready Reckoner'!$E$22+'Ready Reckoner'!$E$24+'Ready Reckoner'!$E$25</f>
        <v>#N/A</v>
      </c>
      <c r="E133" s="1" t="e">
        <f>SUM('Ready Reckoner'!$C$7:$C$9)</f>
        <v>#N/A</v>
      </c>
      <c r="F133" s="1" t="e">
        <f t="shared" si="8"/>
        <v>#N/A</v>
      </c>
      <c r="G133" s="36" t="e">
        <f t="shared" si="9"/>
        <v>#N/A</v>
      </c>
      <c r="H133" s="1" t="e">
        <f t="shared" si="10"/>
        <v>#N/A</v>
      </c>
      <c r="I133" s="1" t="e">
        <f t="shared" si="11"/>
        <v>#N/A</v>
      </c>
    </row>
    <row r="134" spans="1:9" customFormat="1" x14ac:dyDescent="0.25">
      <c r="A134">
        <v>2174</v>
      </c>
      <c r="B134" t="s">
        <v>169</v>
      </c>
      <c r="C134" s="39">
        <v>3500</v>
      </c>
      <c r="D134" s="1" t="e">
        <f>SUM('Ready Reckoner'!$E$13:$E$20)+'Ready Reckoner'!$E$22+'Ready Reckoner'!$E$24+'Ready Reckoner'!$E$25</f>
        <v>#N/A</v>
      </c>
      <c r="E134" s="1" t="e">
        <f>SUM('Ready Reckoner'!$C$7:$C$9)</f>
        <v>#N/A</v>
      </c>
      <c r="F134" s="1" t="e">
        <f t="shared" si="8"/>
        <v>#N/A</v>
      </c>
      <c r="G134" s="36" t="e">
        <f t="shared" si="9"/>
        <v>#N/A</v>
      </c>
      <c r="H134" s="1" t="e">
        <f t="shared" si="10"/>
        <v>#N/A</v>
      </c>
      <c r="I134" s="1" t="e">
        <f t="shared" si="11"/>
        <v>#N/A</v>
      </c>
    </row>
    <row r="135" spans="1:9" customFormat="1" x14ac:dyDescent="0.25">
      <c r="A135">
        <v>2055</v>
      </c>
      <c r="B135" t="s">
        <v>170</v>
      </c>
      <c r="C135" s="39">
        <v>3500</v>
      </c>
      <c r="D135" s="1" t="e">
        <f>SUM('Ready Reckoner'!$E$13:$E$20)+'Ready Reckoner'!$E$22+'Ready Reckoner'!$E$24+'Ready Reckoner'!$E$25</f>
        <v>#N/A</v>
      </c>
      <c r="E135" s="1" t="e">
        <f>SUM('Ready Reckoner'!$C$7:$C$9)</f>
        <v>#N/A</v>
      </c>
      <c r="F135" s="1" t="e">
        <f t="shared" si="8"/>
        <v>#N/A</v>
      </c>
      <c r="G135" s="36" t="e">
        <f t="shared" si="9"/>
        <v>#N/A</v>
      </c>
      <c r="H135" s="1" t="e">
        <f t="shared" si="10"/>
        <v>#N/A</v>
      </c>
      <c r="I135" s="1" t="e">
        <f t="shared" si="11"/>
        <v>#N/A</v>
      </c>
    </row>
    <row r="136" spans="1:9" customFormat="1" x14ac:dyDescent="0.25">
      <c r="A136">
        <v>2178</v>
      </c>
      <c r="B136" t="s">
        <v>171</v>
      </c>
      <c r="C136" s="39">
        <v>3500</v>
      </c>
      <c r="D136" s="1" t="e">
        <f>SUM('Ready Reckoner'!$E$13:$E$20)+'Ready Reckoner'!$E$22+'Ready Reckoner'!$E$24+'Ready Reckoner'!$E$25</f>
        <v>#N/A</v>
      </c>
      <c r="E136" s="1" t="e">
        <f>SUM('Ready Reckoner'!$C$7:$C$9)</f>
        <v>#N/A</v>
      </c>
      <c r="F136" s="1" t="e">
        <f t="shared" si="8"/>
        <v>#N/A</v>
      </c>
      <c r="G136" s="36" t="e">
        <f t="shared" si="9"/>
        <v>#N/A</v>
      </c>
      <c r="H136" s="1" t="e">
        <f t="shared" si="10"/>
        <v>#N/A</v>
      </c>
      <c r="I136" s="1" t="e">
        <f t="shared" si="11"/>
        <v>#N/A</v>
      </c>
    </row>
    <row r="137" spans="1:9" customFormat="1" x14ac:dyDescent="0.25">
      <c r="A137">
        <v>3366</v>
      </c>
      <c r="B137" t="s">
        <v>172</v>
      </c>
      <c r="C137" s="39">
        <v>3500</v>
      </c>
      <c r="D137" s="1" t="e">
        <f>SUM('Ready Reckoner'!$E$13:$E$20)+'Ready Reckoner'!$E$22+'Ready Reckoner'!$E$24+'Ready Reckoner'!$E$25</f>
        <v>#N/A</v>
      </c>
      <c r="E137" s="1" t="e">
        <f>SUM('Ready Reckoner'!$C$7:$C$9)</f>
        <v>#N/A</v>
      </c>
      <c r="F137" s="1" t="e">
        <f t="shared" si="8"/>
        <v>#N/A</v>
      </c>
      <c r="G137" s="36" t="e">
        <f t="shared" si="9"/>
        <v>#N/A</v>
      </c>
      <c r="H137" s="1" t="e">
        <f t="shared" si="10"/>
        <v>#N/A</v>
      </c>
      <c r="I137" s="1" t="e">
        <f t="shared" si="11"/>
        <v>#N/A</v>
      </c>
    </row>
    <row r="138" spans="1:9" customFormat="1" x14ac:dyDescent="0.25">
      <c r="A138">
        <v>2077</v>
      </c>
      <c r="B138" t="s">
        <v>173</v>
      </c>
      <c r="C138" s="39">
        <v>3500</v>
      </c>
      <c r="D138" s="1" t="e">
        <f>SUM('Ready Reckoner'!$E$13:$E$20)+'Ready Reckoner'!$E$22+'Ready Reckoner'!$E$24+'Ready Reckoner'!$E$25</f>
        <v>#N/A</v>
      </c>
      <c r="E138" s="1" t="e">
        <f>SUM('Ready Reckoner'!$C$7:$C$9)</f>
        <v>#N/A</v>
      </c>
      <c r="F138" s="1" t="e">
        <f t="shared" si="8"/>
        <v>#N/A</v>
      </c>
      <c r="G138" s="36" t="e">
        <f t="shared" si="9"/>
        <v>#N/A</v>
      </c>
      <c r="H138" s="1" t="e">
        <f t="shared" si="10"/>
        <v>#N/A</v>
      </c>
      <c r="I138" s="1" t="e">
        <f t="shared" si="11"/>
        <v>#N/A</v>
      </c>
    </row>
    <row r="139" spans="1:9" customFormat="1" x14ac:dyDescent="0.25">
      <c r="A139">
        <v>2146</v>
      </c>
      <c r="B139" t="s">
        <v>174</v>
      </c>
      <c r="C139" s="39">
        <v>3500</v>
      </c>
      <c r="D139" s="1" t="e">
        <f>SUM('Ready Reckoner'!$E$13:$E$20)+'Ready Reckoner'!$E$22+'Ready Reckoner'!$E$24+'Ready Reckoner'!$E$25</f>
        <v>#N/A</v>
      </c>
      <c r="E139" s="1" t="e">
        <f>SUM('Ready Reckoner'!$C$7:$C$9)</f>
        <v>#N/A</v>
      </c>
      <c r="F139" s="1" t="e">
        <f t="shared" si="8"/>
        <v>#N/A</v>
      </c>
      <c r="G139" s="36" t="e">
        <f t="shared" si="9"/>
        <v>#N/A</v>
      </c>
      <c r="H139" s="1" t="e">
        <f t="shared" si="10"/>
        <v>#N/A</v>
      </c>
      <c r="I139" s="1" t="e">
        <f t="shared" si="11"/>
        <v>#N/A</v>
      </c>
    </row>
    <row r="140" spans="1:9" customFormat="1" x14ac:dyDescent="0.25">
      <c r="A140">
        <v>2023</v>
      </c>
      <c r="B140" t="s">
        <v>175</v>
      </c>
      <c r="C140" s="39">
        <v>3500</v>
      </c>
      <c r="D140" s="1" t="e">
        <f>SUM('Ready Reckoner'!$E$13:$E$20)+'Ready Reckoner'!$E$22+'Ready Reckoner'!$E$24+'Ready Reckoner'!$E$25</f>
        <v>#N/A</v>
      </c>
      <c r="E140" s="1" t="e">
        <f>SUM('Ready Reckoner'!$C$7:$C$9)</f>
        <v>#N/A</v>
      </c>
      <c r="F140" s="1" t="e">
        <f t="shared" si="8"/>
        <v>#N/A</v>
      </c>
      <c r="G140" s="36" t="e">
        <f t="shared" si="9"/>
        <v>#N/A</v>
      </c>
      <c r="H140" s="1" t="e">
        <f t="shared" si="10"/>
        <v>#N/A</v>
      </c>
      <c r="I140" s="1" t="e">
        <f t="shared" si="11"/>
        <v>#N/A</v>
      </c>
    </row>
    <row r="141" spans="1:9" customFormat="1" x14ac:dyDescent="0.25">
      <c r="A141">
        <v>3369</v>
      </c>
      <c r="B141" t="s">
        <v>176</v>
      </c>
      <c r="C141" s="39">
        <v>3500</v>
      </c>
      <c r="D141" s="1" t="e">
        <f>SUM('Ready Reckoner'!$E$13:$E$20)+'Ready Reckoner'!$E$22+'Ready Reckoner'!$E$24+'Ready Reckoner'!$E$25</f>
        <v>#N/A</v>
      </c>
      <c r="E141" s="1" t="e">
        <f>SUM('Ready Reckoner'!$C$7:$C$9)</f>
        <v>#N/A</v>
      </c>
      <c r="F141" s="1" t="e">
        <f t="shared" si="8"/>
        <v>#N/A</v>
      </c>
      <c r="G141" s="36" t="e">
        <f t="shared" si="9"/>
        <v>#N/A</v>
      </c>
      <c r="H141" s="1" t="e">
        <f t="shared" si="10"/>
        <v>#N/A</v>
      </c>
      <c r="I141" s="1" t="e">
        <f t="shared" si="11"/>
        <v>#N/A</v>
      </c>
    </row>
    <row r="142" spans="1:9" customFormat="1" x14ac:dyDescent="0.25">
      <c r="A142">
        <v>3333</v>
      </c>
      <c r="B142" t="s">
        <v>177</v>
      </c>
      <c r="C142" s="39">
        <v>3500</v>
      </c>
      <c r="D142" s="1" t="e">
        <f>SUM('Ready Reckoner'!$E$13:$E$20)+'Ready Reckoner'!$E$22+'Ready Reckoner'!$E$24+'Ready Reckoner'!$E$25</f>
        <v>#N/A</v>
      </c>
      <c r="E142" s="1" t="e">
        <f>SUM('Ready Reckoner'!$C$7:$C$9)</f>
        <v>#N/A</v>
      </c>
      <c r="F142" s="1" t="e">
        <f t="shared" si="8"/>
        <v>#N/A</v>
      </c>
      <c r="G142" s="36" t="e">
        <f t="shared" si="9"/>
        <v>#N/A</v>
      </c>
      <c r="H142" s="1" t="e">
        <f t="shared" si="10"/>
        <v>#N/A</v>
      </c>
      <c r="I142" s="1" t="e">
        <f t="shared" si="11"/>
        <v>#N/A</v>
      </c>
    </row>
    <row r="143" spans="1:9" customFormat="1" x14ac:dyDescent="0.25">
      <c r="A143">
        <v>3373</v>
      </c>
      <c r="B143" t="s">
        <v>178</v>
      </c>
      <c r="C143" s="39">
        <v>3500</v>
      </c>
      <c r="D143" s="1" t="e">
        <f>SUM('Ready Reckoner'!$E$13:$E$20)+'Ready Reckoner'!$E$22+'Ready Reckoner'!$E$24+'Ready Reckoner'!$E$25</f>
        <v>#N/A</v>
      </c>
      <c r="E143" s="1" t="e">
        <f>SUM('Ready Reckoner'!$C$7:$C$9)</f>
        <v>#N/A</v>
      </c>
      <c r="F143" s="1" t="e">
        <f t="shared" si="8"/>
        <v>#N/A</v>
      </c>
      <c r="G143" s="36" t="e">
        <f t="shared" si="9"/>
        <v>#N/A</v>
      </c>
      <c r="H143" s="1" t="e">
        <f t="shared" si="10"/>
        <v>#N/A</v>
      </c>
      <c r="I143" s="1" t="e">
        <f t="shared" si="11"/>
        <v>#N/A</v>
      </c>
    </row>
    <row r="144" spans="1:9" customFormat="1" x14ac:dyDescent="0.25">
      <c r="A144">
        <v>4023</v>
      </c>
      <c r="B144" t="s">
        <v>179</v>
      </c>
      <c r="C144" s="41">
        <v>4800</v>
      </c>
      <c r="D144" s="1" t="e">
        <f>SUM('Ready Reckoner'!$E$13:$E$20)+'Ready Reckoner'!$E$22+'Ready Reckoner'!$E$24+'Ready Reckoner'!$E$25</f>
        <v>#N/A</v>
      </c>
      <c r="E144" s="1" t="e">
        <f>SUM('Ready Reckoner'!$C$7:$C$9)</f>
        <v>#N/A</v>
      </c>
      <c r="F144" s="1" t="e">
        <f t="shared" si="8"/>
        <v>#N/A</v>
      </c>
      <c r="G144" s="36" t="e">
        <f t="shared" si="9"/>
        <v>#N/A</v>
      </c>
      <c r="H144" s="1" t="e">
        <f t="shared" si="10"/>
        <v>#N/A</v>
      </c>
      <c r="I144" s="1" t="e">
        <f t="shared" si="11"/>
        <v>#N/A</v>
      </c>
    </row>
    <row r="145" spans="1:9" customFormat="1" x14ac:dyDescent="0.25">
      <c r="A145">
        <v>3334</v>
      </c>
      <c r="B145" t="s">
        <v>180</v>
      </c>
      <c r="C145" s="39">
        <v>3500</v>
      </c>
      <c r="D145" s="1" t="e">
        <f>SUM('Ready Reckoner'!$E$13:$E$20)+'Ready Reckoner'!$E$22+'Ready Reckoner'!$E$24+'Ready Reckoner'!$E$25</f>
        <v>#N/A</v>
      </c>
      <c r="E145" s="1" t="e">
        <f>SUM('Ready Reckoner'!$C$7:$C$9)</f>
        <v>#N/A</v>
      </c>
      <c r="F145" s="1" t="e">
        <f t="shared" si="8"/>
        <v>#N/A</v>
      </c>
      <c r="G145" s="36" t="e">
        <f t="shared" si="9"/>
        <v>#N/A</v>
      </c>
      <c r="H145" s="1" t="e">
        <f t="shared" si="10"/>
        <v>#N/A</v>
      </c>
      <c r="I145" s="1" t="e">
        <f t="shared" si="11"/>
        <v>#N/A</v>
      </c>
    </row>
    <row r="146" spans="1:9" customFormat="1" x14ac:dyDescent="0.25">
      <c r="A146">
        <v>3335</v>
      </c>
      <c r="B146" t="s">
        <v>181</v>
      </c>
      <c r="C146" s="39">
        <v>3500</v>
      </c>
      <c r="D146" s="1" t="e">
        <f>SUM('Ready Reckoner'!$E$13:$E$20)+'Ready Reckoner'!$E$22+'Ready Reckoner'!$E$24+'Ready Reckoner'!$E$25</f>
        <v>#N/A</v>
      </c>
      <c r="E146" s="1" t="e">
        <f>SUM('Ready Reckoner'!$C$7:$C$9)</f>
        <v>#N/A</v>
      </c>
      <c r="F146" s="1" t="e">
        <f t="shared" si="8"/>
        <v>#N/A</v>
      </c>
      <c r="G146" s="36" t="e">
        <f t="shared" si="9"/>
        <v>#N/A</v>
      </c>
      <c r="H146" s="1" t="e">
        <f t="shared" si="10"/>
        <v>#N/A</v>
      </c>
      <c r="I146" s="1" t="e">
        <f t="shared" si="11"/>
        <v>#N/A</v>
      </c>
    </row>
    <row r="147" spans="1:9" customFormat="1" x14ac:dyDescent="0.25">
      <c r="A147">
        <v>3354</v>
      </c>
      <c r="B147" t="s">
        <v>182</v>
      </c>
      <c r="C147" s="39">
        <v>3500</v>
      </c>
      <c r="D147" s="1" t="e">
        <f>SUM('Ready Reckoner'!$E$13:$E$20)+'Ready Reckoner'!$E$22+'Ready Reckoner'!$E$24+'Ready Reckoner'!$E$25</f>
        <v>#N/A</v>
      </c>
      <c r="E147" s="1" t="e">
        <f>SUM('Ready Reckoner'!$C$7:$C$9)</f>
        <v>#N/A</v>
      </c>
      <c r="F147" s="1" t="e">
        <f t="shared" si="8"/>
        <v>#N/A</v>
      </c>
      <c r="G147" s="36" t="e">
        <f t="shared" si="9"/>
        <v>#N/A</v>
      </c>
      <c r="H147" s="1" t="e">
        <f t="shared" si="10"/>
        <v>#N/A</v>
      </c>
      <c r="I147" s="1" t="e">
        <f t="shared" si="11"/>
        <v>#N/A</v>
      </c>
    </row>
    <row r="148" spans="1:9" customFormat="1" x14ac:dyDescent="0.25">
      <c r="A148">
        <v>3351</v>
      </c>
      <c r="B148" t="s">
        <v>183</v>
      </c>
      <c r="C148" s="39">
        <v>3500</v>
      </c>
      <c r="D148" s="1" t="e">
        <f>SUM('Ready Reckoner'!$E$13:$E$20)+'Ready Reckoner'!$E$22+'Ready Reckoner'!$E$24+'Ready Reckoner'!$E$25</f>
        <v>#N/A</v>
      </c>
      <c r="E148" s="1" t="e">
        <f>SUM('Ready Reckoner'!$C$7:$C$9)</f>
        <v>#N/A</v>
      </c>
      <c r="F148" s="1" t="e">
        <f t="shared" si="8"/>
        <v>#N/A</v>
      </c>
      <c r="G148" s="36" t="e">
        <f t="shared" si="9"/>
        <v>#N/A</v>
      </c>
      <c r="H148" s="1" t="e">
        <f t="shared" si="10"/>
        <v>#N/A</v>
      </c>
      <c r="I148" s="1" t="e">
        <f t="shared" si="11"/>
        <v>#N/A</v>
      </c>
    </row>
    <row r="149" spans="1:9" customFormat="1" x14ac:dyDescent="0.25">
      <c r="A149">
        <v>2032</v>
      </c>
      <c r="B149" t="s">
        <v>184</v>
      </c>
      <c r="C149" s="39">
        <v>3500</v>
      </c>
      <c r="D149" s="1" t="e">
        <f>SUM('Ready Reckoner'!$E$13:$E$20)+'Ready Reckoner'!$E$22+'Ready Reckoner'!$E$24+'Ready Reckoner'!$E$25</f>
        <v>#N/A</v>
      </c>
      <c r="E149" s="1" t="e">
        <f>SUM('Ready Reckoner'!$C$7:$C$9)</f>
        <v>#N/A</v>
      </c>
      <c r="F149" s="1" t="e">
        <f t="shared" si="8"/>
        <v>#N/A</v>
      </c>
      <c r="G149" s="36" t="e">
        <f t="shared" si="9"/>
        <v>#N/A</v>
      </c>
      <c r="H149" s="1" t="e">
        <f t="shared" si="10"/>
        <v>#N/A</v>
      </c>
      <c r="I149" s="1" t="e">
        <f t="shared" si="11"/>
        <v>#N/A</v>
      </c>
    </row>
    <row r="150" spans="1:9" customFormat="1" x14ac:dyDescent="0.25">
      <c r="A150">
        <v>3352</v>
      </c>
      <c r="B150" t="s">
        <v>185</v>
      </c>
      <c r="C150" s="39">
        <v>3500</v>
      </c>
      <c r="D150" s="1" t="e">
        <f>SUM('Ready Reckoner'!$E$13:$E$20)+'Ready Reckoner'!$E$22+'Ready Reckoner'!$E$24+'Ready Reckoner'!$E$25</f>
        <v>#N/A</v>
      </c>
      <c r="E150" s="1" t="e">
        <f>SUM('Ready Reckoner'!$C$7:$C$9)</f>
        <v>#N/A</v>
      </c>
      <c r="F150" s="1" t="e">
        <f t="shared" si="8"/>
        <v>#N/A</v>
      </c>
      <c r="G150" s="36" t="e">
        <f t="shared" si="9"/>
        <v>#N/A</v>
      </c>
      <c r="H150" s="1" t="e">
        <f t="shared" si="10"/>
        <v>#N/A</v>
      </c>
      <c r="I150" s="1" t="e">
        <f t="shared" si="11"/>
        <v>#N/A</v>
      </c>
    </row>
    <row r="151" spans="1:9" customFormat="1" x14ac:dyDescent="0.25">
      <c r="A151">
        <v>5208</v>
      </c>
      <c r="B151" t="s">
        <v>186</v>
      </c>
      <c r="C151" s="39">
        <v>3500</v>
      </c>
      <c r="D151" s="1" t="e">
        <f>SUM('Ready Reckoner'!$E$13:$E$20)+'Ready Reckoner'!$E$22+'Ready Reckoner'!$E$24+'Ready Reckoner'!$E$25</f>
        <v>#N/A</v>
      </c>
      <c r="E151" s="1" t="e">
        <f>SUM('Ready Reckoner'!$C$7:$C$9)</f>
        <v>#N/A</v>
      </c>
      <c r="F151" s="1" t="e">
        <f t="shared" si="8"/>
        <v>#N/A</v>
      </c>
      <c r="G151" s="36" t="e">
        <f t="shared" si="9"/>
        <v>#N/A</v>
      </c>
      <c r="H151" s="1" t="e">
        <f t="shared" si="10"/>
        <v>#N/A</v>
      </c>
      <c r="I151" s="1" t="e">
        <f t="shared" si="11"/>
        <v>#N/A</v>
      </c>
    </row>
    <row r="152" spans="1:9" customFormat="1" x14ac:dyDescent="0.25">
      <c r="A152">
        <v>3367</v>
      </c>
      <c r="B152" t="s">
        <v>187</v>
      </c>
      <c r="C152" s="39">
        <v>3500</v>
      </c>
      <c r="D152" s="1" t="e">
        <f>SUM('Ready Reckoner'!$E$13:$E$20)+'Ready Reckoner'!$E$22+'Ready Reckoner'!$E$24+'Ready Reckoner'!$E$25</f>
        <v>#N/A</v>
      </c>
      <c r="E152" s="1" t="e">
        <f>SUM('Ready Reckoner'!$C$7:$C$9)</f>
        <v>#N/A</v>
      </c>
      <c r="F152" s="1" t="e">
        <f t="shared" si="8"/>
        <v>#N/A</v>
      </c>
      <c r="G152" s="36" t="e">
        <f t="shared" si="9"/>
        <v>#N/A</v>
      </c>
      <c r="H152" s="1" t="e">
        <f t="shared" si="10"/>
        <v>#N/A</v>
      </c>
      <c r="I152" s="1" t="e">
        <f t="shared" si="11"/>
        <v>#N/A</v>
      </c>
    </row>
    <row r="153" spans="1:9" customFormat="1" x14ac:dyDescent="0.25">
      <c r="A153">
        <v>3338</v>
      </c>
      <c r="B153" t="s">
        <v>188</v>
      </c>
      <c r="C153" s="39">
        <v>3500</v>
      </c>
      <c r="D153" s="1" t="e">
        <f>SUM('Ready Reckoner'!$E$13:$E$20)+'Ready Reckoner'!$E$22+'Ready Reckoner'!$E$24+'Ready Reckoner'!$E$25</f>
        <v>#N/A</v>
      </c>
      <c r="E153" s="1" t="e">
        <f>SUM('Ready Reckoner'!$C$7:$C$9)</f>
        <v>#N/A</v>
      </c>
      <c r="F153" s="1" t="e">
        <f t="shared" si="8"/>
        <v>#N/A</v>
      </c>
      <c r="G153" s="36" t="e">
        <f t="shared" si="9"/>
        <v>#N/A</v>
      </c>
      <c r="H153" s="1" t="e">
        <f t="shared" si="10"/>
        <v>#N/A</v>
      </c>
      <c r="I153" s="1" t="e">
        <f t="shared" si="11"/>
        <v>#N/A</v>
      </c>
    </row>
    <row r="154" spans="1:9" customFormat="1" x14ac:dyDescent="0.25">
      <c r="A154">
        <v>3370</v>
      </c>
      <c r="B154" t="s">
        <v>189</v>
      </c>
      <c r="C154" s="39">
        <v>3500</v>
      </c>
      <c r="D154" s="1" t="e">
        <f>SUM('Ready Reckoner'!$E$13:$E$20)+'Ready Reckoner'!$E$22+'Ready Reckoner'!$E$24+'Ready Reckoner'!$E$25</f>
        <v>#N/A</v>
      </c>
      <c r="E154" s="1" t="e">
        <f>SUM('Ready Reckoner'!$C$7:$C$9)</f>
        <v>#N/A</v>
      </c>
      <c r="F154" s="1" t="e">
        <f t="shared" si="8"/>
        <v>#N/A</v>
      </c>
      <c r="G154" s="36" t="e">
        <f t="shared" si="9"/>
        <v>#N/A</v>
      </c>
      <c r="H154" s="1" t="e">
        <f t="shared" si="10"/>
        <v>#N/A</v>
      </c>
      <c r="I154" s="1" t="e">
        <f t="shared" si="11"/>
        <v>#N/A</v>
      </c>
    </row>
    <row r="155" spans="1:9" customFormat="1" x14ac:dyDescent="0.25">
      <c r="A155">
        <v>3021</v>
      </c>
      <c r="B155" t="s">
        <v>190</v>
      </c>
      <c r="C155" s="39">
        <v>3500</v>
      </c>
      <c r="D155" s="1" t="e">
        <f>SUM('Ready Reckoner'!$E$13:$E$20)+'Ready Reckoner'!$E$22+'Ready Reckoner'!$E$24+'Ready Reckoner'!$E$25</f>
        <v>#N/A</v>
      </c>
      <c r="E155" s="1" t="e">
        <f>SUM('Ready Reckoner'!$C$7:$C$9)</f>
        <v>#N/A</v>
      </c>
      <c r="F155" s="1" t="e">
        <f t="shared" si="8"/>
        <v>#N/A</v>
      </c>
      <c r="G155" s="36" t="e">
        <f t="shared" si="9"/>
        <v>#N/A</v>
      </c>
      <c r="H155" s="1" t="e">
        <f t="shared" si="10"/>
        <v>#N/A</v>
      </c>
      <c r="I155" s="1" t="e">
        <f t="shared" si="11"/>
        <v>#N/A</v>
      </c>
    </row>
    <row r="156" spans="1:9" customFormat="1" x14ac:dyDescent="0.25">
      <c r="A156">
        <v>3347</v>
      </c>
      <c r="B156" t="s">
        <v>191</v>
      </c>
      <c r="C156" s="39">
        <v>3500</v>
      </c>
      <c r="D156" s="1" t="e">
        <f>SUM('Ready Reckoner'!$E$13:$E$20)+'Ready Reckoner'!$E$22+'Ready Reckoner'!$E$24+'Ready Reckoner'!$E$25</f>
        <v>#N/A</v>
      </c>
      <c r="E156" s="1" t="e">
        <f>SUM('Ready Reckoner'!$C$7:$C$9)</f>
        <v>#N/A</v>
      </c>
      <c r="F156" s="1" t="e">
        <f t="shared" si="8"/>
        <v>#N/A</v>
      </c>
      <c r="G156" s="36" t="e">
        <f t="shared" si="9"/>
        <v>#N/A</v>
      </c>
      <c r="H156" s="1" t="e">
        <f t="shared" si="10"/>
        <v>#N/A</v>
      </c>
      <c r="I156" s="1" t="e">
        <f t="shared" si="11"/>
        <v>#N/A</v>
      </c>
    </row>
    <row r="157" spans="1:9" customFormat="1" x14ac:dyDescent="0.25">
      <c r="A157">
        <v>3355</v>
      </c>
      <c r="B157" t="s">
        <v>192</v>
      </c>
      <c r="C157" s="39">
        <v>3500</v>
      </c>
      <c r="D157" s="1" t="e">
        <f>SUM('Ready Reckoner'!$E$13:$E$20)+'Ready Reckoner'!$E$22+'Ready Reckoner'!$E$24+'Ready Reckoner'!$E$25</f>
        <v>#N/A</v>
      </c>
      <c r="E157" s="1" t="e">
        <f>SUM('Ready Reckoner'!$C$7:$C$9)</f>
        <v>#N/A</v>
      </c>
      <c r="F157" s="1" t="e">
        <f t="shared" si="8"/>
        <v>#N/A</v>
      </c>
      <c r="G157" s="36" t="e">
        <f t="shared" si="9"/>
        <v>#N/A</v>
      </c>
      <c r="H157" s="1" t="e">
        <f t="shared" si="10"/>
        <v>#N/A</v>
      </c>
      <c r="I157" s="1" t="e">
        <f t="shared" si="11"/>
        <v>#N/A</v>
      </c>
    </row>
    <row r="158" spans="1:9" customFormat="1" x14ac:dyDescent="0.25">
      <c r="A158">
        <v>3013</v>
      </c>
      <c r="B158" t="s">
        <v>193</v>
      </c>
      <c r="C158" s="39">
        <v>3500</v>
      </c>
      <c r="D158" s="1" t="e">
        <f>SUM('Ready Reckoner'!$E$13:$E$20)+'Ready Reckoner'!$E$22+'Ready Reckoner'!$E$24+'Ready Reckoner'!$E$25</f>
        <v>#N/A</v>
      </c>
      <c r="E158" s="1" t="e">
        <f>SUM('Ready Reckoner'!$C$7:$C$9)</f>
        <v>#N/A</v>
      </c>
      <c r="F158" s="1" t="e">
        <f t="shared" si="8"/>
        <v>#N/A</v>
      </c>
      <c r="G158" s="36" t="e">
        <f t="shared" si="9"/>
        <v>#N/A</v>
      </c>
      <c r="H158" s="1" t="e">
        <f t="shared" si="10"/>
        <v>#N/A</v>
      </c>
      <c r="I158" s="1" t="e">
        <f t="shared" si="11"/>
        <v>#N/A</v>
      </c>
    </row>
    <row r="159" spans="1:9" customFormat="1" x14ac:dyDescent="0.25">
      <c r="A159">
        <v>2010</v>
      </c>
      <c r="B159" t="s">
        <v>194</v>
      </c>
      <c r="C159" s="39">
        <v>3500</v>
      </c>
      <c r="D159" s="1" t="e">
        <f>SUM('Ready Reckoner'!$E$13:$E$20)+'Ready Reckoner'!$E$22+'Ready Reckoner'!$E$24+'Ready Reckoner'!$E$25</f>
        <v>#N/A</v>
      </c>
      <c r="E159" s="1" t="e">
        <f>SUM('Ready Reckoner'!$C$7:$C$9)</f>
        <v>#N/A</v>
      </c>
      <c r="F159" s="1" t="e">
        <f t="shared" si="8"/>
        <v>#N/A</v>
      </c>
      <c r="G159" s="36" t="e">
        <f t="shared" si="9"/>
        <v>#N/A</v>
      </c>
      <c r="H159" s="1" t="e">
        <f t="shared" si="10"/>
        <v>#N/A</v>
      </c>
      <c r="I159" s="1" t="e">
        <f t="shared" si="11"/>
        <v>#N/A</v>
      </c>
    </row>
    <row r="160" spans="1:9" customFormat="1" x14ac:dyDescent="0.25">
      <c r="A160">
        <v>3301</v>
      </c>
      <c r="B160" t="s">
        <v>195</v>
      </c>
      <c r="C160" s="39">
        <v>3500</v>
      </c>
      <c r="D160" s="1" t="e">
        <f>SUM('Ready Reckoner'!$E$13:$E$20)+'Ready Reckoner'!$E$22+'Ready Reckoner'!$E$24+'Ready Reckoner'!$E$25</f>
        <v>#N/A</v>
      </c>
      <c r="E160" s="1" t="e">
        <f>SUM('Ready Reckoner'!$C$7:$C$9)</f>
        <v>#N/A</v>
      </c>
      <c r="F160" s="1" t="e">
        <f t="shared" si="8"/>
        <v>#N/A</v>
      </c>
      <c r="G160" s="36" t="e">
        <f t="shared" si="9"/>
        <v>#N/A</v>
      </c>
      <c r="H160" s="1" t="e">
        <f t="shared" si="10"/>
        <v>#N/A</v>
      </c>
      <c r="I160" s="1" t="e">
        <f t="shared" si="11"/>
        <v>#N/A</v>
      </c>
    </row>
    <row r="161" spans="1:9" customFormat="1" x14ac:dyDescent="0.25">
      <c r="A161">
        <v>2022</v>
      </c>
      <c r="B161" t="s">
        <v>196</v>
      </c>
      <c r="C161" s="39">
        <v>3500</v>
      </c>
      <c r="D161" s="1" t="e">
        <f>SUM('Ready Reckoner'!$E$13:$E$20)+'Ready Reckoner'!$E$22+'Ready Reckoner'!$E$24+'Ready Reckoner'!$E$25</f>
        <v>#N/A</v>
      </c>
      <c r="E161" s="1" t="e">
        <f>SUM('Ready Reckoner'!$C$7:$C$9)</f>
        <v>#N/A</v>
      </c>
      <c r="F161" s="1" t="e">
        <f t="shared" si="8"/>
        <v>#N/A</v>
      </c>
      <c r="G161" s="36" t="e">
        <f t="shared" si="9"/>
        <v>#N/A</v>
      </c>
      <c r="H161" s="1" t="e">
        <f t="shared" si="10"/>
        <v>#N/A</v>
      </c>
      <c r="I161" s="1" t="e">
        <f t="shared" si="11"/>
        <v>#N/A</v>
      </c>
    </row>
    <row r="162" spans="1:9" customFormat="1" x14ac:dyDescent="0.25">
      <c r="A162">
        <v>3313</v>
      </c>
      <c r="B162" t="s">
        <v>197</v>
      </c>
      <c r="C162" s="39">
        <v>3500</v>
      </c>
      <c r="D162" s="1" t="e">
        <f>SUM('Ready Reckoner'!$E$13:$E$20)+'Ready Reckoner'!$E$22+'Ready Reckoner'!$E$24+'Ready Reckoner'!$E$25</f>
        <v>#N/A</v>
      </c>
      <c r="E162" s="1" t="e">
        <f>SUM('Ready Reckoner'!$C$7:$C$9)</f>
        <v>#N/A</v>
      </c>
      <c r="F162" s="1" t="e">
        <f t="shared" si="8"/>
        <v>#N/A</v>
      </c>
      <c r="G162" s="36" t="e">
        <f t="shared" si="9"/>
        <v>#N/A</v>
      </c>
      <c r="H162" s="1" t="e">
        <f t="shared" si="10"/>
        <v>#N/A</v>
      </c>
      <c r="I162" s="1" t="e">
        <f t="shared" si="11"/>
        <v>#N/A</v>
      </c>
    </row>
    <row r="163" spans="1:9" customFormat="1" x14ac:dyDescent="0.25">
      <c r="A163">
        <v>3371</v>
      </c>
      <c r="B163" t="s">
        <v>198</v>
      </c>
      <c r="C163" s="39">
        <v>3500</v>
      </c>
      <c r="D163" s="1" t="e">
        <f>SUM('Ready Reckoner'!$E$13:$E$20)+'Ready Reckoner'!$E$22+'Ready Reckoner'!$E$24+'Ready Reckoner'!$E$25</f>
        <v>#N/A</v>
      </c>
      <c r="E163" s="1" t="e">
        <f>SUM('Ready Reckoner'!$C$7:$C$9)</f>
        <v>#N/A</v>
      </c>
      <c r="F163" s="1" t="e">
        <f t="shared" si="8"/>
        <v>#N/A</v>
      </c>
      <c r="G163" s="36" t="e">
        <f t="shared" si="9"/>
        <v>#N/A</v>
      </c>
      <c r="H163" s="1" t="e">
        <f t="shared" si="10"/>
        <v>#N/A</v>
      </c>
      <c r="I163" s="1" t="e">
        <f t="shared" si="11"/>
        <v>#N/A</v>
      </c>
    </row>
    <row r="164" spans="1:9" customFormat="1" x14ac:dyDescent="0.25">
      <c r="A164">
        <v>3349</v>
      </c>
      <c r="B164" t="s">
        <v>199</v>
      </c>
      <c r="C164" s="39">
        <v>3500</v>
      </c>
      <c r="D164" s="1" t="e">
        <f>SUM('Ready Reckoner'!$E$13:$E$20)+'Ready Reckoner'!$E$22+'Ready Reckoner'!$E$24+'Ready Reckoner'!$E$25</f>
        <v>#N/A</v>
      </c>
      <c r="E164" s="1" t="e">
        <f>SUM('Ready Reckoner'!$C$7:$C$9)</f>
        <v>#N/A</v>
      </c>
      <c r="F164" s="1" t="e">
        <f t="shared" si="8"/>
        <v>#N/A</v>
      </c>
      <c r="G164" s="36" t="e">
        <f t="shared" si="9"/>
        <v>#N/A</v>
      </c>
      <c r="H164" s="1" t="e">
        <f t="shared" si="10"/>
        <v>#N/A</v>
      </c>
      <c r="I164" s="1" t="e">
        <f t="shared" si="11"/>
        <v>#N/A</v>
      </c>
    </row>
    <row r="165" spans="1:9" customFormat="1" x14ac:dyDescent="0.25">
      <c r="A165">
        <v>3350</v>
      </c>
      <c r="B165" t="s">
        <v>200</v>
      </c>
      <c r="C165" s="39">
        <v>3500</v>
      </c>
      <c r="D165" s="1" t="e">
        <f>SUM('Ready Reckoner'!$E$13:$E$20)+'Ready Reckoner'!$E$22+'Ready Reckoner'!$E$24+'Ready Reckoner'!$E$25</f>
        <v>#N/A</v>
      </c>
      <c r="E165" s="1" t="e">
        <f>SUM('Ready Reckoner'!$C$7:$C$9)</f>
        <v>#N/A</v>
      </c>
      <c r="F165" s="1" t="e">
        <f t="shared" si="8"/>
        <v>#N/A</v>
      </c>
      <c r="G165" s="36" t="e">
        <f t="shared" si="9"/>
        <v>#N/A</v>
      </c>
      <c r="H165" s="1" t="e">
        <f t="shared" si="10"/>
        <v>#N/A</v>
      </c>
      <c r="I165" s="1" t="e">
        <f t="shared" si="11"/>
        <v>#N/A</v>
      </c>
    </row>
    <row r="166" spans="1:9" customFormat="1" x14ac:dyDescent="0.25">
      <c r="A166">
        <v>2134</v>
      </c>
      <c r="B166" t="s">
        <v>201</v>
      </c>
      <c r="C166" s="39">
        <v>3500</v>
      </c>
      <c r="D166" s="1" t="e">
        <f>SUM('Ready Reckoner'!$E$13:$E$20)+'Ready Reckoner'!$E$22+'Ready Reckoner'!$E$24+'Ready Reckoner'!$E$25</f>
        <v>#N/A</v>
      </c>
      <c r="E166" s="1" t="e">
        <f>SUM('Ready Reckoner'!$C$7:$C$9)</f>
        <v>#N/A</v>
      </c>
      <c r="F166" s="1" t="e">
        <f t="shared" si="8"/>
        <v>#N/A</v>
      </c>
      <c r="G166" s="36" t="e">
        <f t="shared" si="9"/>
        <v>#N/A</v>
      </c>
      <c r="H166" s="1" t="e">
        <f t="shared" si="10"/>
        <v>#N/A</v>
      </c>
      <c r="I166" s="1" t="e">
        <f t="shared" si="11"/>
        <v>#N/A</v>
      </c>
    </row>
    <row r="167" spans="1:9" customFormat="1" x14ac:dyDescent="0.25">
      <c r="A167">
        <v>2148</v>
      </c>
      <c r="B167" t="s">
        <v>202</v>
      </c>
      <c r="C167" s="39">
        <v>3500</v>
      </c>
      <c r="D167" s="1" t="e">
        <f>SUM('Ready Reckoner'!$E$13:$E$20)+'Ready Reckoner'!$E$22+'Ready Reckoner'!$E$24+'Ready Reckoner'!$E$25</f>
        <v>#N/A</v>
      </c>
      <c r="E167" s="1" t="e">
        <f>SUM('Ready Reckoner'!$C$7:$C$9)</f>
        <v>#N/A</v>
      </c>
      <c r="F167" s="1" t="e">
        <f t="shared" si="8"/>
        <v>#N/A</v>
      </c>
      <c r="G167" s="36" t="e">
        <f t="shared" si="9"/>
        <v>#N/A</v>
      </c>
      <c r="H167" s="1" t="e">
        <f t="shared" si="10"/>
        <v>#N/A</v>
      </c>
      <c r="I167" s="1" t="e">
        <f t="shared" si="11"/>
        <v>#N/A</v>
      </c>
    </row>
    <row r="168" spans="1:9" customFormat="1" x14ac:dyDescent="0.25">
      <c r="A168">
        <v>2081</v>
      </c>
      <c r="B168" t="s">
        <v>203</v>
      </c>
      <c r="C168" s="39">
        <v>3500</v>
      </c>
      <c r="D168" s="1" t="e">
        <f>SUM('Ready Reckoner'!$E$13:$E$20)+'Ready Reckoner'!$E$22+'Ready Reckoner'!$E$24+'Ready Reckoner'!$E$25</f>
        <v>#N/A</v>
      </c>
      <c r="E168" s="1" t="e">
        <f>SUM('Ready Reckoner'!$C$7:$C$9)</f>
        <v>#N/A</v>
      </c>
      <c r="F168" s="1" t="e">
        <f t="shared" si="8"/>
        <v>#N/A</v>
      </c>
      <c r="G168" s="36" t="e">
        <f t="shared" si="9"/>
        <v>#N/A</v>
      </c>
      <c r="H168" s="1" t="e">
        <f t="shared" si="10"/>
        <v>#N/A</v>
      </c>
      <c r="I168" s="1" t="e">
        <f t="shared" si="11"/>
        <v>#N/A</v>
      </c>
    </row>
    <row r="169" spans="1:9" customFormat="1" x14ac:dyDescent="0.25">
      <c r="A169">
        <v>2057</v>
      </c>
      <c r="B169" t="s">
        <v>204</v>
      </c>
      <c r="C169" s="39">
        <v>3500</v>
      </c>
      <c r="D169" s="1" t="e">
        <f>SUM('Ready Reckoner'!$E$13:$E$20)+'Ready Reckoner'!$E$22+'Ready Reckoner'!$E$24+'Ready Reckoner'!$E$25</f>
        <v>#N/A</v>
      </c>
      <c r="E169" s="1" t="e">
        <f>SUM('Ready Reckoner'!$C$7:$C$9)</f>
        <v>#N/A</v>
      </c>
      <c r="F169" s="1" t="e">
        <f t="shared" si="8"/>
        <v>#N/A</v>
      </c>
      <c r="G169" s="36" t="e">
        <f t="shared" si="9"/>
        <v>#N/A</v>
      </c>
      <c r="H169" s="1" t="e">
        <f t="shared" si="10"/>
        <v>#N/A</v>
      </c>
      <c r="I169" s="1" t="e">
        <f t="shared" si="11"/>
        <v>#N/A</v>
      </c>
    </row>
    <row r="170" spans="1:9" customFormat="1" x14ac:dyDescent="0.25">
      <c r="A170">
        <v>2058</v>
      </c>
      <c r="B170" t="s">
        <v>205</v>
      </c>
      <c r="C170" s="39">
        <v>3500</v>
      </c>
      <c r="D170" s="1" t="e">
        <f>SUM('Ready Reckoner'!$E$13:$E$20)+'Ready Reckoner'!$E$22+'Ready Reckoner'!$E$24+'Ready Reckoner'!$E$25</f>
        <v>#N/A</v>
      </c>
      <c r="E170" s="1" t="e">
        <f>SUM('Ready Reckoner'!$C$7:$C$9)</f>
        <v>#N/A</v>
      </c>
      <c r="F170" s="1" t="e">
        <f t="shared" si="8"/>
        <v>#N/A</v>
      </c>
      <c r="G170" s="36" t="e">
        <f t="shared" si="9"/>
        <v>#N/A</v>
      </c>
      <c r="H170" s="1" t="e">
        <f t="shared" si="10"/>
        <v>#N/A</v>
      </c>
      <c r="I170" s="1" t="e">
        <f t="shared" si="11"/>
        <v>#N/A</v>
      </c>
    </row>
    <row r="171" spans="1:9" customFormat="1" x14ac:dyDescent="0.25">
      <c r="A171">
        <v>4610</v>
      </c>
      <c r="B171" t="s">
        <v>206</v>
      </c>
      <c r="C171" s="41">
        <v>4800</v>
      </c>
      <c r="D171" s="1" t="e">
        <f>SUM('Ready Reckoner'!$E$13:$E$20)+'Ready Reckoner'!$E$22+'Ready Reckoner'!$E$24+'Ready Reckoner'!$E$25</f>
        <v>#N/A</v>
      </c>
      <c r="E171" s="1" t="e">
        <f>SUM('Ready Reckoner'!$C$7:$C$9)</f>
        <v>#N/A</v>
      </c>
      <c r="F171" s="1" t="e">
        <f t="shared" si="8"/>
        <v>#N/A</v>
      </c>
      <c r="G171" s="36" t="e">
        <f t="shared" si="9"/>
        <v>#N/A</v>
      </c>
      <c r="H171" s="1" t="e">
        <f t="shared" si="10"/>
        <v>#N/A</v>
      </c>
      <c r="I171" s="1" t="e">
        <f t="shared" si="11"/>
        <v>#N/A</v>
      </c>
    </row>
    <row r="172" spans="1:9" customFormat="1" x14ac:dyDescent="0.25">
      <c r="A172">
        <v>3368</v>
      </c>
      <c r="B172" t="s">
        <v>207</v>
      </c>
      <c r="C172" s="39">
        <v>3500</v>
      </c>
      <c r="D172" s="1" t="e">
        <f>SUM('Ready Reckoner'!$E$13:$E$20)+'Ready Reckoner'!$E$22+'Ready Reckoner'!$E$24+'Ready Reckoner'!$E$25</f>
        <v>#N/A</v>
      </c>
      <c r="E172" s="1" t="e">
        <f>SUM('Ready Reckoner'!$C$7:$C$9)</f>
        <v>#N/A</v>
      </c>
      <c r="F172" s="1" t="e">
        <f t="shared" si="8"/>
        <v>#N/A</v>
      </c>
      <c r="G172" s="36" t="e">
        <f t="shared" si="9"/>
        <v>#N/A</v>
      </c>
      <c r="H172" s="1" t="e">
        <f t="shared" si="10"/>
        <v>#N/A</v>
      </c>
      <c r="I172" s="1" t="e">
        <f t="shared" si="11"/>
        <v>#N/A</v>
      </c>
    </row>
    <row r="173" spans="1:9" customFormat="1" x14ac:dyDescent="0.25">
      <c r="A173">
        <v>2060</v>
      </c>
      <c r="B173" t="s">
        <v>208</v>
      </c>
      <c r="C173" s="39">
        <v>3500</v>
      </c>
      <c r="D173" s="1" t="e">
        <f>SUM('Ready Reckoner'!$E$13:$E$20)+'Ready Reckoner'!$E$22+'Ready Reckoner'!$E$24+'Ready Reckoner'!$E$25</f>
        <v>#N/A</v>
      </c>
      <c r="E173" s="1" t="e">
        <f>SUM('Ready Reckoner'!$C$7:$C$9)</f>
        <v>#N/A</v>
      </c>
      <c r="F173" s="1" t="e">
        <f t="shared" si="8"/>
        <v>#N/A</v>
      </c>
      <c r="G173" s="36" t="e">
        <f t="shared" si="9"/>
        <v>#N/A</v>
      </c>
      <c r="H173" s="1" t="e">
        <f t="shared" si="10"/>
        <v>#N/A</v>
      </c>
      <c r="I173" s="1" t="e">
        <f t="shared" si="11"/>
        <v>#N/A</v>
      </c>
    </row>
    <row r="174" spans="1:9" customFormat="1" x14ac:dyDescent="0.25">
      <c r="A174">
        <v>2061</v>
      </c>
      <c r="B174" t="s">
        <v>209</v>
      </c>
      <c r="C174" s="39">
        <v>3500</v>
      </c>
      <c r="D174" s="1" t="e">
        <f>SUM('Ready Reckoner'!$E$13:$E$20)+'Ready Reckoner'!$E$22+'Ready Reckoner'!$E$24+'Ready Reckoner'!$E$25</f>
        <v>#N/A</v>
      </c>
      <c r="E174" s="1" t="e">
        <f>SUM('Ready Reckoner'!$C$7:$C$9)</f>
        <v>#N/A</v>
      </c>
      <c r="F174" s="1" t="e">
        <f t="shared" si="8"/>
        <v>#N/A</v>
      </c>
      <c r="G174" s="36" t="e">
        <f t="shared" si="9"/>
        <v>#N/A</v>
      </c>
      <c r="H174" s="1" t="e">
        <f t="shared" si="10"/>
        <v>#N/A</v>
      </c>
      <c r="I174" s="1" t="e">
        <f t="shared" si="11"/>
        <v>#N/A</v>
      </c>
    </row>
    <row r="175" spans="1:9" customFormat="1" x14ac:dyDescent="0.25">
      <c r="A175">
        <v>2200</v>
      </c>
      <c r="B175" t="s">
        <v>210</v>
      </c>
      <c r="C175" s="39">
        <v>3500</v>
      </c>
      <c r="D175" s="1" t="e">
        <f>SUM('Ready Reckoner'!$E$13:$E$20)+'Ready Reckoner'!$E$22+'Ready Reckoner'!$E$24+'Ready Reckoner'!$E$25</f>
        <v>#N/A</v>
      </c>
      <c r="E175" s="1" t="e">
        <f>SUM('Ready Reckoner'!$C$7:$C$9)</f>
        <v>#N/A</v>
      </c>
      <c r="F175" s="1" t="e">
        <f t="shared" si="8"/>
        <v>#N/A</v>
      </c>
      <c r="G175" s="36" t="e">
        <f t="shared" si="9"/>
        <v>#N/A</v>
      </c>
      <c r="H175" s="1" t="e">
        <f t="shared" si="10"/>
        <v>#N/A</v>
      </c>
      <c r="I175" s="1" t="e">
        <f t="shared" si="11"/>
        <v>#N/A</v>
      </c>
    </row>
    <row r="176" spans="1:9" customFormat="1" x14ac:dyDescent="0.25">
      <c r="A176">
        <v>4074</v>
      </c>
      <c r="B176" t="s">
        <v>211</v>
      </c>
      <c r="C176" s="41">
        <v>4800</v>
      </c>
      <c r="D176" s="1" t="e">
        <f>SUM('Ready Reckoner'!$E$13:$E$20)+'Ready Reckoner'!$E$22+'Ready Reckoner'!$E$24+'Ready Reckoner'!$E$25</f>
        <v>#N/A</v>
      </c>
      <c r="E176" s="1" t="e">
        <f>SUM('Ready Reckoner'!$C$7:$C$9)</f>
        <v>#N/A</v>
      </c>
      <c r="F176" s="1" t="e">
        <f t="shared" si="8"/>
        <v>#N/A</v>
      </c>
      <c r="G176" s="36" t="e">
        <f t="shared" si="9"/>
        <v>#N/A</v>
      </c>
      <c r="H176" s="1" t="e">
        <f t="shared" si="10"/>
        <v>#N/A</v>
      </c>
      <c r="I176" s="1" t="e">
        <f t="shared" si="11"/>
        <v>#N/A</v>
      </c>
    </row>
    <row r="177" spans="1:9" customFormat="1" x14ac:dyDescent="0.25">
      <c r="A177">
        <v>4028</v>
      </c>
      <c r="B177" t="s">
        <v>212</v>
      </c>
      <c r="C177" s="41">
        <v>3500</v>
      </c>
      <c r="D177" s="1" t="e">
        <f>SUM('Ready Reckoner'!$E$13:$E$20)+'Ready Reckoner'!$E$22+'Ready Reckoner'!$E$24+'Ready Reckoner'!$E$25</f>
        <v>#N/A</v>
      </c>
      <c r="E177" s="1" t="e">
        <f>SUM('Ready Reckoner'!$C$7:$C$9)</f>
        <v>#N/A</v>
      </c>
      <c r="F177" s="1" t="e">
        <f t="shared" si="8"/>
        <v>#N/A</v>
      </c>
      <c r="G177" s="36" t="e">
        <f t="shared" si="9"/>
        <v>#N/A</v>
      </c>
      <c r="H177" s="1" t="e">
        <f t="shared" si="10"/>
        <v>#N/A</v>
      </c>
      <c r="I177" s="1" t="e">
        <f t="shared" si="11"/>
        <v>#N/A</v>
      </c>
    </row>
    <row r="178" spans="1:9" customFormat="1" x14ac:dyDescent="0.25">
      <c r="A178">
        <v>3362</v>
      </c>
      <c r="B178" t="s">
        <v>213</v>
      </c>
      <c r="C178" s="39">
        <v>3500</v>
      </c>
      <c r="D178" s="1" t="e">
        <f>SUM('Ready Reckoner'!$E$13:$E$20)+'Ready Reckoner'!$E$22+'Ready Reckoner'!$E$24+'Ready Reckoner'!$E$25</f>
        <v>#N/A</v>
      </c>
      <c r="E178" s="1" t="e">
        <f>SUM('Ready Reckoner'!$C$7:$C$9)</f>
        <v>#N/A</v>
      </c>
      <c r="F178" s="1" t="e">
        <f t="shared" si="8"/>
        <v>#N/A</v>
      </c>
      <c r="G178" s="36" t="e">
        <f t="shared" si="9"/>
        <v>#N/A</v>
      </c>
      <c r="H178" s="1" t="e">
        <f t="shared" si="10"/>
        <v>#N/A</v>
      </c>
      <c r="I178" s="1" t="e">
        <f t="shared" si="11"/>
        <v>#N/A</v>
      </c>
    </row>
    <row r="179" spans="1:9" customFormat="1" x14ac:dyDescent="0.25">
      <c r="A179">
        <v>6909</v>
      </c>
      <c r="B179" t="s">
        <v>214</v>
      </c>
      <c r="C179" s="41">
        <v>4800</v>
      </c>
      <c r="D179" s="1" t="e">
        <f>SUM('Ready Reckoner'!$E$13:$E$20)+'Ready Reckoner'!$E$22+'Ready Reckoner'!$E$24+'Ready Reckoner'!$E$25</f>
        <v>#N/A</v>
      </c>
      <c r="E179" s="1" t="e">
        <f>SUM('Ready Reckoner'!$C$7:$C$9)</f>
        <v>#N/A</v>
      </c>
      <c r="F179" s="1" t="e">
        <f t="shared" si="8"/>
        <v>#N/A</v>
      </c>
      <c r="G179" s="36" t="e">
        <f t="shared" si="9"/>
        <v>#N/A</v>
      </c>
      <c r="H179" s="1" t="e">
        <f t="shared" si="10"/>
        <v>#N/A</v>
      </c>
      <c r="I179" s="1" t="e">
        <f t="shared" si="11"/>
        <v>#N/A</v>
      </c>
    </row>
    <row r="180" spans="1:9" customFormat="1" x14ac:dyDescent="0.25">
      <c r="A180">
        <v>2135</v>
      </c>
      <c r="B180" t="s">
        <v>215</v>
      </c>
      <c r="C180" s="39">
        <v>3500</v>
      </c>
      <c r="D180" s="1" t="e">
        <f>SUM('Ready Reckoner'!$E$13:$E$20)+'Ready Reckoner'!$E$22+'Ready Reckoner'!$E$24+'Ready Reckoner'!$E$25</f>
        <v>#N/A</v>
      </c>
      <c r="E180" s="1" t="e">
        <f>SUM('Ready Reckoner'!$C$7:$C$9)</f>
        <v>#N/A</v>
      </c>
      <c r="F180" s="1" t="e">
        <f t="shared" si="8"/>
        <v>#N/A</v>
      </c>
      <c r="G180" s="36" t="e">
        <f t="shared" si="9"/>
        <v>#N/A</v>
      </c>
      <c r="H180" s="1" t="e">
        <f t="shared" si="10"/>
        <v>#N/A</v>
      </c>
      <c r="I180" s="1" t="e">
        <f t="shared" si="11"/>
        <v>#N/A</v>
      </c>
    </row>
    <row r="181" spans="1:9" customFormat="1" x14ac:dyDescent="0.25">
      <c r="A181">
        <v>2071</v>
      </c>
      <c r="B181" t="s">
        <v>216</v>
      </c>
      <c r="C181" s="39">
        <v>3500</v>
      </c>
      <c r="D181" s="1" t="e">
        <f>SUM('Ready Reckoner'!$E$13:$E$20)+'Ready Reckoner'!$E$22+'Ready Reckoner'!$E$24+'Ready Reckoner'!$E$25</f>
        <v>#N/A</v>
      </c>
      <c r="E181" s="1" t="e">
        <f>SUM('Ready Reckoner'!$C$7:$C$9)</f>
        <v>#N/A</v>
      </c>
      <c r="F181" s="1" t="e">
        <f t="shared" si="8"/>
        <v>#N/A</v>
      </c>
      <c r="G181" s="36" t="e">
        <f t="shared" si="9"/>
        <v>#N/A</v>
      </c>
      <c r="H181" s="1" t="e">
        <f t="shared" si="10"/>
        <v>#N/A</v>
      </c>
      <c r="I181" s="1" t="e">
        <f t="shared" si="11"/>
        <v>#N/A</v>
      </c>
    </row>
    <row r="182" spans="1:9" customFormat="1" x14ac:dyDescent="0.25">
      <c r="A182">
        <v>2193</v>
      </c>
      <c r="B182" t="s">
        <v>217</v>
      </c>
      <c r="C182" s="39">
        <v>3500</v>
      </c>
      <c r="D182" s="1" t="e">
        <f>SUM('Ready Reckoner'!$E$13:$E$20)+'Ready Reckoner'!$E$22+'Ready Reckoner'!$E$24+'Ready Reckoner'!$E$25</f>
        <v>#N/A</v>
      </c>
      <c r="E182" s="1" t="e">
        <f>SUM('Ready Reckoner'!$C$7:$C$9)</f>
        <v>#N/A</v>
      </c>
      <c r="F182" s="1" t="e">
        <f t="shared" si="8"/>
        <v>#N/A</v>
      </c>
      <c r="G182" s="36" t="e">
        <f t="shared" si="9"/>
        <v>#N/A</v>
      </c>
      <c r="H182" s="1" t="e">
        <f t="shared" si="10"/>
        <v>#N/A</v>
      </c>
      <c r="I182" s="1" t="e">
        <f t="shared" si="11"/>
        <v>#N/A</v>
      </c>
    </row>
    <row r="183" spans="1:9" customFormat="1" x14ac:dyDescent="0.25">
      <c r="A183">
        <v>2028</v>
      </c>
      <c r="B183" t="s">
        <v>218</v>
      </c>
      <c r="C183" s="39">
        <v>3500</v>
      </c>
      <c r="D183" s="1" t="e">
        <f>SUM('Ready Reckoner'!$E$13:$E$20)+'Ready Reckoner'!$E$22+'Ready Reckoner'!$E$24+'Ready Reckoner'!$E$25</f>
        <v>#N/A</v>
      </c>
      <c r="E183" s="1" t="e">
        <f>SUM('Ready Reckoner'!$C$7:$C$9)</f>
        <v>#N/A</v>
      </c>
      <c r="F183" s="1" t="e">
        <f t="shared" si="8"/>
        <v>#N/A</v>
      </c>
      <c r="G183" s="36" t="e">
        <f t="shared" si="9"/>
        <v>#N/A</v>
      </c>
      <c r="H183" s="1" t="e">
        <f t="shared" si="10"/>
        <v>#N/A</v>
      </c>
      <c r="I183" s="1" t="e">
        <f t="shared" si="11"/>
        <v>#N/A</v>
      </c>
    </row>
    <row r="184" spans="1:9" customFormat="1" x14ac:dyDescent="0.25">
      <c r="A184">
        <v>2012</v>
      </c>
      <c r="B184" t="s">
        <v>219</v>
      </c>
      <c r="C184" s="39">
        <v>3500</v>
      </c>
      <c r="D184" s="1" t="e">
        <f>SUM('Ready Reckoner'!$E$13:$E$20)+'Ready Reckoner'!$E$22+'Ready Reckoner'!$E$24+'Ready Reckoner'!$E$25</f>
        <v>#N/A</v>
      </c>
      <c r="E184" s="1" t="e">
        <f>SUM('Ready Reckoner'!$C$7:$C$9)</f>
        <v>#N/A</v>
      </c>
      <c r="F184" s="1" t="e">
        <f t="shared" si="8"/>
        <v>#N/A</v>
      </c>
      <c r="G184" s="36" t="e">
        <f t="shared" si="9"/>
        <v>#N/A</v>
      </c>
      <c r="H184" s="1" t="e">
        <f t="shared" si="10"/>
        <v>#N/A</v>
      </c>
      <c r="I184" s="1" t="e">
        <f t="shared" si="11"/>
        <v>#N/A</v>
      </c>
    </row>
    <row r="185" spans="1:9" customFormat="1" x14ac:dyDescent="0.25">
      <c r="A185">
        <v>2074</v>
      </c>
      <c r="B185" t="s">
        <v>220</v>
      </c>
      <c r="C185" s="39">
        <v>3500</v>
      </c>
      <c r="D185" s="1" t="e">
        <f>SUM('Ready Reckoner'!$E$13:$E$20)+'Ready Reckoner'!$E$22+'Ready Reckoner'!$E$24+'Ready Reckoner'!$E$25</f>
        <v>#N/A</v>
      </c>
      <c r="E185" s="1" t="e">
        <f>SUM('Ready Reckoner'!$C$7:$C$9)</f>
        <v>#N/A</v>
      </c>
      <c r="F185" s="1" t="e">
        <f t="shared" si="8"/>
        <v>#N/A</v>
      </c>
      <c r="G185" s="36" t="e">
        <f t="shared" si="9"/>
        <v>#N/A</v>
      </c>
      <c r="H185" s="1" t="e">
        <f t="shared" si="10"/>
        <v>#N/A</v>
      </c>
      <c r="I185" s="1" t="e">
        <f t="shared" si="11"/>
        <v>#N/A</v>
      </c>
    </row>
    <row r="186" spans="1:9" customFormat="1" x14ac:dyDescent="0.25">
      <c r="A186">
        <v>2117</v>
      </c>
      <c r="B186" t="s">
        <v>221</v>
      </c>
      <c r="C186" s="39">
        <v>3500</v>
      </c>
      <c r="D186" s="1" t="e">
        <f>SUM('Ready Reckoner'!$E$13:$E$20)+'Ready Reckoner'!$E$22+'Ready Reckoner'!$E$24+'Ready Reckoner'!$E$25</f>
        <v>#N/A</v>
      </c>
      <c r="E186" s="1" t="e">
        <f>SUM('Ready Reckoner'!$C$7:$C$9)</f>
        <v>#N/A</v>
      </c>
      <c r="F186" s="1" t="e">
        <f t="shared" si="8"/>
        <v>#N/A</v>
      </c>
      <c r="G186" s="36" t="e">
        <f t="shared" si="9"/>
        <v>#N/A</v>
      </c>
      <c r="H186" s="1" t="e">
        <f t="shared" si="10"/>
        <v>#N/A</v>
      </c>
      <c r="I186" s="1" t="e">
        <f t="shared" si="11"/>
        <v>#N/A</v>
      </c>
    </row>
    <row r="187" spans="1:9" customFormat="1" x14ac:dyDescent="0.25">
      <c r="A187">
        <v>3035</v>
      </c>
      <c r="B187" t="s">
        <v>222</v>
      </c>
      <c r="C187" s="39">
        <v>3500</v>
      </c>
      <c r="D187" s="1" t="e">
        <f>SUM('Ready Reckoner'!$E$13:$E$20)+'Ready Reckoner'!$E$22+'Ready Reckoner'!$E$24+'Ready Reckoner'!$E$25</f>
        <v>#N/A</v>
      </c>
      <c r="E187" s="1" t="e">
        <f>SUM('Ready Reckoner'!$C$7:$C$9)</f>
        <v>#N/A</v>
      </c>
      <c r="F187" s="1" t="e">
        <f t="shared" si="8"/>
        <v>#N/A</v>
      </c>
      <c r="G187" s="36" t="e">
        <f t="shared" si="9"/>
        <v>#N/A</v>
      </c>
      <c r="H187" s="1" t="e">
        <f t="shared" si="10"/>
        <v>#N/A</v>
      </c>
      <c r="I187" s="1" t="e">
        <f t="shared" si="11"/>
        <v>#N/A</v>
      </c>
    </row>
    <row r="188" spans="1:9" customFormat="1" x14ac:dyDescent="0.25">
      <c r="A188">
        <v>2078</v>
      </c>
      <c r="B188" t="s">
        <v>223</v>
      </c>
      <c r="C188" s="39">
        <v>3500</v>
      </c>
      <c r="D188" s="1" t="e">
        <f>SUM('Ready Reckoner'!$E$13:$E$20)+'Ready Reckoner'!$E$22+'Ready Reckoner'!$E$24+'Ready Reckoner'!$E$25</f>
        <v>#N/A</v>
      </c>
      <c r="E188" s="1" t="e">
        <f>SUM('Ready Reckoner'!$C$7:$C$9)</f>
        <v>#N/A</v>
      </c>
      <c r="F188" s="1" t="e">
        <f t="shared" si="8"/>
        <v>#N/A</v>
      </c>
      <c r="G188" s="36" t="e">
        <f t="shared" si="9"/>
        <v>#N/A</v>
      </c>
      <c r="H188" s="1" t="e">
        <f t="shared" si="10"/>
        <v>#N/A</v>
      </c>
      <c r="I188" s="1" t="e">
        <f t="shared" si="11"/>
        <v>#N/A</v>
      </c>
    </row>
    <row r="189" spans="1:9" customFormat="1" x14ac:dyDescent="0.25">
      <c r="A189">
        <v>2030</v>
      </c>
      <c r="B189" t="s">
        <v>224</v>
      </c>
      <c r="C189" s="39">
        <v>3500</v>
      </c>
      <c r="D189" s="1" t="e">
        <f>SUM('Ready Reckoner'!$E$13:$E$20)+'Ready Reckoner'!$E$22+'Ready Reckoner'!$E$24+'Ready Reckoner'!$E$25</f>
        <v>#N/A</v>
      </c>
      <c r="E189" s="1" t="e">
        <f>SUM('Ready Reckoner'!$C$7:$C$9)</f>
        <v>#N/A</v>
      </c>
      <c r="F189" s="1" t="e">
        <f t="shared" si="8"/>
        <v>#N/A</v>
      </c>
      <c r="G189" s="36" t="e">
        <f t="shared" si="9"/>
        <v>#N/A</v>
      </c>
      <c r="H189" s="1" t="e">
        <f t="shared" si="10"/>
        <v>#N/A</v>
      </c>
      <c r="I189" s="1" t="e">
        <f t="shared" si="11"/>
        <v>#N/A</v>
      </c>
    </row>
    <row r="190" spans="1:9" customFormat="1" x14ac:dyDescent="0.25">
      <c r="A190">
        <v>2100</v>
      </c>
      <c r="B190" t="s">
        <v>225</v>
      </c>
      <c r="C190" s="39">
        <v>3500</v>
      </c>
      <c r="D190" s="1" t="e">
        <f>SUM('Ready Reckoner'!$E$13:$E$20)+'Ready Reckoner'!$E$22+'Ready Reckoner'!$E$24+'Ready Reckoner'!$E$25</f>
        <v>#N/A</v>
      </c>
      <c r="E190" s="1" t="e">
        <f>SUM('Ready Reckoner'!$C$7:$C$9)</f>
        <v>#N/A</v>
      </c>
      <c r="F190" s="1" t="e">
        <f t="shared" si="8"/>
        <v>#N/A</v>
      </c>
      <c r="G190" s="36" t="e">
        <f t="shared" si="9"/>
        <v>#N/A</v>
      </c>
      <c r="H190" s="1" t="e">
        <f t="shared" si="10"/>
        <v>#N/A</v>
      </c>
      <c r="I190" s="1" t="e">
        <f t="shared" si="11"/>
        <v>#N/A</v>
      </c>
    </row>
    <row r="191" spans="1:9" customFormat="1" x14ac:dyDescent="0.25">
      <c r="A191">
        <v>3036</v>
      </c>
      <c r="B191" t="s">
        <v>226</v>
      </c>
      <c r="C191" s="39">
        <v>3500</v>
      </c>
      <c r="D191" s="1" t="e">
        <f>SUM('Ready Reckoner'!$E$13:$E$20)+'Ready Reckoner'!$E$22+'Ready Reckoner'!$E$24+'Ready Reckoner'!$E$25</f>
        <v>#N/A</v>
      </c>
      <c r="E191" s="1" t="e">
        <f>SUM('Ready Reckoner'!$C$7:$C$9)</f>
        <v>#N/A</v>
      </c>
      <c r="F191" s="1" t="e">
        <f t="shared" si="8"/>
        <v>#N/A</v>
      </c>
      <c r="G191" s="36" t="e">
        <f t="shared" si="9"/>
        <v>#N/A</v>
      </c>
      <c r="H191" s="1" t="e">
        <f t="shared" si="10"/>
        <v>#N/A</v>
      </c>
      <c r="I191" s="1" t="e">
        <f t="shared" si="11"/>
        <v>#N/A</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1"/>
  <sheetViews>
    <sheetView topLeftCell="A266" workbookViewId="0">
      <selection activeCell="F180" sqref="F180"/>
    </sheetView>
  </sheetViews>
  <sheetFormatPr defaultRowHeight="15" x14ac:dyDescent="0.25"/>
  <cols>
    <col min="2" max="2" width="47.7109375" bestFit="1" customWidth="1"/>
    <col min="3" max="3" width="12.7109375" style="24" customWidth="1"/>
    <col min="4" max="7" width="9.140625" style="12"/>
  </cols>
  <sheetData>
    <row r="2" spans="1:3" ht="28.5" customHeight="1" x14ac:dyDescent="0.25">
      <c r="C2" s="25" t="s">
        <v>247</v>
      </c>
    </row>
    <row r="3" spans="1:3" x14ac:dyDescent="0.25">
      <c r="A3">
        <v>2173</v>
      </c>
      <c r="B3" t="s">
        <v>38</v>
      </c>
      <c r="C3" s="24">
        <v>3262.0553559095029</v>
      </c>
    </row>
    <row r="4" spans="1:3" x14ac:dyDescent="0.25">
      <c r="A4">
        <v>3000</v>
      </c>
      <c r="B4" t="s">
        <v>39</v>
      </c>
      <c r="C4" s="24">
        <v>4042.3217970446831</v>
      </c>
    </row>
    <row r="5" spans="1:3" x14ac:dyDescent="0.25">
      <c r="A5">
        <v>3026</v>
      </c>
      <c r="B5" t="s">
        <v>40</v>
      </c>
      <c r="C5" s="24">
        <v>3152.0064241728642</v>
      </c>
    </row>
    <row r="6" spans="1:3" x14ac:dyDescent="0.25">
      <c r="A6">
        <v>6907</v>
      </c>
      <c r="B6" t="s">
        <v>41</v>
      </c>
      <c r="C6" s="24">
        <v>4843.5764348760968</v>
      </c>
    </row>
    <row r="7" spans="1:3" x14ac:dyDescent="0.25">
      <c r="A7">
        <v>2150</v>
      </c>
      <c r="B7" t="s">
        <v>42</v>
      </c>
      <c r="C7" s="24">
        <v>3165.1505702149379</v>
      </c>
    </row>
    <row r="8" spans="1:3" x14ac:dyDescent="0.25">
      <c r="A8">
        <v>2184</v>
      </c>
      <c r="B8" t="s">
        <v>43</v>
      </c>
      <c r="C8" s="24">
        <v>4238.4740807873177</v>
      </c>
    </row>
    <row r="9" spans="1:3" x14ac:dyDescent="0.25">
      <c r="A9">
        <v>3360</v>
      </c>
      <c r="B9" t="s">
        <v>44</v>
      </c>
      <c r="C9" s="24">
        <v>3227.1932797375057</v>
      </c>
    </row>
    <row r="10" spans="1:3" x14ac:dyDescent="0.25">
      <c r="A10">
        <v>2102</v>
      </c>
      <c r="B10" t="s">
        <v>45</v>
      </c>
      <c r="C10" s="24">
        <v>3997.4981309296259</v>
      </c>
    </row>
    <row r="11" spans="1:3" x14ac:dyDescent="0.25">
      <c r="A11">
        <v>2020</v>
      </c>
      <c r="B11" t="s">
        <v>46</v>
      </c>
      <c r="C11" s="24">
        <v>4152.5397228299553</v>
      </c>
    </row>
    <row r="12" spans="1:3" x14ac:dyDescent="0.25">
      <c r="A12">
        <v>4064</v>
      </c>
      <c r="B12" t="s">
        <v>47</v>
      </c>
      <c r="C12" s="26">
        <v>5266.8304014992555</v>
      </c>
    </row>
    <row r="13" spans="1:3" x14ac:dyDescent="0.25">
      <c r="A13">
        <v>2001</v>
      </c>
      <c r="B13" t="s">
        <v>48</v>
      </c>
      <c r="C13" s="24">
        <v>3834.2645084586875</v>
      </c>
    </row>
    <row r="14" spans="1:3" x14ac:dyDescent="0.25">
      <c r="A14">
        <v>2038</v>
      </c>
      <c r="B14" t="s">
        <v>49</v>
      </c>
      <c r="C14" s="24">
        <v>3986.1630093660629</v>
      </c>
    </row>
    <row r="15" spans="1:3" x14ac:dyDescent="0.25">
      <c r="A15">
        <v>4032</v>
      </c>
      <c r="B15" t="s">
        <v>50</v>
      </c>
      <c r="C15" s="26">
        <v>5145.6453337233797</v>
      </c>
    </row>
    <row r="16" spans="1:3" x14ac:dyDescent="0.25">
      <c r="A16">
        <v>2115</v>
      </c>
      <c r="B16" t="s">
        <v>51</v>
      </c>
      <c r="C16" s="24">
        <v>3578.9413508099365</v>
      </c>
    </row>
    <row r="17" spans="1:3" x14ac:dyDescent="0.25">
      <c r="A17">
        <v>4040</v>
      </c>
      <c r="B17" t="s">
        <v>52</v>
      </c>
      <c r="C17" s="26">
        <v>5128.800308827731</v>
      </c>
    </row>
    <row r="18" spans="1:3" x14ac:dyDescent="0.25">
      <c r="A18">
        <v>4025</v>
      </c>
      <c r="B18" t="s">
        <v>53</v>
      </c>
      <c r="C18" s="26">
        <v>6079.1176785846828</v>
      </c>
    </row>
    <row r="19" spans="1:3" x14ac:dyDescent="0.25">
      <c r="A19">
        <v>4041</v>
      </c>
      <c r="B19" t="s">
        <v>54</v>
      </c>
      <c r="C19" s="26">
        <v>5391.0944733441556</v>
      </c>
    </row>
    <row r="20" spans="1:3" x14ac:dyDescent="0.25">
      <c r="A20">
        <v>2166</v>
      </c>
      <c r="B20" t="s">
        <v>55</v>
      </c>
      <c r="C20" s="24">
        <v>3228.1561603125692</v>
      </c>
    </row>
    <row r="21" spans="1:3" x14ac:dyDescent="0.25">
      <c r="A21">
        <v>5400</v>
      </c>
      <c r="B21" t="s">
        <v>56</v>
      </c>
      <c r="C21" s="26">
        <v>4688.2031750740698</v>
      </c>
    </row>
    <row r="22" spans="1:3" x14ac:dyDescent="0.25">
      <c r="A22">
        <v>2062</v>
      </c>
      <c r="B22" t="s">
        <v>57</v>
      </c>
      <c r="C22" s="24">
        <v>3386.3792258227463</v>
      </c>
    </row>
    <row r="23" spans="1:3" x14ac:dyDescent="0.25">
      <c r="A23">
        <v>2075</v>
      </c>
      <c r="B23" t="s">
        <v>58</v>
      </c>
      <c r="C23" s="24">
        <v>4209.7388992086826</v>
      </c>
    </row>
    <row r="24" spans="1:3" x14ac:dyDescent="0.25">
      <c r="A24">
        <v>2107</v>
      </c>
      <c r="B24" t="s">
        <v>59</v>
      </c>
      <c r="C24" s="24">
        <v>4077.2245220535274</v>
      </c>
    </row>
    <row r="25" spans="1:3" x14ac:dyDescent="0.25">
      <c r="A25">
        <v>6906</v>
      </c>
      <c r="B25" t="s">
        <v>60</v>
      </c>
      <c r="C25" s="24">
        <v>5066.3224586335427</v>
      </c>
    </row>
    <row r="26" spans="1:3" x14ac:dyDescent="0.25">
      <c r="A26">
        <v>4021</v>
      </c>
      <c r="B26" t="s">
        <v>61</v>
      </c>
      <c r="C26" s="26">
        <v>5449.9563033022814</v>
      </c>
    </row>
    <row r="27" spans="1:3" x14ac:dyDescent="0.25">
      <c r="A27">
        <v>6102</v>
      </c>
      <c r="B27" t="s">
        <v>62</v>
      </c>
      <c r="C27" s="24">
        <v>4414.19453444389</v>
      </c>
    </row>
    <row r="28" spans="1:3" x14ac:dyDescent="0.25">
      <c r="A28">
        <v>3031</v>
      </c>
      <c r="B28" t="s">
        <v>63</v>
      </c>
      <c r="C28" s="24">
        <v>3222.209168400464</v>
      </c>
    </row>
    <row r="29" spans="1:3" x14ac:dyDescent="0.25">
      <c r="A29">
        <v>2203</v>
      </c>
      <c r="B29" t="s">
        <v>64</v>
      </c>
      <c r="C29" s="24">
        <v>3096.1454002398673</v>
      </c>
    </row>
    <row r="30" spans="1:3" x14ac:dyDescent="0.25">
      <c r="A30">
        <v>4029</v>
      </c>
      <c r="B30" t="s">
        <v>65</v>
      </c>
      <c r="C30" s="26">
        <v>5860.8027900809448</v>
      </c>
    </row>
    <row r="31" spans="1:3" x14ac:dyDescent="0.25">
      <c r="A31">
        <v>2036</v>
      </c>
      <c r="B31" t="s">
        <v>66</v>
      </c>
      <c r="C31" s="24">
        <v>4025.5018518215943</v>
      </c>
    </row>
    <row r="32" spans="1:3" x14ac:dyDescent="0.25">
      <c r="A32">
        <v>4100</v>
      </c>
      <c r="B32" t="s">
        <v>67</v>
      </c>
      <c r="C32" s="26">
        <v>5663.705857162081</v>
      </c>
    </row>
    <row r="33" spans="1:3" x14ac:dyDescent="0.25">
      <c r="A33">
        <v>2087</v>
      </c>
      <c r="B33" t="s">
        <v>68</v>
      </c>
      <c r="C33" s="24">
        <v>4738.1999657838342</v>
      </c>
    </row>
    <row r="34" spans="1:3" x14ac:dyDescent="0.25">
      <c r="A34">
        <v>2094</v>
      </c>
      <c r="B34" t="s">
        <v>69</v>
      </c>
      <c r="C34" s="24">
        <v>3941.8928224256488</v>
      </c>
    </row>
    <row r="35" spans="1:3" x14ac:dyDescent="0.25">
      <c r="A35">
        <v>2013</v>
      </c>
      <c r="B35" t="s">
        <v>70</v>
      </c>
      <c r="C35" s="24">
        <v>4311.2921850965249</v>
      </c>
    </row>
    <row r="36" spans="1:3" x14ac:dyDescent="0.25">
      <c r="A36">
        <v>3024</v>
      </c>
      <c r="B36" t="s">
        <v>71</v>
      </c>
      <c r="C36" s="24">
        <v>3431.7349793234544</v>
      </c>
    </row>
    <row r="37" spans="1:3" x14ac:dyDescent="0.25">
      <c r="A37">
        <v>2015</v>
      </c>
      <c r="B37" t="s">
        <v>72</v>
      </c>
      <c r="C37" s="24">
        <v>3952.0972068329938</v>
      </c>
    </row>
    <row r="38" spans="1:3" x14ac:dyDescent="0.25">
      <c r="A38">
        <v>2186</v>
      </c>
      <c r="B38" t="s">
        <v>73</v>
      </c>
      <c r="C38" s="24">
        <v>3843.2069182908235</v>
      </c>
    </row>
    <row r="39" spans="1:3" x14ac:dyDescent="0.25">
      <c r="A39">
        <v>2110</v>
      </c>
      <c r="B39" t="s">
        <v>74</v>
      </c>
      <c r="C39" s="24">
        <v>3411.2797130563549</v>
      </c>
    </row>
    <row r="40" spans="1:3" x14ac:dyDescent="0.25">
      <c r="A40">
        <v>2111</v>
      </c>
      <c r="B40" t="s">
        <v>75</v>
      </c>
      <c r="C40" s="24">
        <v>3199.778194879887</v>
      </c>
    </row>
    <row r="41" spans="1:3" x14ac:dyDescent="0.25">
      <c r="A41">
        <v>2024</v>
      </c>
      <c r="B41" t="s">
        <v>76</v>
      </c>
      <c r="C41" s="24">
        <v>3870.0453421713337</v>
      </c>
    </row>
    <row r="42" spans="1:3" x14ac:dyDescent="0.25">
      <c r="A42">
        <v>2112</v>
      </c>
      <c r="B42" t="s">
        <v>77</v>
      </c>
      <c r="C42" s="24">
        <v>3398.080337071648</v>
      </c>
    </row>
    <row r="43" spans="1:3" x14ac:dyDescent="0.25">
      <c r="A43">
        <v>2167</v>
      </c>
      <c r="B43" t="s">
        <v>78</v>
      </c>
      <c r="C43" s="24">
        <v>3709.7024883580925</v>
      </c>
    </row>
    <row r="44" spans="1:3" x14ac:dyDescent="0.25">
      <c r="A44">
        <v>6908</v>
      </c>
      <c r="B44" t="s">
        <v>79</v>
      </c>
      <c r="C44" s="24">
        <v>5111.9887972558872</v>
      </c>
    </row>
    <row r="45" spans="1:3" x14ac:dyDescent="0.25">
      <c r="A45">
        <v>6905</v>
      </c>
      <c r="B45" t="s">
        <v>80</v>
      </c>
      <c r="C45" s="26">
        <v>5080.9991999022832</v>
      </c>
    </row>
    <row r="46" spans="1:3" x14ac:dyDescent="0.25">
      <c r="A46">
        <v>4004</v>
      </c>
      <c r="B46" t="s">
        <v>81</v>
      </c>
      <c r="C46" s="26">
        <v>5255.4764938915514</v>
      </c>
    </row>
    <row r="47" spans="1:3" x14ac:dyDescent="0.25">
      <c r="A47">
        <v>2025</v>
      </c>
      <c r="B47" t="s">
        <v>82</v>
      </c>
      <c r="C47" s="24">
        <v>4129.4258893238202</v>
      </c>
    </row>
    <row r="48" spans="1:3" x14ac:dyDescent="0.25">
      <c r="A48">
        <v>2018</v>
      </c>
      <c r="B48" t="s">
        <v>83</v>
      </c>
      <c r="C48" s="24">
        <v>4245.5333440858849</v>
      </c>
    </row>
    <row r="49" spans="1:3" x14ac:dyDescent="0.25">
      <c r="A49">
        <v>4024</v>
      </c>
      <c r="B49" t="s">
        <v>84</v>
      </c>
      <c r="C49" s="26">
        <v>5264.1670712900768</v>
      </c>
    </row>
    <row r="50" spans="1:3" x14ac:dyDescent="0.25">
      <c r="A50">
        <v>2008</v>
      </c>
      <c r="B50" t="s">
        <v>85</v>
      </c>
      <c r="C50" s="24">
        <v>3734.8385202823697</v>
      </c>
    </row>
    <row r="51" spans="1:3" x14ac:dyDescent="0.25">
      <c r="A51">
        <v>4010</v>
      </c>
      <c r="B51" t="s">
        <v>86</v>
      </c>
      <c r="C51" s="26">
        <v>5204.8817294185064</v>
      </c>
    </row>
    <row r="52" spans="1:3" x14ac:dyDescent="0.25">
      <c r="A52">
        <v>3028</v>
      </c>
      <c r="B52" t="s">
        <v>87</v>
      </c>
      <c r="C52" s="24">
        <v>3283.2568044670593</v>
      </c>
    </row>
    <row r="53" spans="1:3" x14ac:dyDescent="0.25">
      <c r="A53">
        <v>2147</v>
      </c>
      <c r="B53" t="s">
        <v>88</v>
      </c>
      <c r="C53" s="24">
        <v>3346.3103298731962</v>
      </c>
    </row>
    <row r="54" spans="1:3" x14ac:dyDescent="0.25">
      <c r="A54">
        <v>2120</v>
      </c>
      <c r="B54" t="s">
        <v>89</v>
      </c>
      <c r="C54" s="24">
        <v>4021.0757792272266</v>
      </c>
    </row>
    <row r="55" spans="1:3" x14ac:dyDescent="0.25">
      <c r="A55">
        <v>2113</v>
      </c>
      <c r="B55" t="s">
        <v>90</v>
      </c>
      <c r="C55" s="24">
        <v>3101.9574774702405</v>
      </c>
    </row>
    <row r="56" spans="1:3" x14ac:dyDescent="0.25">
      <c r="A56">
        <v>2103</v>
      </c>
      <c r="B56" t="s">
        <v>91</v>
      </c>
      <c r="C56" s="24">
        <v>4400.534594858741</v>
      </c>
    </row>
    <row r="57" spans="1:3" x14ac:dyDescent="0.25">
      <c r="A57">
        <v>2084</v>
      </c>
      <c r="B57" t="s">
        <v>92</v>
      </c>
      <c r="C57" s="24">
        <v>4222.2658040189035</v>
      </c>
    </row>
    <row r="58" spans="1:3" x14ac:dyDescent="0.25">
      <c r="A58">
        <v>2183</v>
      </c>
      <c r="B58" t="s">
        <v>93</v>
      </c>
      <c r="C58" s="24">
        <v>4014.4513363320593</v>
      </c>
    </row>
    <row r="59" spans="1:3" x14ac:dyDescent="0.25">
      <c r="A59">
        <v>2065</v>
      </c>
      <c r="B59" t="s">
        <v>94</v>
      </c>
      <c r="C59" s="24">
        <v>4442.793459153866</v>
      </c>
    </row>
    <row r="60" spans="1:3" x14ac:dyDescent="0.25">
      <c r="A60">
        <v>4613</v>
      </c>
      <c r="B60" t="s">
        <v>95</v>
      </c>
      <c r="C60" s="26">
        <v>5537.9597710458038</v>
      </c>
    </row>
    <row r="61" spans="1:3" x14ac:dyDescent="0.25">
      <c r="A61">
        <v>2007</v>
      </c>
      <c r="B61" t="s">
        <v>96</v>
      </c>
      <c r="C61" s="24">
        <v>4124.3163024400428</v>
      </c>
    </row>
    <row r="62" spans="1:3" x14ac:dyDescent="0.25">
      <c r="A62">
        <v>5201</v>
      </c>
      <c r="B62" t="s">
        <v>97</v>
      </c>
      <c r="C62" s="24">
        <v>3374.8409168832845</v>
      </c>
    </row>
    <row r="63" spans="1:3" x14ac:dyDescent="0.25">
      <c r="A63">
        <v>2027</v>
      </c>
      <c r="B63" t="s">
        <v>98</v>
      </c>
      <c r="C63" s="24">
        <v>3870.5020422101593</v>
      </c>
    </row>
    <row r="64" spans="1:3" x14ac:dyDescent="0.25">
      <c r="A64">
        <v>2182</v>
      </c>
      <c r="B64" t="s">
        <v>99</v>
      </c>
      <c r="C64" s="24">
        <v>4039.5719852184143</v>
      </c>
    </row>
    <row r="65" spans="1:3" x14ac:dyDescent="0.25">
      <c r="A65">
        <v>2157</v>
      </c>
      <c r="B65" t="s">
        <v>100</v>
      </c>
      <c r="C65" s="24">
        <v>4042.8991985398006</v>
      </c>
    </row>
    <row r="66" spans="1:3" x14ac:dyDescent="0.25">
      <c r="A66">
        <v>4101</v>
      </c>
      <c r="B66" t="s">
        <v>101</v>
      </c>
      <c r="C66" s="26">
        <v>6218.8543100055567</v>
      </c>
    </row>
    <row r="67" spans="1:3" x14ac:dyDescent="0.25">
      <c r="A67">
        <v>2034</v>
      </c>
      <c r="B67" t="s">
        <v>102</v>
      </c>
      <c r="C67" s="24">
        <v>4256.0568680379374</v>
      </c>
    </row>
    <row r="68" spans="1:3" x14ac:dyDescent="0.25">
      <c r="A68">
        <v>2033</v>
      </c>
      <c r="B68" t="s">
        <v>103</v>
      </c>
      <c r="C68" s="24">
        <v>3788.0524592596917</v>
      </c>
    </row>
    <row r="69" spans="1:3" x14ac:dyDescent="0.25">
      <c r="A69">
        <v>2093</v>
      </c>
      <c r="B69" t="s">
        <v>104</v>
      </c>
      <c r="C69" s="24">
        <v>3573.4679740245629</v>
      </c>
    </row>
    <row r="70" spans="1:3" x14ac:dyDescent="0.25">
      <c r="A70">
        <v>5401</v>
      </c>
      <c r="B70" t="s">
        <v>105</v>
      </c>
      <c r="C70" s="26">
        <v>5855.6489633011061</v>
      </c>
    </row>
    <row r="71" spans="1:3" x14ac:dyDescent="0.25">
      <c r="A71">
        <v>2114</v>
      </c>
      <c r="B71" t="s">
        <v>106</v>
      </c>
      <c r="C71" s="24">
        <v>3328.0656410213051</v>
      </c>
    </row>
    <row r="72" spans="1:3" x14ac:dyDescent="0.25">
      <c r="A72">
        <v>2121</v>
      </c>
      <c r="B72" t="s">
        <v>107</v>
      </c>
      <c r="C72" s="24">
        <v>3406.9543878695654</v>
      </c>
    </row>
    <row r="73" spans="1:3" x14ac:dyDescent="0.25">
      <c r="A73">
        <v>3308</v>
      </c>
      <c r="B73" t="s">
        <v>108</v>
      </c>
      <c r="C73" s="24">
        <v>3845.7546460940866</v>
      </c>
    </row>
    <row r="74" spans="1:3" x14ac:dyDescent="0.25">
      <c r="A74">
        <v>2026</v>
      </c>
      <c r="B74" t="s">
        <v>109</v>
      </c>
      <c r="C74" s="24">
        <v>4033.8321253724071</v>
      </c>
    </row>
    <row r="75" spans="1:3" x14ac:dyDescent="0.25">
      <c r="A75">
        <v>5203</v>
      </c>
      <c r="B75" t="s">
        <v>110</v>
      </c>
      <c r="C75" s="24">
        <v>3617.3327985576925</v>
      </c>
    </row>
    <row r="76" spans="1:3" x14ac:dyDescent="0.25">
      <c r="A76">
        <v>5204</v>
      </c>
      <c r="B76" t="s">
        <v>111</v>
      </c>
      <c r="C76" s="24">
        <v>3705.8829980527844</v>
      </c>
    </row>
    <row r="77" spans="1:3" x14ac:dyDescent="0.25">
      <c r="A77">
        <v>2196</v>
      </c>
      <c r="B77" t="s">
        <v>112</v>
      </c>
      <c r="C77" s="24">
        <v>4547.0771884189662</v>
      </c>
    </row>
    <row r="78" spans="1:3" x14ac:dyDescent="0.25">
      <c r="A78">
        <v>2123</v>
      </c>
      <c r="B78" t="s">
        <v>113</v>
      </c>
      <c r="C78" s="24">
        <v>4076.6518344865131</v>
      </c>
    </row>
    <row r="79" spans="1:3" x14ac:dyDescent="0.25">
      <c r="A79">
        <v>3379</v>
      </c>
      <c r="B79" t="s">
        <v>114</v>
      </c>
      <c r="C79" s="24">
        <v>3788.6732364434847</v>
      </c>
    </row>
    <row r="80" spans="1:3" x14ac:dyDescent="0.25">
      <c r="A80">
        <v>2029</v>
      </c>
      <c r="B80" t="s">
        <v>115</v>
      </c>
      <c r="C80" s="24">
        <v>4039.6633812633954</v>
      </c>
    </row>
    <row r="81" spans="1:3" x14ac:dyDescent="0.25">
      <c r="A81">
        <v>2180</v>
      </c>
      <c r="B81" t="s">
        <v>116</v>
      </c>
      <c r="C81" s="24">
        <v>4622.6667907670635</v>
      </c>
    </row>
    <row r="82" spans="1:3" x14ac:dyDescent="0.25">
      <c r="A82">
        <v>2168</v>
      </c>
      <c r="B82" t="s">
        <v>117</v>
      </c>
      <c r="C82" s="24">
        <v>3444.3220319707088</v>
      </c>
    </row>
    <row r="83" spans="1:3" x14ac:dyDescent="0.25">
      <c r="A83">
        <v>3304</v>
      </c>
      <c r="B83" t="s">
        <v>118</v>
      </c>
      <c r="C83" s="24">
        <v>3277.8712114308955</v>
      </c>
    </row>
    <row r="84" spans="1:3" x14ac:dyDescent="0.25">
      <c r="A84">
        <v>4502</v>
      </c>
      <c r="B84" t="s">
        <v>119</v>
      </c>
      <c r="C84" s="26">
        <v>4391.212176691789</v>
      </c>
    </row>
    <row r="85" spans="1:3" x14ac:dyDescent="0.25">
      <c r="A85">
        <v>4616</v>
      </c>
      <c r="B85" t="s">
        <v>120</v>
      </c>
      <c r="C85" s="26">
        <v>4907.9768274603839</v>
      </c>
    </row>
    <row r="86" spans="1:3" x14ac:dyDescent="0.25">
      <c r="A86">
        <v>2124</v>
      </c>
      <c r="B86" t="s">
        <v>121</v>
      </c>
      <c r="C86" s="24">
        <v>4202.126303109324</v>
      </c>
    </row>
    <row r="87" spans="1:3" x14ac:dyDescent="0.25">
      <c r="A87">
        <v>2195</v>
      </c>
      <c r="B87" t="s">
        <v>122</v>
      </c>
      <c r="C87" s="24">
        <v>3945.4096220363635</v>
      </c>
    </row>
    <row r="88" spans="1:3" x14ac:dyDescent="0.25">
      <c r="A88">
        <v>5207</v>
      </c>
      <c r="B88" t="s">
        <v>123</v>
      </c>
      <c r="C88" s="24">
        <v>3672.6031163461539</v>
      </c>
    </row>
    <row r="89" spans="1:3" x14ac:dyDescent="0.25">
      <c r="A89">
        <v>3363</v>
      </c>
      <c r="B89" t="s">
        <v>124</v>
      </c>
      <c r="C89" s="24">
        <v>4005.4966543925466</v>
      </c>
    </row>
    <row r="90" spans="1:3" x14ac:dyDescent="0.25">
      <c r="A90">
        <v>5200</v>
      </c>
      <c r="B90" t="s">
        <v>125</v>
      </c>
      <c r="C90" s="24">
        <v>3941.6219014911926</v>
      </c>
    </row>
    <row r="91" spans="1:3" x14ac:dyDescent="0.25">
      <c r="A91">
        <v>2198</v>
      </c>
      <c r="B91" t="s">
        <v>126</v>
      </c>
      <c r="C91" s="24">
        <v>4503.8571763909658</v>
      </c>
    </row>
    <row r="92" spans="1:3" x14ac:dyDescent="0.25">
      <c r="A92">
        <v>4027</v>
      </c>
      <c r="B92" t="s">
        <v>127</v>
      </c>
      <c r="C92" s="26">
        <v>5649.9822590219501</v>
      </c>
    </row>
    <row r="93" spans="1:3" x14ac:dyDescent="0.25">
      <c r="A93">
        <v>2041</v>
      </c>
      <c r="B93" t="s">
        <v>128</v>
      </c>
      <c r="C93" s="24">
        <v>4038.9027660468605</v>
      </c>
    </row>
    <row r="94" spans="1:3" x14ac:dyDescent="0.25">
      <c r="A94">
        <v>2126</v>
      </c>
      <c r="B94" t="s">
        <v>129</v>
      </c>
      <c r="C94" s="24">
        <v>4564.068472053641</v>
      </c>
    </row>
    <row r="95" spans="1:3" x14ac:dyDescent="0.25">
      <c r="A95">
        <v>2127</v>
      </c>
      <c r="B95" t="s">
        <v>130</v>
      </c>
      <c r="C95" s="24">
        <v>3380.1392770051807</v>
      </c>
    </row>
    <row r="96" spans="1:3" x14ac:dyDescent="0.25">
      <c r="A96">
        <v>2090</v>
      </c>
      <c r="B96" t="s">
        <v>131</v>
      </c>
      <c r="C96" s="24">
        <v>4237.971236084054</v>
      </c>
    </row>
    <row r="97" spans="1:3" x14ac:dyDescent="0.25">
      <c r="A97">
        <v>2043</v>
      </c>
      <c r="B97" t="s">
        <v>132</v>
      </c>
      <c r="C97" s="24">
        <v>4008.7026486091518</v>
      </c>
    </row>
    <row r="98" spans="1:3" x14ac:dyDescent="0.25">
      <c r="A98">
        <v>2044</v>
      </c>
      <c r="B98" t="s">
        <v>133</v>
      </c>
      <c r="C98" s="24">
        <v>4006.7253621749451</v>
      </c>
    </row>
    <row r="99" spans="1:3" x14ac:dyDescent="0.25">
      <c r="A99">
        <v>2002</v>
      </c>
      <c r="B99" t="s">
        <v>134</v>
      </c>
      <c r="C99" s="24">
        <v>3905.2174746641754</v>
      </c>
    </row>
    <row r="100" spans="1:3" x14ac:dyDescent="0.25">
      <c r="A100">
        <v>2128</v>
      </c>
      <c r="B100" t="s">
        <v>135</v>
      </c>
      <c r="C100" s="24">
        <v>3593.2731872568752</v>
      </c>
    </row>
    <row r="101" spans="1:3" x14ac:dyDescent="0.25">
      <c r="A101">
        <v>2145</v>
      </c>
      <c r="B101" t="s">
        <v>136</v>
      </c>
      <c r="C101" s="24">
        <v>3485.8359807783127</v>
      </c>
    </row>
    <row r="102" spans="1:3" x14ac:dyDescent="0.25">
      <c r="A102">
        <v>3023</v>
      </c>
      <c r="B102" t="s">
        <v>137</v>
      </c>
      <c r="C102" s="24">
        <v>3448.0883926968449</v>
      </c>
    </row>
    <row r="103" spans="1:3" x14ac:dyDescent="0.25">
      <c r="A103">
        <v>2199</v>
      </c>
      <c r="B103" t="s">
        <v>138</v>
      </c>
      <c r="C103" s="24">
        <v>4201.3608876622147</v>
      </c>
    </row>
    <row r="104" spans="1:3" x14ac:dyDescent="0.25">
      <c r="A104">
        <v>2179</v>
      </c>
      <c r="B104" t="s">
        <v>139</v>
      </c>
      <c r="C104" s="24">
        <v>3848.5989314042504</v>
      </c>
    </row>
    <row r="105" spans="1:3" x14ac:dyDescent="0.25">
      <c r="A105">
        <v>2048</v>
      </c>
      <c r="B105" t="s">
        <v>140</v>
      </c>
      <c r="C105" s="24">
        <v>3866.3124298618936</v>
      </c>
    </row>
    <row r="106" spans="1:3" x14ac:dyDescent="0.25">
      <c r="A106">
        <v>2192</v>
      </c>
      <c r="B106" t="s">
        <v>141</v>
      </c>
      <c r="C106" s="24">
        <v>3110.64496949862</v>
      </c>
    </row>
    <row r="107" spans="1:3" x14ac:dyDescent="0.25">
      <c r="A107">
        <v>2014</v>
      </c>
      <c r="B107" t="s">
        <v>142</v>
      </c>
      <c r="C107" s="24">
        <v>4423.3037276416517</v>
      </c>
    </row>
    <row r="108" spans="1:3" x14ac:dyDescent="0.25">
      <c r="A108">
        <v>2185</v>
      </c>
      <c r="B108" t="s">
        <v>143</v>
      </c>
      <c r="C108" s="24">
        <v>3949.0615896326867</v>
      </c>
    </row>
    <row r="109" spans="1:3" x14ac:dyDescent="0.25">
      <c r="A109">
        <v>5206</v>
      </c>
      <c r="B109" t="s">
        <v>144</v>
      </c>
      <c r="C109" s="24">
        <v>3331.7831306392081</v>
      </c>
    </row>
    <row r="110" spans="1:3" x14ac:dyDescent="0.25">
      <c r="A110">
        <v>2170</v>
      </c>
      <c r="B110" t="s">
        <v>145</v>
      </c>
      <c r="C110" s="24">
        <v>3602.9060119059513</v>
      </c>
    </row>
    <row r="111" spans="1:3" x14ac:dyDescent="0.25">
      <c r="A111">
        <v>2054</v>
      </c>
      <c r="B111" t="s">
        <v>146</v>
      </c>
      <c r="C111" s="24">
        <v>3910.1314883589203</v>
      </c>
    </row>
    <row r="112" spans="1:3" x14ac:dyDescent="0.25">
      <c r="A112">
        <v>2197</v>
      </c>
      <c r="B112" t="s">
        <v>147</v>
      </c>
      <c r="C112" s="24">
        <v>3839.7973611729844</v>
      </c>
    </row>
    <row r="113" spans="1:3" x14ac:dyDescent="0.25">
      <c r="A113">
        <v>5205</v>
      </c>
      <c r="B113" t="s">
        <v>148</v>
      </c>
      <c r="C113" s="24">
        <v>3225.6986308111495</v>
      </c>
    </row>
    <row r="114" spans="1:3" x14ac:dyDescent="0.25">
      <c r="A114">
        <v>4019</v>
      </c>
      <c r="B114" t="s">
        <v>149</v>
      </c>
      <c r="C114" s="26">
        <v>5658.4040322674264</v>
      </c>
    </row>
    <row r="115" spans="1:3" x14ac:dyDescent="0.25">
      <c r="A115">
        <v>2130</v>
      </c>
      <c r="B115" t="s">
        <v>150</v>
      </c>
      <c r="C115" s="24">
        <v>4600.2869217264151</v>
      </c>
    </row>
    <row r="116" spans="1:3" x14ac:dyDescent="0.25">
      <c r="A116">
        <v>4013</v>
      </c>
      <c r="B116" t="s">
        <v>151</v>
      </c>
      <c r="C116" s="26">
        <v>5714.2463559451544</v>
      </c>
    </row>
    <row r="117" spans="1:3" x14ac:dyDescent="0.25">
      <c r="A117">
        <v>3353</v>
      </c>
      <c r="B117" t="s">
        <v>152</v>
      </c>
      <c r="C117" s="24">
        <v>3847.5964930032592</v>
      </c>
    </row>
    <row r="118" spans="1:3" x14ac:dyDescent="0.25">
      <c r="A118">
        <v>3372</v>
      </c>
      <c r="B118" t="s">
        <v>153</v>
      </c>
      <c r="C118" s="24">
        <v>3978.7897395467426</v>
      </c>
    </row>
    <row r="119" spans="1:3" x14ac:dyDescent="0.25">
      <c r="A119">
        <v>3375</v>
      </c>
      <c r="B119" t="s">
        <v>154</v>
      </c>
      <c r="C119" s="24">
        <v>3324.3155752521375</v>
      </c>
    </row>
    <row r="120" spans="1:3" x14ac:dyDescent="0.25">
      <c r="A120">
        <v>2064</v>
      </c>
      <c r="B120" t="s">
        <v>155</v>
      </c>
      <c r="C120" s="24">
        <v>4491.7100024997726</v>
      </c>
    </row>
    <row r="121" spans="1:3" x14ac:dyDescent="0.25">
      <c r="A121">
        <v>4112</v>
      </c>
      <c r="B121" t="s">
        <v>156</v>
      </c>
      <c r="C121" s="26">
        <v>4681.6979283254677</v>
      </c>
    </row>
    <row r="122" spans="1:3" x14ac:dyDescent="0.25">
      <c r="A122">
        <v>2132</v>
      </c>
      <c r="B122" t="s">
        <v>157</v>
      </c>
      <c r="C122" s="24">
        <v>4800.5524867077484</v>
      </c>
    </row>
    <row r="123" spans="1:3" x14ac:dyDescent="0.25">
      <c r="A123">
        <v>3377</v>
      </c>
      <c r="B123" t="s">
        <v>158</v>
      </c>
      <c r="C123" s="24">
        <v>4112.8454237745918</v>
      </c>
    </row>
    <row r="124" spans="1:3" x14ac:dyDescent="0.25">
      <c r="A124">
        <v>2101</v>
      </c>
      <c r="B124" t="s">
        <v>159</v>
      </c>
      <c r="C124" s="24">
        <v>3758.5221547934875</v>
      </c>
    </row>
    <row r="125" spans="1:3" x14ac:dyDescent="0.25">
      <c r="A125">
        <v>2086</v>
      </c>
      <c r="B125" t="s">
        <v>160</v>
      </c>
      <c r="C125" s="24">
        <v>4021.5491696283593</v>
      </c>
    </row>
    <row r="126" spans="1:3" x14ac:dyDescent="0.25">
      <c r="A126">
        <v>4039</v>
      </c>
      <c r="B126" t="s">
        <v>161</v>
      </c>
      <c r="C126" s="26">
        <v>5063.3576403978177</v>
      </c>
    </row>
    <row r="127" spans="1:3" x14ac:dyDescent="0.25">
      <c r="A127">
        <v>2000</v>
      </c>
      <c r="B127" t="s">
        <v>162</v>
      </c>
      <c r="C127" s="24">
        <v>4280.9620997416023</v>
      </c>
    </row>
    <row r="128" spans="1:3" x14ac:dyDescent="0.25">
      <c r="A128">
        <v>2031</v>
      </c>
      <c r="B128" t="s">
        <v>163</v>
      </c>
      <c r="C128" s="24">
        <v>4499.0300295237466</v>
      </c>
    </row>
    <row r="129" spans="1:3" x14ac:dyDescent="0.25">
      <c r="A129">
        <v>3365</v>
      </c>
      <c r="B129" t="s">
        <v>164</v>
      </c>
      <c r="C129" s="24">
        <v>3739.2120908558409</v>
      </c>
    </row>
    <row r="130" spans="1:3" x14ac:dyDescent="0.25">
      <c r="A130">
        <v>5202</v>
      </c>
      <c r="B130" t="s">
        <v>165</v>
      </c>
      <c r="C130" s="24">
        <v>3590.2669739780795</v>
      </c>
    </row>
    <row r="131" spans="1:3" x14ac:dyDescent="0.25">
      <c r="A131">
        <v>2003</v>
      </c>
      <c r="B131" t="s">
        <v>166</v>
      </c>
      <c r="C131" s="24">
        <v>4758.6846562357496</v>
      </c>
    </row>
    <row r="132" spans="1:3" x14ac:dyDescent="0.25">
      <c r="A132">
        <v>2140</v>
      </c>
      <c r="B132" t="s">
        <v>167</v>
      </c>
      <c r="C132" s="24">
        <v>3386.0179272528521</v>
      </c>
    </row>
    <row r="133" spans="1:3" x14ac:dyDescent="0.25">
      <c r="A133">
        <v>4006</v>
      </c>
      <c r="B133" t="s">
        <v>168</v>
      </c>
      <c r="C133" s="26">
        <v>5652.0192407149834</v>
      </c>
    </row>
    <row r="134" spans="1:3" x14ac:dyDescent="0.25">
      <c r="A134">
        <v>2174</v>
      </c>
      <c r="B134" t="s">
        <v>169</v>
      </c>
      <c r="C134" s="24">
        <v>3259.860830152395</v>
      </c>
    </row>
    <row r="135" spans="1:3" x14ac:dyDescent="0.25">
      <c r="A135">
        <v>2055</v>
      </c>
      <c r="B135" t="s">
        <v>170</v>
      </c>
      <c r="C135" s="24">
        <v>3673.9190763146853</v>
      </c>
    </row>
    <row r="136" spans="1:3" x14ac:dyDescent="0.25">
      <c r="A136">
        <v>2178</v>
      </c>
      <c r="B136" t="s">
        <v>171</v>
      </c>
      <c r="C136" s="24">
        <v>3258.614386326039</v>
      </c>
    </row>
    <row r="137" spans="1:3" x14ac:dyDescent="0.25">
      <c r="A137">
        <v>3366</v>
      </c>
      <c r="B137" t="s">
        <v>172</v>
      </c>
      <c r="C137" s="24">
        <v>3759.6013827525694</v>
      </c>
    </row>
    <row r="138" spans="1:3" x14ac:dyDescent="0.25">
      <c r="A138">
        <v>2077</v>
      </c>
      <c r="B138" t="s">
        <v>173</v>
      </c>
      <c r="C138" s="24">
        <v>4297.7160803748066</v>
      </c>
    </row>
    <row r="139" spans="1:3" x14ac:dyDescent="0.25">
      <c r="A139">
        <v>2146</v>
      </c>
      <c r="B139" t="s">
        <v>174</v>
      </c>
      <c r="C139" s="24">
        <v>3279.7103697632056</v>
      </c>
    </row>
    <row r="140" spans="1:3" x14ac:dyDescent="0.25">
      <c r="A140">
        <v>2023</v>
      </c>
      <c r="B140" t="s">
        <v>175</v>
      </c>
      <c r="C140" s="24">
        <v>4217.9692314015419</v>
      </c>
    </row>
    <row r="141" spans="1:3" x14ac:dyDescent="0.25">
      <c r="A141">
        <v>3369</v>
      </c>
      <c r="B141" t="s">
        <v>176</v>
      </c>
      <c r="C141" s="24">
        <v>3729.9810665433629</v>
      </c>
    </row>
    <row r="142" spans="1:3" x14ac:dyDescent="0.25">
      <c r="A142">
        <v>3333</v>
      </c>
      <c r="B142" t="s">
        <v>177</v>
      </c>
      <c r="C142" s="24">
        <v>3694.977187278057</v>
      </c>
    </row>
    <row r="143" spans="1:3" x14ac:dyDescent="0.25">
      <c r="A143">
        <v>3373</v>
      </c>
      <c r="B143" t="s">
        <v>178</v>
      </c>
      <c r="C143" s="24">
        <v>3910.5097745080002</v>
      </c>
    </row>
    <row r="144" spans="1:3" x14ac:dyDescent="0.25">
      <c r="A144">
        <v>4023</v>
      </c>
      <c r="B144" t="s">
        <v>179</v>
      </c>
      <c r="C144" s="26">
        <v>5183.5003350419838</v>
      </c>
    </row>
    <row r="145" spans="1:3" x14ac:dyDescent="0.25">
      <c r="A145">
        <v>3334</v>
      </c>
      <c r="B145" t="s">
        <v>180</v>
      </c>
      <c r="C145" s="24">
        <v>4176.7356014260249</v>
      </c>
    </row>
    <row r="146" spans="1:3" x14ac:dyDescent="0.25">
      <c r="A146">
        <v>3335</v>
      </c>
      <c r="B146" t="s">
        <v>181</v>
      </c>
      <c r="C146" s="24">
        <v>4078.2034587336939</v>
      </c>
    </row>
    <row r="147" spans="1:3" x14ac:dyDescent="0.25">
      <c r="A147">
        <v>3354</v>
      </c>
      <c r="B147" t="s">
        <v>182</v>
      </c>
      <c r="C147" s="24">
        <v>3728.7860598086131</v>
      </c>
    </row>
    <row r="148" spans="1:3" x14ac:dyDescent="0.25">
      <c r="A148">
        <v>3351</v>
      </c>
      <c r="B148" t="s">
        <v>183</v>
      </c>
      <c r="C148" s="24">
        <v>3558.192594710099</v>
      </c>
    </row>
    <row r="149" spans="1:3" x14ac:dyDescent="0.25">
      <c r="A149">
        <v>2032</v>
      </c>
      <c r="B149" t="s">
        <v>184</v>
      </c>
      <c r="C149" s="24">
        <v>4330.935577230277</v>
      </c>
    </row>
    <row r="150" spans="1:3" x14ac:dyDescent="0.25">
      <c r="A150">
        <v>3352</v>
      </c>
      <c r="B150" t="s">
        <v>185</v>
      </c>
      <c r="C150" s="24">
        <v>3569.0394170222066</v>
      </c>
    </row>
    <row r="151" spans="1:3" x14ac:dyDescent="0.25">
      <c r="A151">
        <v>5208</v>
      </c>
      <c r="B151" t="s">
        <v>186</v>
      </c>
      <c r="C151" s="24">
        <v>3866.2268222098646</v>
      </c>
    </row>
    <row r="152" spans="1:3" x14ac:dyDescent="0.25">
      <c r="A152">
        <v>3367</v>
      </c>
      <c r="B152" t="s">
        <v>187</v>
      </c>
      <c r="C152" s="24">
        <v>3335.7782621602646</v>
      </c>
    </row>
    <row r="153" spans="1:3" x14ac:dyDescent="0.25">
      <c r="A153">
        <v>3338</v>
      </c>
      <c r="B153" t="s">
        <v>188</v>
      </c>
      <c r="C153" s="24">
        <v>4128.8868925034749</v>
      </c>
    </row>
    <row r="154" spans="1:3" x14ac:dyDescent="0.25">
      <c r="A154">
        <v>3370</v>
      </c>
      <c r="B154" t="s">
        <v>189</v>
      </c>
      <c r="C154" s="24">
        <v>3843.2646408174419</v>
      </c>
    </row>
    <row r="155" spans="1:3" x14ac:dyDescent="0.25">
      <c r="A155">
        <v>3021</v>
      </c>
      <c r="B155" t="s">
        <v>190</v>
      </c>
      <c r="C155" s="24">
        <v>3795.3970952830182</v>
      </c>
    </row>
    <row r="156" spans="1:3" x14ac:dyDescent="0.25">
      <c r="A156">
        <v>3347</v>
      </c>
      <c r="B156" t="s">
        <v>191</v>
      </c>
      <c r="C156" s="24">
        <v>4279.9579506058544</v>
      </c>
    </row>
    <row r="157" spans="1:3" x14ac:dyDescent="0.25">
      <c r="A157">
        <v>3355</v>
      </c>
      <c r="B157" t="s">
        <v>192</v>
      </c>
      <c r="C157" s="24">
        <v>4104.8316454357137</v>
      </c>
    </row>
    <row r="158" spans="1:3" x14ac:dyDescent="0.25">
      <c r="A158">
        <v>3013</v>
      </c>
      <c r="B158" t="s">
        <v>193</v>
      </c>
      <c r="C158" s="24">
        <v>3941.1176565020946</v>
      </c>
    </row>
    <row r="159" spans="1:3" x14ac:dyDescent="0.25">
      <c r="A159">
        <v>2010</v>
      </c>
      <c r="B159" t="s">
        <v>194</v>
      </c>
      <c r="C159" s="24">
        <v>4391.4017997909295</v>
      </c>
    </row>
    <row r="160" spans="1:3" x14ac:dyDescent="0.25">
      <c r="A160">
        <v>3301</v>
      </c>
      <c r="B160" t="s">
        <v>195</v>
      </c>
      <c r="C160" s="24">
        <v>3698.3585337780646</v>
      </c>
    </row>
    <row r="161" spans="1:3" x14ac:dyDescent="0.25">
      <c r="A161">
        <v>2022</v>
      </c>
      <c r="B161" t="s">
        <v>196</v>
      </c>
      <c r="C161" s="24">
        <v>4015.7352939858715</v>
      </c>
    </row>
    <row r="162" spans="1:3" x14ac:dyDescent="0.25">
      <c r="A162">
        <v>3313</v>
      </c>
      <c r="B162" t="s">
        <v>197</v>
      </c>
      <c r="C162" s="24">
        <v>4014.2217197883338</v>
      </c>
    </row>
    <row r="163" spans="1:3" x14ac:dyDescent="0.25">
      <c r="A163">
        <v>3371</v>
      </c>
      <c r="B163" t="s">
        <v>198</v>
      </c>
      <c r="C163" s="24">
        <v>3395.5292476028703</v>
      </c>
    </row>
    <row r="164" spans="1:3" x14ac:dyDescent="0.25">
      <c r="A164">
        <v>3349</v>
      </c>
      <c r="B164" t="s">
        <v>199</v>
      </c>
      <c r="C164" s="24">
        <v>4100.707817900523</v>
      </c>
    </row>
    <row r="165" spans="1:3" x14ac:dyDescent="0.25">
      <c r="A165">
        <v>3350</v>
      </c>
      <c r="B165" t="s">
        <v>200</v>
      </c>
      <c r="C165" s="24">
        <v>3521.8052065267943</v>
      </c>
    </row>
    <row r="166" spans="1:3" x14ac:dyDescent="0.25">
      <c r="A166">
        <v>2134</v>
      </c>
      <c r="B166" t="s">
        <v>201</v>
      </c>
      <c r="C166" s="24">
        <v>3702.0448995625002</v>
      </c>
    </row>
    <row r="167" spans="1:3" x14ac:dyDescent="0.25">
      <c r="A167">
        <v>2148</v>
      </c>
      <c r="B167" t="s">
        <v>202</v>
      </c>
      <c r="C167" s="24">
        <v>3515.6897525843165</v>
      </c>
    </row>
    <row r="168" spans="1:3" x14ac:dyDescent="0.25">
      <c r="A168">
        <v>2081</v>
      </c>
      <c r="B168" t="s">
        <v>203</v>
      </c>
      <c r="C168" s="24">
        <v>3643.0133787645245</v>
      </c>
    </row>
    <row r="169" spans="1:3" x14ac:dyDescent="0.25">
      <c r="A169">
        <v>2057</v>
      </c>
      <c r="B169" t="s">
        <v>204</v>
      </c>
      <c r="C169" s="24">
        <v>3747.060141430049</v>
      </c>
    </row>
    <row r="170" spans="1:3" x14ac:dyDescent="0.25">
      <c r="A170">
        <v>2058</v>
      </c>
      <c r="B170" t="s">
        <v>205</v>
      </c>
      <c r="C170" s="24">
        <v>3244.1077246586447</v>
      </c>
    </row>
    <row r="171" spans="1:3" x14ac:dyDescent="0.25">
      <c r="A171">
        <v>4610</v>
      </c>
      <c r="B171" t="s">
        <v>206</v>
      </c>
      <c r="C171" s="26">
        <v>5077.817376156775</v>
      </c>
    </row>
    <row r="172" spans="1:3" x14ac:dyDescent="0.25">
      <c r="A172">
        <v>3368</v>
      </c>
      <c r="B172" t="s">
        <v>207</v>
      </c>
      <c r="C172" s="24">
        <v>3246.0668009299188</v>
      </c>
    </row>
    <row r="173" spans="1:3" x14ac:dyDescent="0.25">
      <c r="A173">
        <v>2060</v>
      </c>
      <c r="B173" t="s">
        <v>208</v>
      </c>
      <c r="C173" s="24">
        <v>4006.2411424213919</v>
      </c>
    </row>
    <row r="174" spans="1:3" x14ac:dyDescent="0.25">
      <c r="A174">
        <v>2061</v>
      </c>
      <c r="B174" t="s">
        <v>209</v>
      </c>
      <c r="C174" s="24">
        <v>3514.7680445097049</v>
      </c>
    </row>
    <row r="175" spans="1:3" x14ac:dyDescent="0.25">
      <c r="A175">
        <v>2200</v>
      </c>
      <c r="B175" t="s">
        <v>210</v>
      </c>
      <c r="C175" s="24">
        <v>3779.2001204725261</v>
      </c>
    </row>
    <row r="176" spans="1:3" x14ac:dyDescent="0.25">
      <c r="A176">
        <v>4074</v>
      </c>
      <c r="B176" t="s">
        <v>211</v>
      </c>
      <c r="C176" s="26">
        <v>5555.5677977379273</v>
      </c>
    </row>
    <row r="177" spans="1:3" x14ac:dyDescent="0.25">
      <c r="A177">
        <v>4028</v>
      </c>
      <c r="B177" t="s">
        <v>212</v>
      </c>
      <c r="C177" s="26">
        <v>6410.073152871646</v>
      </c>
    </row>
    <row r="178" spans="1:3" x14ac:dyDescent="0.25">
      <c r="A178">
        <v>3362</v>
      </c>
      <c r="B178" t="s">
        <v>213</v>
      </c>
      <c r="C178" s="24">
        <v>3521.0387809479048</v>
      </c>
    </row>
    <row r="179" spans="1:3" x14ac:dyDescent="0.25">
      <c r="A179">
        <v>6909</v>
      </c>
      <c r="B179" t="s">
        <v>214</v>
      </c>
      <c r="C179" s="26">
        <v>6869.7365302457974</v>
      </c>
    </row>
    <row r="180" spans="1:3" x14ac:dyDescent="0.25">
      <c r="A180">
        <v>2135</v>
      </c>
      <c r="B180" t="s">
        <v>215</v>
      </c>
      <c r="C180" s="24">
        <v>3923.8876198622888</v>
      </c>
    </row>
    <row r="181" spans="1:3" x14ac:dyDescent="0.25">
      <c r="A181">
        <v>2071</v>
      </c>
      <c r="B181" t="s">
        <v>216</v>
      </c>
      <c r="C181" s="24">
        <v>3504.6730564031773</v>
      </c>
    </row>
    <row r="182" spans="1:3" x14ac:dyDescent="0.25">
      <c r="A182">
        <v>2193</v>
      </c>
      <c r="B182" t="s">
        <v>217</v>
      </c>
      <c r="C182" s="24">
        <v>4034.0243651320729</v>
      </c>
    </row>
    <row r="183" spans="1:3" x14ac:dyDescent="0.25">
      <c r="A183">
        <v>2028</v>
      </c>
      <c r="B183" t="s">
        <v>218</v>
      </c>
      <c r="C183" s="24">
        <v>4162.0154796761881</v>
      </c>
    </row>
    <row r="184" spans="1:3" x14ac:dyDescent="0.25">
      <c r="A184">
        <v>2012</v>
      </c>
      <c r="B184" t="s">
        <v>219</v>
      </c>
      <c r="C184" s="24">
        <v>4116.1748812885444</v>
      </c>
    </row>
    <row r="185" spans="1:3" x14ac:dyDescent="0.25">
      <c r="A185">
        <v>2074</v>
      </c>
      <c r="B185" t="s">
        <v>220</v>
      </c>
      <c r="C185" s="24">
        <v>3639.2809859339886</v>
      </c>
    </row>
    <row r="186" spans="1:3" x14ac:dyDescent="0.25">
      <c r="A186">
        <v>2117</v>
      </c>
      <c r="B186" t="s">
        <v>221</v>
      </c>
      <c r="C186" s="24">
        <v>3195.150916181467</v>
      </c>
    </row>
    <row r="187" spans="1:3" x14ac:dyDescent="0.25">
      <c r="A187">
        <v>3035</v>
      </c>
      <c r="B187" t="s">
        <v>222</v>
      </c>
      <c r="C187" s="24">
        <v>3741.0327040057005</v>
      </c>
    </row>
    <row r="188" spans="1:3" x14ac:dyDescent="0.25">
      <c r="A188">
        <v>2078</v>
      </c>
      <c r="B188" t="s">
        <v>223</v>
      </c>
      <c r="C188" s="24">
        <v>4196.8768406281461</v>
      </c>
    </row>
    <row r="189" spans="1:3" x14ac:dyDescent="0.25">
      <c r="A189">
        <v>2030</v>
      </c>
      <c r="B189" t="s">
        <v>224</v>
      </c>
      <c r="C189" s="24">
        <v>4259.7568932532504</v>
      </c>
    </row>
    <row r="190" spans="1:3" x14ac:dyDescent="0.25">
      <c r="A190">
        <v>2100</v>
      </c>
      <c r="B190" t="s">
        <v>225</v>
      </c>
      <c r="C190" s="24">
        <v>3813.6312761814638</v>
      </c>
    </row>
    <row r="191" spans="1:3" x14ac:dyDescent="0.25">
      <c r="A191">
        <v>3036</v>
      </c>
      <c r="B191" t="s">
        <v>226</v>
      </c>
      <c r="C191" s="24">
        <v>3540.4522029883196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8"/>
  <sheetViews>
    <sheetView workbookViewId="0">
      <selection activeCell="A29" sqref="A29"/>
    </sheetView>
  </sheetViews>
  <sheetFormatPr defaultRowHeight="15" x14ac:dyDescent="0.25"/>
  <cols>
    <col min="1" max="1" width="60.85546875" bestFit="1" customWidth="1"/>
    <col min="2" max="3" width="11" style="7" bestFit="1" customWidth="1"/>
  </cols>
  <sheetData>
    <row r="1" spans="1:3" x14ac:dyDescent="0.25">
      <c r="A1" s="6" t="s">
        <v>295</v>
      </c>
    </row>
    <row r="3" spans="1:3" x14ac:dyDescent="0.25">
      <c r="B3" s="63" t="s">
        <v>26</v>
      </c>
      <c r="C3" s="63" t="s">
        <v>27</v>
      </c>
    </row>
    <row r="4" spans="1:3" x14ac:dyDescent="0.25">
      <c r="A4" s="5" t="s">
        <v>280</v>
      </c>
      <c r="B4" s="64">
        <v>2747.4395199999999</v>
      </c>
      <c r="C4" s="64">
        <v>3863.6180799999997</v>
      </c>
    </row>
    <row r="5" spans="1:3" x14ac:dyDescent="0.25">
      <c r="A5" s="5" t="s">
        <v>28</v>
      </c>
      <c r="B5" s="65"/>
      <c r="C5" s="64">
        <v>4386.7017599999999</v>
      </c>
    </row>
    <row r="6" spans="1:3" x14ac:dyDescent="0.25">
      <c r="A6" s="5" t="s">
        <v>8</v>
      </c>
      <c r="B6" s="66">
        <v>110017.59999999999</v>
      </c>
      <c r="C6" s="66">
        <v>110017.59999999999</v>
      </c>
    </row>
    <row r="7" spans="1:3" x14ac:dyDescent="0.25">
      <c r="A7" s="5" t="s">
        <v>3</v>
      </c>
      <c r="B7" s="64">
        <v>540.08639999999991</v>
      </c>
      <c r="C7" s="64">
        <v>785.12559999999996</v>
      </c>
    </row>
    <row r="8" spans="1:3" x14ac:dyDescent="0.25">
      <c r="A8" s="5" t="s">
        <v>2</v>
      </c>
      <c r="B8" s="64">
        <v>440.07039999999995</v>
      </c>
      <c r="C8" s="64">
        <v>440.07039999999995</v>
      </c>
    </row>
    <row r="9" spans="1:3" x14ac:dyDescent="0.25">
      <c r="A9" s="5" t="s">
        <v>29</v>
      </c>
      <c r="B9" s="64">
        <v>200.03199999999998</v>
      </c>
      <c r="C9" s="64">
        <v>290.04640000000001</v>
      </c>
    </row>
    <row r="10" spans="1:3" x14ac:dyDescent="0.25">
      <c r="A10" s="5" t="s">
        <v>30</v>
      </c>
      <c r="B10" s="64">
        <v>240.0384</v>
      </c>
      <c r="C10" s="64">
        <v>390.06239999999997</v>
      </c>
    </row>
    <row r="11" spans="1:3" x14ac:dyDescent="0.25">
      <c r="A11" s="5" t="s">
        <v>31</v>
      </c>
      <c r="B11" s="64">
        <v>360.05759999999998</v>
      </c>
      <c r="C11" s="64">
        <v>515.08240000000001</v>
      </c>
    </row>
    <row r="12" spans="1:3" x14ac:dyDescent="0.25">
      <c r="A12" s="5" t="s">
        <v>32</v>
      </c>
      <c r="B12" s="64">
        <v>390.06239999999997</v>
      </c>
      <c r="C12" s="64">
        <v>560.08960000000002</v>
      </c>
    </row>
    <row r="13" spans="1:3" x14ac:dyDescent="0.25">
      <c r="A13" s="5" t="s">
        <v>33</v>
      </c>
      <c r="B13" s="64">
        <v>420.0671999999999</v>
      </c>
      <c r="C13" s="64">
        <v>600.096</v>
      </c>
    </row>
    <row r="14" spans="1:3" x14ac:dyDescent="0.25">
      <c r="A14" s="5" t="s">
        <v>34</v>
      </c>
      <c r="B14" s="64">
        <v>575.09199999999998</v>
      </c>
      <c r="C14" s="64">
        <v>810.1296000000001</v>
      </c>
    </row>
    <row r="15" spans="1:3" x14ac:dyDescent="0.25">
      <c r="A15" s="5" t="s">
        <v>35</v>
      </c>
      <c r="B15" s="64">
        <v>515.08240000000001</v>
      </c>
      <c r="C15" s="64">
        <v>1385.2215999999999</v>
      </c>
    </row>
    <row r="16" spans="1:3" x14ac:dyDescent="0.25">
      <c r="A16" s="5" t="s">
        <v>6</v>
      </c>
      <c r="B16" s="64">
        <v>1050.1679999999999</v>
      </c>
      <c r="C16" s="64">
        <v>1550.2479999999996</v>
      </c>
    </row>
    <row r="17" spans="1:3" hidden="1" x14ac:dyDescent="0.25">
      <c r="A17" s="5" t="s">
        <v>36</v>
      </c>
      <c r="B17" s="64">
        <v>3500</v>
      </c>
      <c r="C17" s="64">
        <v>4800</v>
      </c>
    </row>
    <row r="18" spans="1:3" x14ac:dyDescent="0.25">
      <c r="A18" s="5" t="s">
        <v>5</v>
      </c>
      <c r="B18" s="64">
        <v>1608.1925024626792</v>
      </c>
      <c r="C18" s="64">
        <v>1915.8715345567377</v>
      </c>
    </row>
  </sheetData>
  <sheetProtection password="8719"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1"/>
  <sheetViews>
    <sheetView workbookViewId="0">
      <selection activeCell="H2" sqref="H2"/>
    </sheetView>
  </sheetViews>
  <sheetFormatPr defaultRowHeight="15" x14ac:dyDescent="0.25"/>
  <cols>
    <col min="2" max="2" width="47.7109375" bestFit="1" customWidth="1"/>
    <col min="3" max="6" width="9.140625" style="8"/>
  </cols>
  <sheetData>
    <row r="2" spans="1:8" x14ac:dyDescent="0.25">
      <c r="C2" s="1" t="s">
        <v>227</v>
      </c>
      <c r="D2" s="1" t="s">
        <v>26</v>
      </c>
      <c r="E2" s="1" t="s">
        <v>228</v>
      </c>
      <c r="F2" s="1" t="s">
        <v>229</v>
      </c>
      <c r="H2" s="1" t="s">
        <v>231</v>
      </c>
    </row>
    <row r="3" spans="1:8" x14ac:dyDescent="0.25">
      <c r="A3">
        <v>2173</v>
      </c>
      <c r="B3" t="s">
        <v>38</v>
      </c>
      <c r="C3" s="8">
        <v>208</v>
      </c>
      <c r="D3" s="8">
        <v>208</v>
      </c>
      <c r="H3" s="9">
        <f>C3-SUM(D3:F3)</f>
        <v>0</v>
      </c>
    </row>
    <row r="4" spans="1:8" x14ac:dyDescent="0.25">
      <c r="A4">
        <v>3000</v>
      </c>
      <c r="B4" t="s">
        <v>39</v>
      </c>
      <c r="C4" s="8">
        <v>630</v>
      </c>
      <c r="D4" s="8">
        <v>630</v>
      </c>
      <c r="H4" s="9">
        <f t="shared" ref="H4:H67" si="0">C4-SUM(D4:F4)</f>
        <v>0</v>
      </c>
    </row>
    <row r="5" spans="1:8" x14ac:dyDescent="0.25">
      <c r="A5">
        <v>3026</v>
      </c>
      <c r="B5" t="s">
        <v>40</v>
      </c>
      <c r="C5" s="8">
        <v>316</v>
      </c>
      <c r="D5" s="8">
        <v>316</v>
      </c>
      <c r="H5" s="9">
        <f t="shared" si="0"/>
        <v>0</v>
      </c>
    </row>
    <row r="6" spans="1:8" x14ac:dyDescent="0.25">
      <c r="A6">
        <v>6907</v>
      </c>
      <c r="B6" t="s">
        <v>41</v>
      </c>
      <c r="C6" s="8">
        <v>1215</v>
      </c>
      <c r="D6" s="8">
        <v>406</v>
      </c>
      <c r="E6" s="8">
        <v>492</v>
      </c>
      <c r="F6" s="8">
        <v>317</v>
      </c>
      <c r="H6" s="9">
        <f t="shared" si="0"/>
        <v>0</v>
      </c>
    </row>
    <row r="7" spans="1:8" x14ac:dyDescent="0.25">
      <c r="A7">
        <v>2150</v>
      </c>
      <c r="B7" t="s">
        <v>42</v>
      </c>
      <c r="C7" s="8">
        <v>446</v>
      </c>
      <c r="D7" s="8">
        <v>446</v>
      </c>
      <c r="H7" s="9">
        <f t="shared" si="0"/>
        <v>0</v>
      </c>
    </row>
    <row r="8" spans="1:8" x14ac:dyDescent="0.25">
      <c r="A8">
        <v>2184</v>
      </c>
      <c r="B8" t="s">
        <v>43</v>
      </c>
      <c r="C8" s="8">
        <v>210</v>
      </c>
      <c r="D8" s="8">
        <v>210</v>
      </c>
      <c r="H8" s="9">
        <f t="shared" si="0"/>
        <v>0</v>
      </c>
    </row>
    <row r="9" spans="1:8" x14ac:dyDescent="0.25">
      <c r="A9">
        <v>3360</v>
      </c>
      <c r="B9" t="s">
        <v>44</v>
      </c>
      <c r="C9" s="8">
        <v>409</v>
      </c>
      <c r="D9" s="8">
        <v>409</v>
      </c>
      <c r="H9" s="9">
        <f t="shared" si="0"/>
        <v>0</v>
      </c>
    </row>
    <row r="10" spans="1:8" x14ac:dyDescent="0.25">
      <c r="A10">
        <v>2102</v>
      </c>
      <c r="B10" t="s">
        <v>45</v>
      </c>
      <c r="C10" s="8">
        <v>243</v>
      </c>
      <c r="D10" s="8">
        <v>243</v>
      </c>
      <c r="H10" s="9">
        <f t="shared" si="0"/>
        <v>0</v>
      </c>
    </row>
    <row r="11" spans="1:8" x14ac:dyDescent="0.25">
      <c r="A11">
        <v>2020</v>
      </c>
      <c r="B11" t="s">
        <v>46</v>
      </c>
      <c r="C11" s="8">
        <v>431</v>
      </c>
      <c r="D11" s="8">
        <v>431</v>
      </c>
      <c r="H11" s="9">
        <f t="shared" si="0"/>
        <v>0</v>
      </c>
    </row>
    <row r="12" spans="1:8" x14ac:dyDescent="0.25">
      <c r="A12">
        <v>4064</v>
      </c>
      <c r="B12" t="s">
        <v>47</v>
      </c>
      <c r="C12" s="8">
        <v>1362</v>
      </c>
      <c r="D12" s="8">
        <v>0</v>
      </c>
      <c r="E12" s="8">
        <v>829</v>
      </c>
      <c r="F12" s="8">
        <v>533</v>
      </c>
      <c r="H12" s="9">
        <f t="shared" si="0"/>
        <v>0</v>
      </c>
    </row>
    <row r="13" spans="1:8" x14ac:dyDescent="0.25">
      <c r="A13">
        <v>2001</v>
      </c>
      <c r="B13" t="s">
        <v>48</v>
      </c>
      <c r="C13" s="8">
        <v>420</v>
      </c>
      <c r="D13" s="8">
        <v>420</v>
      </c>
      <c r="H13" s="9">
        <f t="shared" si="0"/>
        <v>0</v>
      </c>
    </row>
    <row r="14" spans="1:8" x14ac:dyDescent="0.25">
      <c r="A14">
        <v>2038</v>
      </c>
      <c r="B14" t="s">
        <v>49</v>
      </c>
      <c r="C14" s="8">
        <v>639</v>
      </c>
      <c r="D14" s="8">
        <v>639</v>
      </c>
      <c r="H14" s="9">
        <f t="shared" si="0"/>
        <v>0</v>
      </c>
    </row>
    <row r="15" spans="1:8" x14ac:dyDescent="0.25">
      <c r="A15">
        <v>4032</v>
      </c>
      <c r="B15" t="s">
        <v>50</v>
      </c>
      <c r="C15" s="8">
        <v>1317</v>
      </c>
      <c r="D15" s="8">
        <v>0</v>
      </c>
      <c r="E15" s="8">
        <v>822</v>
      </c>
      <c r="F15" s="8">
        <v>495</v>
      </c>
      <c r="H15" s="9">
        <f t="shared" si="0"/>
        <v>0</v>
      </c>
    </row>
    <row r="16" spans="1:8" x14ac:dyDescent="0.25">
      <c r="A16">
        <v>2115</v>
      </c>
      <c r="B16" t="s">
        <v>51</v>
      </c>
      <c r="C16" s="8">
        <v>181</v>
      </c>
      <c r="D16" s="8">
        <v>181</v>
      </c>
      <c r="H16" s="9">
        <f t="shared" si="0"/>
        <v>0</v>
      </c>
    </row>
    <row r="17" spans="1:8" x14ac:dyDescent="0.25">
      <c r="A17">
        <v>4040</v>
      </c>
      <c r="B17" t="s">
        <v>52</v>
      </c>
      <c r="C17" s="8">
        <v>1270</v>
      </c>
      <c r="D17" s="8">
        <v>0</v>
      </c>
      <c r="E17" s="8">
        <v>763</v>
      </c>
      <c r="F17" s="8">
        <v>507</v>
      </c>
      <c r="H17" s="9">
        <f t="shared" si="0"/>
        <v>0</v>
      </c>
    </row>
    <row r="18" spans="1:8" x14ac:dyDescent="0.25">
      <c r="A18">
        <v>4025</v>
      </c>
      <c r="B18" t="s">
        <v>53</v>
      </c>
      <c r="C18" s="8">
        <v>371</v>
      </c>
      <c r="D18" s="8">
        <v>0</v>
      </c>
      <c r="E18" s="8">
        <v>252</v>
      </c>
      <c r="F18" s="8">
        <v>119</v>
      </c>
      <c r="H18" s="9">
        <f t="shared" si="0"/>
        <v>0</v>
      </c>
    </row>
    <row r="19" spans="1:8" x14ac:dyDescent="0.25">
      <c r="A19">
        <v>4041</v>
      </c>
      <c r="B19" t="s">
        <v>54</v>
      </c>
      <c r="C19" s="8">
        <v>911</v>
      </c>
      <c r="D19" s="8">
        <v>0</v>
      </c>
      <c r="E19" s="8">
        <v>552</v>
      </c>
      <c r="F19" s="8">
        <v>359</v>
      </c>
      <c r="H19" s="9">
        <f t="shared" si="0"/>
        <v>0</v>
      </c>
    </row>
    <row r="20" spans="1:8" x14ac:dyDescent="0.25">
      <c r="A20">
        <v>2166</v>
      </c>
      <c r="B20" t="s">
        <v>55</v>
      </c>
      <c r="C20" s="8">
        <v>215</v>
      </c>
      <c r="D20" s="8">
        <v>215</v>
      </c>
      <c r="H20" s="9">
        <f t="shared" si="0"/>
        <v>0</v>
      </c>
    </row>
    <row r="21" spans="1:8" x14ac:dyDescent="0.25">
      <c r="A21">
        <v>5400</v>
      </c>
      <c r="B21" t="s">
        <v>56</v>
      </c>
      <c r="C21" s="8">
        <v>1492</v>
      </c>
      <c r="D21" s="8">
        <v>0</v>
      </c>
      <c r="E21" s="8">
        <v>900</v>
      </c>
      <c r="F21" s="8">
        <v>592</v>
      </c>
      <c r="H21" s="9">
        <f t="shared" si="0"/>
        <v>0</v>
      </c>
    </row>
    <row r="22" spans="1:8" x14ac:dyDescent="0.25">
      <c r="A22">
        <v>2062</v>
      </c>
      <c r="B22" t="s">
        <v>57</v>
      </c>
      <c r="C22" s="8">
        <v>417</v>
      </c>
      <c r="D22" s="8">
        <v>417</v>
      </c>
      <c r="H22" s="9">
        <f t="shared" si="0"/>
        <v>0</v>
      </c>
    </row>
    <row r="23" spans="1:8" x14ac:dyDescent="0.25">
      <c r="A23">
        <v>2075</v>
      </c>
      <c r="B23" t="s">
        <v>58</v>
      </c>
      <c r="C23" s="8">
        <v>618</v>
      </c>
      <c r="D23" s="8">
        <v>618</v>
      </c>
      <c r="H23" s="9">
        <f t="shared" si="0"/>
        <v>0</v>
      </c>
    </row>
    <row r="24" spans="1:8" x14ac:dyDescent="0.25">
      <c r="A24">
        <v>2107</v>
      </c>
      <c r="B24" t="s">
        <v>59</v>
      </c>
      <c r="C24" s="8">
        <v>411</v>
      </c>
      <c r="D24" s="8">
        <v>411</v>
      </c>
      <c r="H24" s="9">
        <f t="shared" si="0"/>
        <v>0</v>
      </c>
    </row>
    <row r="25" spans="1:8" x14ac:dyDescent="0.25">
      <c r="A25">
        <v>6906</v>
      </c>
      <c r="B25" t="s">
        <v>60</v>
      </c>
      <c r="C25" s="8">
        <v>1539</v>
      </c>
      <c r="D25" s="8">
        <v>408</v>
      </c>
      <c r="E25" s="8">
        <v>694</v>
      </c>
      <c r="F25" s="8">
        <v>437</v>
      </c>
      <c r="H25" s="9">
        <f t="shared" si="0"/>
        <v>0</v>
      </c>
    </row>
    <row r="26" spans="1:8" x14ac:dyDescent="0.25">
      <c r="A26">
        <v>4021</v>
      </c>
      <c r="B26" t="s">
        <v>61</v>
      </c>
      <c r="C26" s="8">
        <v>576</v>
      </c>
      <c r="D26" s="8">
        <v>0</v>
      </c>
      <c r="E26" s="8">
        <v>453.5</v>
      </c>
      <c r="F26" s="8">
        <v>122.5</v>
      </c>
      <c r="H26" s="9">
        <f t="shared" si="0"/>
        <v>0</v>
      </c>
    </row>
    <row r="27" spans="1:8" x14ac:dyDescent="0.25">
      <c r="A27">
        <v>6102</v>
      </c>
      <c r="B27" t="s">
        <v>62</v>
      </c>
      <c r="C27" s="8">
        <v>917</v>
      </c>
      <c r="D27" s="8">
        <v>390</v>
      </c>
      <c r="E27" s="8">
        <v>326</v>
      </c>
      <c r="F27" s="8">
        <v>201</v>
      </c>
      <c r="H27" s="9">
        <f t="shared" si="0"/>
        <v>0</v>
      </c>
    </row>
    <row r="28" spans="1:8" x14ac:dyDescent="0.25">
      <c r="A28">
        <v>3031</v>
      </c>
      <c r="B28" t="s">
        <v>63</v>
      </c>
      <c r="C28" s="8">
        <v>216</v>
      </c>
      <c r="D28" s="8">
        <v>216</v>
      </c>
      <c r="H28" s="9">
        <f t="shared" si="0"/>
        <v>0</v>
      </c>
    </row>
    <row r="29" spans="1:8" x14ac:dyDescent="0.25">
      <c r="A29">
        <v>2203</v>
      </c>
      <c r="B29" t="s">
        <v>64</v>
      </c>
      <c r="C29" s="8">
        <v>429</v>
      </c>
      <c r="D29" s="8">
        <v>429</v>
      </c>
      <c r="H29" s="9">
        <f t="shared" si="0"/>
        <v>0</v>
      </c>
    </row>
    <row r="30" spans="1:8" x14ac:dyDescent="0.25">
      <c r="A30">
        <v>4029</v>
      </c>
      <c r="B30" t="s">
        <v>65</v>
      </c>
      <c r="C30" s="8">
        <v>1303</v>
      </c>
      <c r="D30" s="8">
        <v>0</v>
      </c>
      <c r="E30" s="8">
        <v>791</v>
      </c>
      <c r="F30" s="8">
        <v>512</v>
      </c>
      <c r="H30" s="9">
        <f t="shared" si="0"/>
        <v>0</v>
      </c>
    </row>
    <row r="31" spans="1:8" x14ac:dyDescent="0.25">
      <c r="A31">
        <v>2036</v>
      </c>
      <c r="B31" t="s">
        <v>66</v>
      </c>
      <c r="C31" s="8">
        <v>626</v>
      </c>
      <c r="D31" s="8">
        <v>626</v>
      </c>
      <c r="H31" s="9">
        <f t="shared" si="0"/>
        <v>0</v>
      </c>
    </row>
    <row r="32" spans="1:8" x14ac:dyDescent="0.25">
      <c r="A32">
        <v>4100</v>
      </c>
      <c r="B32" t="s">
        <v>67</v>
      </c>
      <c r="C32" s="8">
        <v>1200</v>
      </c>
      <c r="D32" s="8">
        <v>0</v>
      </c>
      <c r="E32" s="8">
        <v>727</v>
      </c>
      <c r="F32" s="8">
        <v>473</v>
      </c>
      <c r="H32" s="9">
        <f t="shared" si="0"/>
        <v>0</v>
      </c>
    </row>
    <row r="33" spans="1:8" x14ac:dyDescent="0.25">
      <c r="A33">
        <v>2087</v>
      </c>
      <c r="B33" t="s">
        <v>68</v>
      </c>
      <c r="C33" s="8">
        <v>336</v>
      </c>
      <c r="D33" s="8">
        <v>336</v>
      </c>
      <c r="H33" s="9">
        <f t="shared" si="0"/>
        <v>0</v>
      </c>
    </row>
    <row r="34" spans="1:8" x14ac:dyDescent="0.25">
      <c r="A34">
        <v>2094</v>
      </c>
      <c r="B34" t="s">
        <v>69</v>
      </c>
      <c r="C34" s="8">
        <v>431</v>
      </c>
      <c r="D34" s="8">
        <v>431</v>
      </c>
      <c r="H34" s="9">
        <f t="shared" si="0"/>
        <v>0</v>
      </c>
    </row>
    <row r="35" spans="1:8" x14ac:dyDescent="0.25">
      <c r="A35">
        <v>2013</v>
      </c>
      <c r="B35" t="s">
        <v>70</v>
      </c>
      <c r="C35" s="8">
        <v>189</v>
      </c>
      <c r="D35" s="8">
        <v>189</v>
      </c>
      <c r="H35" s="9">
        <f t="shared" si="0"/>
        <v>0</v>
      </c>
    </row>
    <row r="36" spans="1:8" x14ac:dyDescent="0.25">
      <c r="A36">
        <v>3024</v>
      </c>
      <c r="B36" t="s">
        <v>71</v>
      </c>
      <c r="C36" s="8">
        <v>417</v>
      </c>
      <c r="D36" s="8">
        <v>417</v>
      </c>
      <c r="H36" s="9">
        <f t="shared" si="0"/>
        <v>0</v>
      </c>
    </row>
    <row r="37" spans="1:8" x14ac:dyDescent="0.25">
      <c r="A37">
        <v>2015</v>
      </c>
      <c r="B37" t="s">
        <v>72</v>
      </c>
      <c r="C37" s="8">
        <v>207</v>
      </c>
      <c r="D37" s="8">
        <v>207</v>
      </c>
      <c r="H37" s="9">
        <f t="shared" si="0"/>
        <v>0</v>
      </c>
    </row>
    <row r="38" spans="1:8" x14ac:dyDescent="0.25">
      <c r="A38">
        <v>2186</v>
      </c>
      <c r="B38" t="s">
        <v>73</v>
      </c>
      <c r="C38" s="8">
        <v>422</v>
      </c>
      <c r="D38" s="8">
        <v>422</v>
      </c>
      <c r="H38" s="9">
        <f t="shared" si="0"/>
        <v>0</v>
      </c>
    </row>
    <row r="39" spans="1:8" x14ac:dyDescent="0.25">
      <c r="A39">
        <v>2110</v>
      </c>
      <c r="B39" t="s">
        <v>74</v>
      </c>
      <c r="C39" s="8">
        <v>417</v>
      </c>
      <c r="D39" s="8">
        <v>417</v>
      </c>
      <c r="H39" s="9">
        <f t="shared" si="0"/>
        <v>0</v>
      </c>
    </row>
    <row r="40" spans="1:8" x14ac:dyDescent="0.25">
      <c r="A40">
        <v>2111</v>
      </c>
      <c r="B40" t="s">
        <v>75</v>
      </c>
      <c r="C40" s="8">
        <v>422</v>
      </c>
      <c r="D40" s="8">
        <v>422</v>
      </c>
      <c r="H40" s="9">
        <f t="shared" si="0"/>
        <v>0</v>
      </c>
    </row>
    <row r="41" spans="1:8" x14ac:dyDescent="0.25">
      <c r="A41">
        <v>2024</v>
      </c>
      <c r="B41" t="s">
        <v>76</v>
      </c>
      <c r="C41" s="8">
        <v>585</v>
      </c>
      <c r="D41" s="8">
        <v>585</v>
      </c>
      <c r="H41" s="9">
        <f t="shared" si="0"/>
        <v>0</v>
      </c>
    </row>
    <row r="42" spans="1:8" x14ac:dyDescent="0.25">
      <c r="A42">
        <v>2112</v>
      </c>
      <c r="B42" t="s">
        <v>77</v>
      </c>
      <c r="C42" s="8">
        <v>258</v>
      </c>
      <c r="D42" s="8">
        <v>258</v>
      </c>
      <c r="H42" s="9">
        <f t="shared" si="0"/>
        <v>0</v>
      </c>
    </row>
    <row r="43" spans="1:8" x14ac:dyDescent="0.25">
      <c r="A43">
        <v>2167</v>
      </c>
      <c r="B43" t="s">
        <v>78</v>
      </c>
      <c r="C43" s="8">
        <v>200</v>
      </c>
      <c r="D43" s="8">
        <v>200</v>
      </c>
      <c r="H43" s="9">
        <f t="shared" si="0"/>
        <v>0</v>
      </c>
    </row>
    <row r="44" spans="1:8" x14ac:dyDescent="0.25">
      <c r="A44">
        <v>6908</v>
      </c>
      <c r="B44" t="s">
        <v>79</v>
      </c>
      <c r="C44" s="8">
        <v>1493</v>
      </c>
      <c r="D44" s="8">
        <v>306</v>
      </c>
      <c r="E44" s="8">
        <v>718</v>
      </c>
      <c r="F44" s="8">
        <v>469</v>
      </c>
      <c r="H44" s="9">
        <f t="shared" si="0"/>
        <v>0</v>
      </c>
    </row>
    <row r="45" spans="1:8" x14ac:dyDescent="0.25">
      <c r="A45">
        <v>6905</v>
      </c>
      <c r="B45" t="s">
        <v>80</v>
      </c>
      <c r="C45" s="8">
        <v>828</v>
      </c>
      <c r="D45" s="8">
        <v>0</v>
      </c>
      <c r="E45" s="8">
        <v>495</v>
      </c>
      <c r="F45" s="8">
        <v>333</v>
      </c>
      <c r="H45" s="9">
        <f t="shared" si="0"/>
        <v>0</v>
      </c>
    </row>
    <row r="46" spans="1:8" x14ac:dyDescent="0.25">
      <c r="A46">
        <v>4004</v>
      </c>
      <c r="B46" t="s">
        <v>81</v>
      </c>
      <c r="C46" s="8">
        <v>815</v>
      </c>
      <c r="D46" s="8">
        <v>0</v>
      </c>
      <c r="E46" s="8">
        <v>480</v>
      </c>
      <c r="F46" s="8">
        <v>335</v>
      </c>
      <c r="H46" s="9">
        <f t="shared" si="0"/>
        <v>0</v>
      </c>
    </row>
    <row r="47" spans="1:8" x14ac:dyDescent="0.25">
      <c r="A47">
        <v>2025</v>
      </c>
      <c r="B47" t="s">
        <v>82</v>
      </c>
      <c r="C47" s="8">
        <v>394</v>
      </c>
      <c r="D47" s="8">
        <v>394</v>
      </c>
      <c r="H47" s="9">
        <f t="shared" si="0"/>
        <v>0</v>
      </c>
    </row>
    <row r="48" spans="1:8" x14ac:dyDescent="0.25">
      <c r="A48">
        <v>2018</v>
      </c>
      <c r="B48" t="s">
        <v>83</v>
      </c>
      <c r="C48" s="8">
        <v>414</v>
      </c>
      <c r="D48" s="8">
        <v>414</v>
      </c>
      <c r="H48" s="9">
        <f t="shared" si="0"/>
        <v>0</v>
      </c>
    </row>
    <row r="49" spans="1:8" x14ac:dyDescent="0.25">
      <c r="A49">
        <v>4024</v>
      </c>
      <c r="B49" t="s">
        <v>84</v>
      </c>
      <c r="C49" s="8">
        <v>471.66666666666663</v>
      </c>
      <c r="D49" s="8">
        <v>0</v>
      </c>
      <c r="E49" s="8">
        <v>341</v>
      </c>
      <c r="F49" s="8">
        <v>130.66666666666666</v>
      </c>
      <c r="H49" s="9">
        <f t="shared" si="0"/>
        <v>0</v>
      </c>
    </row>
    <row r="50" spans="1:8" x14ac:dyDescent="0.25">
      <c r="A50">
        <v>2008</v>
      </c>
      <c r="B50" t="s">
        <v>85</v>
      </c>
      <c r="C50" s="8">
        <v>340</v>
      </c>
      <c r="D50" s="8">
        <v>340</v>
      </c>
      <c r="H50" s="9">
        <f t="shared" si="0"/>
        <v>0</v>
      </c>
    </row>
    <row r="51" spans="1:8" x14ac:dyDescent="0.25">
      <c r="A51">
        <v>4010</v>
      </c>
      <c r="B51" t="s">
        <v>86</v>
      </c>
      <c r="C51" s="8">
        <v>561</v>
      </c>
      <c r="D51" s="8">
        <v>0</v>
      </c>
      <c r="E51" s="8">
        <v>338</v>
      </c>
      <c r="F51" s="8">
        <v>223</v>
      </c>
      <c r="H51" s="9">
        <f t="shared" si="0"/>
        <v>0</v>
      </c>
    </row>
    <row r="52" spans="1:8" x14ac:dyDescent="0.25">
      <c r="A52">
        <v>3028</v>
      </c>
      <c r="B52" t="s">
        <v>87</v>
      </c>
      <c r="C52" s="8">
        <v>208</v>
      </c>
      <c r="D52" s="8">
        <v>208</v>
      </c>
      <c r="H52" s="9">
        <f t="shared" si="0"/>
        <v>0</v>
      </c>
    </row>
    <row r="53" spans="1:8" x14ac:dyDescent="0.25">
      <c r="A53">
        <v>2147</v>
      </c>
      <c r="B53" t="s">
        <v>88</v>
      </c>
      <c r="C53" s="8">
        <v>197</v>
      </c>
      <c r="D53" s="8">
        <v>197</v>
      </c>
      <c r="H53" s="9">
        <f t="shared" si="0"/>
        <v>0</v>
      </c>
    </row>
    <row r="54" spans="1:8" x14ac:dyDescent="0.25">
      <c r="A54">
        <v>2120</v>
      </c>
      <c r="B54" t="s">
        <v>89</v>
      </c>
      <c r="C54" s="8">
        <v>406</v>
      </c>
      <c r="D54" s="8">
        <v>406</v>
      </c>
      <c r="H54" s="9">
        <f t="shared" si="0"/>
        <v>0</v>
      </c>
    </row>
    <row r="55" spans="1:8" x14ac:dyDescent="0.25">
      <c r="A55">
        <v>2113</v>
      </c>
      <c r="B55" t="s">
        <v>90</v>
      </c>
      <c r="C55" s="8">
        <v>470</v>
      </c>
      <c r="D55" s="8">
        <v>470</v>
      </c>
      <c r="H55" s="9">
        <f t="shared" si="0"/>
        <v>0</v>
      </c>
    </row>
    <row r="56" spans="1:8" x14ac:dyDescent="0.25">
      <c r="A56">
        <v>2103</v>
      </c>
      <c r="B56" t="s">
        <v>91</v>
      </c>
      <c r="C56" s="8">
        <v>208</v>
      </c>
      <c r="D56" s="8">
        <v>208</v>
      </c>
      <c r="H56" s="9">
        <f t="shared" si="0"/>
        <v>0</v>
      </c>
    </row>
    <row r="57" spans="1:8" x14ac:dyDescent="0.25">
      <c r="A57">
        <v>2084</v>
      </c>
      <c r="B57" t="s">
        <v>92</v>
      </c>
      <c r="C57" s="8">
        <v>402</v>
      </c>
      <c r="D57" s="8">
        <v>402</v>
      </c>
      <c r="H57" s="9">
        <f t="shared" si="0"/>
        <v>0</v>
      </c>
    </row>
    <row r="58" spans="1:8" x14ac:dyDescent="0.25">
      <c r="A58">
        <v>2183</v>
      </c>
      <c r="B58" t="s">
        <v>93</v>
      </c>
      <c r="C58" s="8">
        <v>422</v>
      </c>
      <c r="D58" s="8">
        <v>422</v>
      </c>
      <c r="H58" s="9">
        <f t="shared" si="0"/>
        <v>0</v>
      </c>
    </row>
    <row r="59" spans="1:8" x14ac:dyDescent="0.25">
      <c r="A59">
        <v>2065</v>
      </c>
      <c r="B59" t="s">
        <v>94</v>
      </c>
      <c r="C59" s="8">
        <v>352</v>
      </c>
      <c r="D59" s="8">
        <v>352</v>
      </c>
      <c r="H59" s="9">
        <f t="shared" si="0"/>
        <v>0</v>
      </c>
    </row>
    <row r="60" spans="1:8" x14ac:dyDescent="0.25">
      <c r="A60">
        <v>4613</v>
      </c>
      <c r="B60" t="s">
        <v>95</v>
      </c>
      <c r="C60" s="8">
        <v>595</v>
      </c>
      <c r="D60" s="8">
        <v>0</v>
      </c>
      <c r="E60" s="8">
        <v>372</v>
      </c>
      <c r="F60" s="8">
        <v>223</v>
      </c>
      <c r="H60" s="9">
        <f t="shared" si="0"/>
        <v>0</v>
      </c>
    </row>
    <row r="61" spans="1:8" x14ac:dyDescent="0.25">
      <c r="A61">
        <v>2007</v>
      </c>
      <c r="B61" t="s">
        <v>96</v>
      </c>
      <c r="C61" s="8">
        <v>406</v>
      </c>
      <c r="D61" s="8">
        <v>406</v>
      </c>
      <c r="H61" s="9">
        <f t="shared" si="0"/>
        <v>0</v>
      </c>
    </row>
    <row r="62" spans="1:8" x14ac:dyDescent="0.25">
      <c r="A62">
        <v>5201</v>
      </c>
      <c r="B62" t="s">
        <v>97</v>
      </c>
      <c r="C62" s="8">
        <v>215</v>
      </c>
      <c r="D62" s="8">
        <v>215</v>
      </c>
      <c r="H62" s="9">
        <f t="shared" si="0"/>
        <v>0</v>
      </c>
    </row>
    <row r="63" spans="1:8" x14ac:dyDescent="0.25">
      <c r="A63">
        <v>2027</v>
      </c>
      <c r="B63" t="s">
        <v>98</v>
      </c>
      <c r="C63" s="8">
        <v>402</v>
      </c>
      <c r="D63" s="8">
        <v>402</v>
      </c>
      <c r="H63" s="9">
        <f t="shared" si="0"/>
        <v>0</v>
      </c>
    </row>
    <row r="64" spans="1:8" x14ac:dyDescent="0.25">
      <c r="A64">
        <v>2182</v>
      </c>
      <c r="B64" t="s">
        <v>99</v>
      </c>
      <c r="C64" s="8">
        <v>415</v>
      </c>
      <c r="D64" s="8">
        <v>415</v>
      </c>
      <c r="H64" s="9">
        <f t="shared" si="0"/>
        <v>0</v>
      </c>
    </row>
    <row r="65" spans="1:8" x14ac:dyDescent="0.25">
      <c r="A65">
        <v>2157</v>
      </c>
      <c r="B65" t="s">
        <v>100</v>
      </c>
      <c r="C65" s="8">
        <v>192</v>
      </c>
      <c r="D65" s="8">
        <v>192</v>
      </c>
      <c r="H65" s="9">
        <f t="shared" si="0"/>
        <v>0</v>
      </c>
    </row>
    <row r="66" spans="1:8" x14ac:dyDescent="0.25">
      <c r="A66">
        <v>4101</v>
      </c>
      <c r="B66" t="s">
        <v>101</v>
      </c>
      <c r="C66" s="8">
        <v>1478</v>
      </c>
      <c r="D66" s="8">
        <v>0</v>
      </c>
      <c r="E66" s="8">
        <v>878</v>
      </c>
      <c r="F66" s="8">
        <v>600</v>
      </c>
      <c r="H66" s="9">
        <f t="shared" si="0"/>
        <v>0</v>
      </c>
    </row>
    <row r="67" spans="1:8" x14ac:dyDescent="0.25">
      <c r="A67">
        <v>2034</v>
      </c>
      <c r="B67" t="s">
        <v>102</v>
      </c>
      <c r="C67" s="8">
        <v>608</v>
      </c>
      <c r="D67" s="8">
        <v>608</v>
      </c>
      <c r="H67" s="9">
        <f t="shared" si="0"/>
        <v>0</v>
      </c>
    </row>
    <row r="68" spans="1:8" x14ac:dyDescent="0.25">
      <c r="A68">
        <v>2033</v>
      </c>
      <c r="B68" t="s">
        <v>103</v>
      </c>
      <c r="C68" s="8">
        <v>208</v>
      </c>
      <c r="D68" s="8">
        <v>208</v>
      </c>
      <c r="H68" s="9">
        <f t="shared" ref="H68:H131" si="1">C68-SUM(D68:F68)</f>
        <v>0</v>
      </c>
    </row>
    <row r="69" spans="1:8" x14ac:dyDescent="0.25">
      <c r="A69">
        <v>2093</v>
      </c>
      <c r="B69" t="s">
        <v>104</v>
      </c>
      <c r="C69" s="8">
        <v>410</v>
      </c>
      <c r="D69" s="8">
        <v>410</v>
      </c>
      <c r="H69" s="9">
        <f t="shared" si="1"/>
        <v>0</v>
      </c>
    </row>
    <row r="70" spans="1:8" x14ac:dyDescent="0.25">
      <c r="A70">
        <v>5401</v>
      </c>
      <c r="B70" t="s">
        <v>105</v>
      </c>
      <c r="C70" s="8">
        <v>1305</v>
      </c>
      <c r="D70" s="8">
        <v>0</v>
      </c>
      <c r="E70" s="8">
        <v>791</v>
      </c>
      <c r="F70" s="8">
        <v>514</v>
      </c>
      <c r="H70" s="9">
        <f t="shared" si="1"/>
        <v>0</v>
      </c>
    </row>
    <row r="71" spans="1:8" x14ac:dyDescent="0.25">
      <c r="A71">
        <v>2114</v>
      </c>
      <c r="B71" t="s">
        <v>106</v>
      </c>
      <c r="C71" s="8">
        <v>208</v>
      </c>
      <c r="D71" s="8">
        <v>208</v>
      </c>
      <c r="H71" s="9">
        <f t="shared" si="1"/>
        <v>0</v>
      </c>
    </row>
    <row r="72" spans="1:8" x14ac:dyDescent="0.25">
      <c r="A72">
        <v>2121</v>
      </c>
      <c r="B72" t="s">
        <v>107</v>
      </c>
      <c r="C72" s="8">
        <v>255</v>
      </c>
      <c r="D72" s="8">
        <v>255</v>
      </c>
      <c r="H72" s="9">
        <f t="shared" si="1"/>
        <v>0</v>
      </c>
    </row>
    <row r="73" spans="1:8" x14ac:dyDescent="0.25">
      <c r="A73">
        <v>3308</v>
      </c>
      <c r="B73" t="s">
        <v>108</v>
      </c>
      <c r="C73" s="8">
        <v>410</v>
      </c>
      <c r="D73" s="8">
        <v>410</v>
      </c>
      <c r="H73" s="9">
        <f t="shared" si="1"/>
        <v>0</v>
      </c>
    </row>
    <row r="74" spans="1:8" x14ac:dyDescent="0.25">
      <c r="A74">
        <v>2026</v>
      </c>
      <c r="B74" t="s">
        <v>109</v>
      </c>
      <c r="C74" s="8">
        <v>389</v>
      </c>
      <c r="D74" s="8">
        <v>389</v>
      </c>
      <c r="H74" s="9">
        <f t="shared" si="1"/>
        <v>0</v>
      </c>
    </row>
    <row r="75" spans="1:8" x14ac:dyDescent="0.25">
      <c r="A75">
        <v>5203</v>
      </c>
      <c r="B75" t="s">
        <v>110</v>
      </c>
      <c r="C75" s="8">
        <v>210</v>
      </c>
      <c r="D75" s="8">
        <v>210</v>
      </c>
      <c r="H75" s="9">
        <f t="shared" si="1"/>
        <v>0</v>
      </c>
    </row>
    <row r="76" spans="1:8" x14ac:dyDescent="0.25">
      <c r="A76">
        <v>5204</v>
      </c>
      <c r="B76" t="s">
        <v>111</v>
      </c>
      <c r="C76" s="8">
        <v>413</v>
      </c>
      <c r="D76" s="8">
        <v>413</v>
      </c>
      <c r="H76" s="9">
        <f t="shared" si="1"/>
        <v>0</v>
      </c>
    </row>
    <row r="77" spans="1:8" x14ac:dyDescent="0.25">
      <c r="A77">
        <v>2196</v>
      </c>
      <c r="B77" t="s">
        <v>112</v>
      </c>
      <c r="C77" s="8">
        <v>205</v>
      </c>
      <c r="D77" s="8">
        <v>205</v>
      </c>
      <c r="H77" s="9">
        <f t="shared" si="1"/>
        <v>0</v>
      </c>
    </row>
    <row r="78" spans="1:8" x14ac:dyDescent="0.25">
      <c r="A78">
        <v>2123</v>
      </c>
      <c r="B78" t="s">
        <v>113</v>
      </c>
      <c r="C78" s="8">
        <v>382</v>
      </c>
      <c r="D78" s="8">
        <v>382</v>
      </c>
      <c r="H78" s="9">
        <f t="shared" si="1"/>
        <v>0</v>
      </c>
    </row>
    <row r="79" spans="1:8" x14ac:dyDescent="0.25">
      <c r="A79">
        <v>3379</v>
      </c>
      <c r="B79" t="s">
        <v>114</v>
      </c>
      <c r="C79" s="8">
        <v>417</v>
      </c>
      <c r="D79" s="8">
        <v>417</v>
      </c>
      <c r="H79" s="9">
        <f t="shared" si="1"/>
        <v>0</v>
      </c>
    </row>
    <row r="80" spans="1:8" x14ac:dyDescent="0.25">
      <c r="A80">
        <v>2029</v>
      </c>
      <c r="B80" t="s">
        <v>115</v>
      </c>
      <c r="C80" s="8">
        <v>629</v>
      </c>
      <c r="D80" s="8">
        <v>629</v>
      </c>
      <c r="H80" s="9">
        <f t="shared" si="1"/>
        <v>0</v>
      </c>
    </row>
    <row r="81" spans="1:8" x14ac:dyDescent="0.25">
      <c r="A81">
        <v>2180</v>
      </c>
      <c r="B81" t="s">
        <v>116</v>
      </c>
      <c r="C81" s="8">
        <v>428</v>
      </c>
      <c r="D81" s="8">
        <v>428</v>
      </c>
      <c r="H81" s="9">
        <f t="shared" si="1"/>
        <v>0</v>
      </c>
    </row>
    <row r="82" spans="1:8" x14ac:dyDescent="0.25">
      <c r="A82">
        <v>2168</v>
      </c>
      <c r="B82" t="s">
        <v>117</v>
      </c>
      <c r="C82" s="8">
        <v>290</v>
      </c>
      <c r="D82" s="8">
        <v>290</v>
      </c>
      <c r="H82" s="9">
        <f t="shared" si="1"/>
        <v>0</v>
      </c>
    </row>
    <row r="83" spans="1:8" x14ac:dyDescent="0.25">
      <c r="A83">
        <v>3304</v>
      </c>
      <c r="B83" t="s">
        <v>118</v>
      </c>
      <c r="C83" s="8">
        <v>308</v>
      </c>
      <c r="D83" s="8">
        <v>308</v>
      </c>
      <c r="H83" s="9">
        <f t="shared" si="1"/>
        <v>0</v>
      </c>
    </row>
    <row r="84" spans="1:8" x14ac:dyDescent="0.25">
      <c r="A84">
        <v>4502</v>
      </c>
      <c r="B84" t="s">
        <v>119</v>
      </c>
      <c r="C84" s="8">
        <v>1261</v>
      </c>
      <c r="D84" s="8">
        <v>0</v>
      </c>
      <c r="E84" s="8">
        <v>770</v>
      </c>
      <c r="F84" s="8">
        <v>491</v>
      </c>
      <c r="H84" s="9">
        <f t="shared" si="1"/>
        <v>0</v>
      </c>
    </row>
    <row r="85" spans="1:8" x14ac:dyDescent="0.25">
      <c r="A85">
        <v>4616</v>
      </c>
      <c r="B85" t="s">
        <v>120</v>
      </c>
      <c r="C85" s="8">
        <v>1177</v>
      </c>
      <c r="D85" s="8">
        <v>0</v>
      </c>
      <c r="E85" s="8">
        <v>723</v>
      </c>
      <c r="F85" s="8">
        <v>454</v>
      </c>
      <c r="H85" s="9">
        <f t="shared" si="1"/>
        <v>0</v>
      </c>
    </row>
    <row r="86" spans="1:8" x14ac:dyDescent="0.25">
      <c r="A86">
        <v>2124</v>
      </c>
      <c r="B86" t="s">
        <v>121</v>
      </c>
      <c r="C86" s="8">
        <v>336</v>
      </c>
      <c r="D86" s="8">
        <v>336</v>
      </c>
      <c r="H86" s="9">
        <f t="shared" si="1"/>
        <v>0</v>
      </c>
    </row>
    <row r="87" spans="1:8" x14ac:dyDescent="0.25">
      <c r="A87">
        <v>2195</v>
      </c>
      <c r="B87" t="s">
        <v>122</v>
      </c>
      <c r="C87" s="8">
        <v>599</v>
      </c>
      <c r="D87" s="8">
        <v>599</v>
      </c>
      <c r="H87" s="9">
        <f t="shared" si="1"/>
        <v>0</v>
      </c>
    </row>
    <row r="88" spans="1:8" x14ac:dyDescent="0.25">
      <c r="A88">
        <v>5207</v>
      </c>
      <c r="B88" t="s">
        <v>123</v>
      </c>
      <c r="C88" s="8">
        <v>105</v>
      </c>
      <c r="D88" s="8">
        <v>105</v>
      </c>
      <c r="H88" s="9">
        <f t="shared" si="1"/>
        <v>0</v>
      </c>
    </row>
    <row r="89" spans="1:8" x14ac:dyDescent="0.25">
      <c r="A89">
        <v>3363</v>
      </c>
      <c r="B89" t="s">
        <v>124</v>
      </c>
      <c r="C89" s="8">
        <v>381</v>
      </c>
      <c r="D89" s="8">
        <v>381</v>
      </c>
      <c r="H89" s="9">
        <f t="shared" si="1"/>
        <v>0</v>
      </c>
    </row>
    <row r="90" spans="1:8" x14ac:dyDescent="0.25">
      <c r="A90">
        <v>5200</v>
      </c>
      <c r="B90" t="s">
        <v>125</v>
      </c>
      <c r="C90" s="8">
        <v>628</v>
      </c>
      <c r="D90" s="8">
        <v>628</v>
      </c>
      <c r="H90" s="9">
        <f t="shared" si="1"/>
        <v>0</v>
      </c>
    </row>
    <row r="91" spans="1:8" x14ac:dyDescent="0.25">
      <c r="A91">
        <v>2198</v>
      </c>
      <c r="B91" t="s">
        <v>126</v>
      </c>
      <c r="C91" s="8">
        <v>409</v>
      </c>
      <c r="D91" s="8">
        <v>409</v>
      </c>
      <c r="H91" s="9">
        <f t="shared" si="1"/>
        <v>0</v>
      </c>
    </row>
    <row r="92" spans="1:8" x14ac:dyDescent="0.25">
      <c r="A92">
        <v>4027</v>
      </c>
      <c r="B92" t="s">
        <v>127</v>
      </c>
      <c r="C92" s="8">
        <v>847</v>
      </c>
      <c r="D92" s="8">
        <v>0</v>
      </c>
      <c r="E92" s="8">
        <v>505</v>
      </c>
      <c r="F92" s="8">
        <v>342</v>
      </c>
      <c r="H92" s="9">
        <f t="shared" si="1"/>
        <v>0</v>
      </c>
    </row>
    <row r="93" spans="1:8" x14ac:dyDescent="0.25">
      <c r="A93">
        <v>2041</v>
      </c>
      <c r="B93" t="s">
        <v>128</v>
      </c>
      <c r="C93" s="8">
        <v>619</v>
      </c>
      <c r="D93" s="8">
        <v>619</v>
      </c>
      <c r="H93" s="9">
        <f t="shared" si="1"/>
        <v>0</v>
      </c>
    </row>
    <row r="94" spans="1:8" x14ac:dyDescent="0.25">
      <c r="A94">
        <v>2126</v>
      </c>
      <c r="B94" t="s">
        <v>129</v>
      </c>
      <c r="C94" s="8">
        <v>103</v>
      </c>
      <c r="D94" s="8">
        <v>103</v>
      </c>
      <c r="H94" s="9">
        <f t="shared" si="1"/>
        <v>0</v>
      </c>
    </row>
    <row r="95" spans="1:8" x14ac:dyDescent="0.25">
      <c r="A95">
        <v>2127</v>
      </c>
      <c r="B95" t="s">
        <v>130</v>
      </c>
      <c r="C95" s="8">
        <v>210</v>
      </c>
      <c r="D95" s="8">
        <v>210</v>
      </c>
      <c r="H95" s="9">
        <f t="shared" si="1"/>
        <v>0</v>
      </c>
    </row>
    <row r="96" spans="1:8" x14ac:dyDescent="0.25">
      <c r="A96">
        <v>2090</v>
      </c>
      <c r="B96" t="s">
        <v>131</v>
      </c>
      <c r="C96" s="8">
        <v>315</v>
      </c>
      <c r="D96" s="8">
        <v>315</v>
      </c>
      <c r="H96" s="9">
        <f t="shared" si="1"/>
        <v>0</v>
      </c>
    </row>
    <row r="97" spans="1:8" x14ac:dyDescent="0.25">
      <c r="A97">
        <v>2043</v>
      </c>
      <c r="B97" t="s">
        <v>132</v>
      </c>
      <c r="C97" s="8">
        <v>539</v>
      </c>
      <c r="D97" s="8">
        <v>539</v>
      </c>
      <c r="H97" s="9">
        <f t="shared" si="1"/>
        <v>0</v>
      </c>
    </row>
    <row r="98" spans="1:8" x14ac:dyDescent="0.25">
      <c r="A98">
        <v>2044</v>
      </c>
      <c r="B98" t="s">
        <v>133</v>
      </c>
      <c r="C98" s="8">
        <v>421</v>
      </c>
      <c r="D98" s="8">
        <v>421</v>
      </c>
      <c r="H98" s="9">
        <f t="shared" si="1"/>
        <v>0</v>
      </c>
    </row>
    <row r="99" spans="1:8" x14ac:dyDescent="0.25">
      <c r="A99">
        <v>2002</v>
      </c>
      <c r="B99" t="s">
        <v>134</v>
      </c>
      <c r="C99" s="8">
        <v>386</v>
      </c>
      <c r="D99" s="8">
        <v>386</v>
      </c>
      <c r="H99" s="9">
        <f t="shared" si="1"/>
        <v>0</v>
      </c>
    </row>
    <row r="100" spans="1:8" x14ac:dyDescent="0.25">
      <c r="A100">
        <v>2128</v>
      </c>
      <c r="B100" t="s">
        <v>135</v>
      </c>
      <c r="C100" s="8">
        <v>370</v>
      </c>
      <c r="D100" s="8">
        <v>370</v>
      </c>
      <c r="H100" s="9">
        <f t="shared" si="1"/>
        <v>0</v>
      </c>
    </row>
    <row r="101" spans="1:8" x14ac:dyDescent="0.25">
      <c r="A101">
        <v>2145</v>
      </c>
      <c r="B101" t="s">
        <v>136</v>
      </c>
      <c r="C101" s="8">
        <v>420</v>
      </c>
      <c r="D101" s="8">
        <v>420</v>
      </c>
      <c r="H101" s="9">
        <f t="shared" si="1"/>
        <v>0</v>
      </c>
    </row>
    <row r="102" spans="1:8" x14ac:dyDescent="0.25">
      <c r="A102">
        <v>3023</v>
      </c>
      <c r="B102" t="s">
        <v>137</v>
      </c>
      <c r="C102" s="8">
        <v>414</v>
      </c>
      <c r="D102" s="8">
        <v>414</v>
      </c>
      <c r="H102" s="9">
        <f t="shared" si="1"/>
        <v>0</v>
      </c>
    </row>
    <row r="103" spans="1:8" x14ac:dyDescent="0.25">
      <c r="A103">
        <v>2199</v>
      </c>
      <c r="B103" t="s">
        <v>138</v>
      </c>
      <c r="C103" s="8">
        <v>416</v>
      </c>
      <c r="D103" s="8">
        <v>416</v>
      </c>
      <c r="H103" s="9">
        <f t="shared" si="1"/>
        <v>0</v>
      </c>
    </row>
    <row r="104" spans="1:8" x14ac:dyDescent="0.25">
      <c r="A104">
        <v>2179</v>
      </c>
      <c r="B104" t="s">
        <v>139</v>
      </c>
      <c r="C104" s="8">
        <v>610</v>
      </c>
      <c r="D104" s="8">
        <v>610</v>
      </c>
      <c r="H104" s="9">
        <f t="shared" si="1"/>
        <v>0</v>
      </c>
    </row>
    <row r="105" spans="1:8" x14ac:dyDescent="0.25">
      <c r="A105">
        <v>2048</v>
      </c>
      <c r="B105" t="s">
        <v>140</v>
      </c>
      <c r="C105" s="8">
        <v>420</v>
      </c>
      <c r="D105" s="8">
        <v>420</v>
      </c>
      <c r="H105" s="9">
        <f t="shared" si="1"/>
        <v>0</v>
      </c>
    </row>
    <row r="106" spans="1:8" x14ac:dyDescent="0.25">
      <c r="A106">
        <v>2192</v>
      </c>
      <c r="B106" t="s">
        <v>141</v>
      </c>
      <c r="C106" s="8">
        <v>419</v>
      </c>
      <c r="D106" s="8">
        <v>419</v>
      </c>
      <c r="H106" s="9">
        <f t="shared" si="1"/>
        <v>0</v>
      </c>
    </row>
    <row r="107" spans="1:8" x14ac:dyDescent="0.25">
      <c r="A107">
        <v>2014</v>
      </c>
      <c r="B107" t="s">
        <v>142</v>
      </c>
      <c r="C107" s="8">
        <v>313</v>
      </c>
      <c r="D107" s="8">
        <v>313</v>
      </c>
      <c r="H107" s="9">
        <f t="shared" si="1"/>
        <v>0</v>
      </c>
    </row>
    <row r="108" spans="1:8" x14ac:dyDescent="0.25">
      <c r="A108">
        <v>2185</v>
      </c>
      <c r="B108" t="s">
        <v>143</v>
      </c>
      <c r="C108" s="8">
        <v>371</v>
      </c>
      <c r="D108" s="8">
        <v>371</v>
      </c>
      <c r="H108" s="9">
        <f t="shared" si="1"/>
        <v>0</v>
      </c>
    </row>
    <row r="109" spans="1:8" x14ac:dyDescent="0.25">
      <c r="A109">
        <v>5206</v>
      </c>
      <c r="B109" t="s">
        <v>144</v>
      </c>
      <c r="C109" s="8">
        <v>218</v>
      </c>
      <c r="D109" s="8">
        <v>218</v>
      </c>
      <c r="H109" s="9">
        <f t="shared" si="1"/>
        <v>0</v>
      </c>
    </row>
    <row r="110" spans="1:8" x14ac:dyDescent="0.25">
      <c r="A110">
        <v>2170</v>
      </c>
      <c r="B110" t="s">
        <v>145</v>
      </c>
      <c r="C110" s="8">
        <v>406</v>
      </c>
      <c r="D110" s="8">
        <v>406</v>
      </c>
      <c r="H110" s="9">
        <f t="shared" si="1"/>
        <v>0</v>
      </c>
    </row>
    <row r="111" spans="1:8" x14ac:dyDescent="0.25">
      <c r="A111">
        <v>2054</v>
      </c>
      <c r="B111" t="s">
        <v>146</v>
      </c>
      <c r="C111" s="8">
        <v>423</v>
      </c>
      <c r="D111" s="8">
        <v>423</v>
      </c>
      <c r="H111" s="9">
        <f t="shared" si="1"/>
        <v>0</v>
      </c>
    </row>
    <row r="112" spans="1:8" x14ac:dyDescent="0.25">
      <c r="A112">
        <v>2197</v>
      </c>
      <c r="B112" t="s">
        <v>147</v>
      </c>
      <c r="C112" s="8">
        <v>395</v>
      </c>
      <c r="D112" s="8">
        <v>395</v>
      </c>
      <c r="H112" s="9">
        <f t="shared" si="1"/>
        <v>0</v>
      </c>
    </row>
    <row r="113" spans="1:8" x14ac:dyDescent="0.25">
      <c r="A113">
        <v>5205</v>
      </c>
      <c r="B113" t="s">
        <v>148</v>
      </c>
      <c r="C113" s="8">
        <v>421</v>
      </c>
      <c r="D113" s="8">
        <v>421</v>
      </c>
      <c r="H113" s="9">
        <f t="shared" si="1"/>
        <v>0</v>
      </c>
    </row>
    <row r="114" spans="1:8" x14ac:dyDescent="0.25">
      <c r="A114">
        <v>4019</v>
      </c>
      <c r="B114" t="s">
        <v>149</v>
      </c>
      <c r="C114" s="8">
        <v>772</v>
      </c>
      <c r="D114" s="8">
        <v>0</v>
      </c>
      <c r="E114" s="8">
        <v>487</v>
      </c>
      <c r="F114" s="8">
        <v>285</v>
      </c>
      <c r="H114" s="9">
        <f t="shared" si="1"/>
        <v>0</v>
      </c>
    </row>
    <row r="115" spans="1:8" x14ac:dyDescent="0.25">
      <c r="A115">
        <v>2130</v>
      </c>
      <c r="B115" t="s">
        <v>150</v>
      </c>
      <c r="C115" s="8">
        <v>60</v>
      </c>
      <c r="D115" s="8">
        <v>60</v>
      </c>
      <c r="H115" s="9">
        <f t="shared" si="1"/>
        <v>0</v>
      </c>
    </row>
    <row r="116" spans="1:8" x14ac:dyDescent="0.25">
      <c r="A116">
        <v>4013</v>
      </c>
      <c r="B116" t="s">
        <v>151</v>
      </c>
      <c r="C116" s="8">
        <v>285</v>
      </c>
      <c r="D116" s="8">
        <v>0</v>
      </c>
      <c r="E116" s="8">
        <v>187</v>
      </c>
      <c r="F116" s="8">
        <v>98</v>
      </c>
      <c r="H116" s="9">
        <f t="shared" si="1"/>
        <v>0</v>
      </c>
    </row>
    <row r="117" spans="1:8" x14ac:dyDescent="0.25">
      <c r="A117">
        <v>3353</v>
      </c>
      <c r="B117" t="s">
        <v>152</v>
      </c>
      <c r="C117" s="8">
        <v>209</v>
      </c>
      <c r="D117" s="8">
        <v>209</v>
      </c>
      <c r="H117" s="9">
        <f t="shared" si="1"/>
        <v>0</v>
      </c>
    </row>
    <row r="118" spans="1:8" x14ac:dyDescent="0.25">
      <c r="A118">
        <v>3372</v>
      </c>
      <c r="B118" t="s">
        <v>153</v>
      </c>
      <c r="C118" s="8">
        <v>212</v>
      </c>
      <c r="D118" s="8">
        <v>212</v>
      </c>
      <c r="H118" s="9">
        <f t="shared" si="1"/>
        <v>0</v>
      </c>
    </row>
    <row r="119" spans="1:8" x14ac:dyDescent="0.25">
      <c r="A119">
        <v>3375</v>
      </c>
      <c r="B119" t="s">
        <v>154</v>
      </c>
      <c r="C119" s="8">
        <v>201</v>
      </c>
      <c r="D119" s="8">
        <v>201</v>
      </c>
      <c r="H119" s="9">
        <f t="shared" si="1"/>
        <v>0</v>
      </c>
    </row>
    <row r="120" spans="1:8" x14ac:dyDescent="0.25">
      <c r="A120">
        <v>2064</v>
      </c>
      <c r="B120" t="s">
        <v>155</v>
      </c>
      <c r="C120" s="8">
        <v>228</v>
      </c>
      <c r="D120" s="8">
        <v>228</v>
      </c>
      <c r="H120" s="9">
        <f t="shared" si="1"/>
        <v>0</v>
      </c>
    </row>
    <row r="121" spans="1:8" x14ac:dyDescent="0.25">
      <c r="A121">
        <v>4112</v>
      </c>
      <c r="B121" t="s">
        <v>156</v>
      </c>
      <c r="C121" s="8">
        <v>886</v>
      </c>
      <c r="D121" s="8">
        <v>0</v>
      </c>
      <c r="E121" s="8">
        <v>533</v>
      </c>
      <c r="F121" s="8">
        <v>353</v>
      </c>
      <c r="H121" s="9">
        <f t="shared" si="1"/>
        <v>0</v>
      </c>
    </row>
    <row r="122" spans="1:8" x14ac:dyDescent="0.25">
      <c r="A122">
        <v>2132</v>
      </c>
      <c r="B122" t="s">
        <v>157</v>
      </c>
      <c r="C122" s="8">
        <v>193</v>
      </c>
      <c r="D122" s="8">
        <v>193</v>
      </c>
      <c r="H122" s="9">
        <f t="shared" si="1"/>
        <v>0</v>
      </c>
    </row>
    <row r="123" spans="1:8" x14ac:dyDescent="0.25">
      <c r="A123">
        <v>3377</v>
      </c>
      <c r="B123" t="s">
        <v>158</v>
      </c>
      <c r="C123" s="8">
        <v>570</v>
      </c>
      <c r="D123" s="8">
        <v>570</v>
      </c>
      <c r="H123" s="9">
        <f t="shared" si="1"/>
        <v>0</v>
      </c>
    </row>
    <row r="124" spans="1:8" x14ac:dyDescent="0.25">
      <c r="A124">
        <v>2101</v>
      </c>
      <c r="B124" t="s">
        <v>159</v>
      </c>
      <c r="C124" s="8">
        <v>208</v>
      </c>
      <c r="D124" s="8">
        <v>208</v>
      </c>
      <c r="H124" s="9">
        <f t="shared" si="1"/>
        <v>0</v>
      </c>
    </row>
    <row r="125" spans="1:8" x14ac:dyDescent="0.25">
      <c r="A125">
        <v>2086</v>
      </c>
      <c r="B125" t="s">
        <v>160</v>
      </c>
      <c r="C125" s="8">
        <v>590</v>
      </c>
      <c r="D125" s="8">
        <v>590</v>
      </c>
      <c r="H125" s="9">
        <f t="shared" si="1"/>
        <v>0</v>
      </c>
    </row>
    <row r="126" spans="1:8" x14ac:dyDescent="0.25">
      <c r="A126">
        <v>4039</v>
      </c>
      <c r="B126" t="s">
        <v>161</v>
      </c>
      <c r="C126" s="8">
        <v>896</v>
      </c>
      <c r="D126" s="8">
        <v>0</v>
      </c>
      <c r="E126" s="8">
        <v>558</v>
      </c>
      <c r="F126" s="8">
        <v>338</v>
      </c>
      <c r="H126" s="9">
        <f t="shared" si="1"/>
        <v>0</v>
      </c>
    </row>
    <row r="127" spans="1:8" x14ac:dyDescent="0.25">
      <c r="A127">
        <v>2000</v>
      </c>
      <c r="B127" t="s">
        <v>162</v>
      </c>
      <c r="C127" s="8">
        <v>344</v>
      </c>
      <c r="D127" s="8">
        <v>344</v>
      </c>
      <c r="H127" s="9">
        <f t="shared" si="1"/>
        <v>0</v>
      </c>
    </row>
    <row r="128" spans="1:8" x14ac:dyDescent="0.25">
      <c r="A128">
        <v>2031</v>
      </c>
      <c r="B128" t="s">
        <v>163</v>
      </c>
      <c r="C128" s="8">
        <v>201</v>
      </c>
      <c r="D128" s="8">
        <v>201</v>
      </c>
      <c r="H128" s="9">
        <f t="shared" si="1"/>
        <v>0</v>
      </c>
    </row>
    <row r="129" spans="1:8" x14ac:dyDescent="0.25">
      <c r="A129">
        <v>3365</v>
      </c>
      <c r="B129" t="s">
        <v>164</v>
      </c>
      <c r="C129" s="8">
        <v>368</v>
      </c>
      <c r="D129" s="8">
        <v>368</v>
      </c>
      <c r="H129" s="9">
        <f t="shared" si="1"/>
        <v>0</v>
      </c>
    </row>
    <row r="130" spans="1:8" x14ac:dyDescent="0.25">
      <c r="A130">
        <v>5202</v>
      </c>
      <c r="B130" t="s">
        <v>165</v>
      </c>
      <c r="C130" s="8">
        <v>215</v>
      </c>
      <c r="D130" s="8">
        <v>215</v>
      </c>
      <c r="H130" s="9">
        <f t="shared" si="1"/>
        <v>0</v>
      </c>
    </row>
    <row r="131" spans="1:8" x14ac:dyDescent="0.25">
      <c r="A131">
        <v>2003</v>
      </c>
      <c r="B131" t="s">
        <v>166</v>
      </c>
      <c r="C131" s="8">
        <v>281</v>
      </c>
      <c r="D131" s="8">
        <v>281</v>
      </c>
      <c r="H131" s="9">
        <f t="shared" si="1"/>
        <v>0</v>
      </c>
    </row>
    <row r="132" spans="1:8" x14ac:dyDescent="0.25">
      <c r="A132">
        <v>2140</v>
      </c>
      <c r="B132" t="s">
        <v>167</v>
      </c>
      <c r="C132" s="8">
        <v>430</v>
      </c>
      <c r="D132" s="8">
        <v>430</v>
      </c>
      <c r="H132" s="9">
        <f t="shared" ref="H132:H191" si="2">C132-SUM(D132:F132)</f>
        <v>0</v>
      </c>
    </row>
    <row r="133" spans="1:8" x14ac:dyDescent="0.25">
      <c r="A133">
        <v>4006</v>
      </c>
      <c r="B133" t="s">
        <v>168</v>
      </c>
      <c r="C133" s="8">
        <v>591</v>
      </c>
      <c r="D133" s="8">
        <v>0</v>
      </c>
      <c r="E133" s="8">
        <v>399</v>
      </c>
      <c r="F133" s="8">
        <v>192</v>
      </c>
      <c r="H133" s="9">
        <f t="shared" si="2"/>
        <v>0</v>
      </c>
    </row>
    <row r="134" spans="1:8" x14ac:dyDescent="0.25">
      <c r="A134">
        <v>2174</v>
      </c>
      <c r="B134" t="s">
        <v>169</v>
      </c>
      <c r="C134" s="8">
        <v>403</v>
      </c>
      <c r="D134" s="8">
        <v>403</v>
      </c>
      <c r="H134" s="9">
        <f t="shared" si="2"/>
        <v>0</v>
      </c>
    </row>
    <row r="135" spans="1:8" x14ac:dyDescent="0.25">
      <c r="A135">
        <v>2055</v>
      </c>
      <c r="B135" t="s">
        <v>170</v>
      </c>
      <c r="C135" s="8">
        <v>298</v>
      </c>
      <c r="D135" s="8">
        <v>298</v>
      </c>
      <c r="H135" s="9">
        <f t="shared" si="2"/>
        <v>0</v>
      </c>
    </row>
    <row r="136" spans="1:8" x14ac:dyDescent="0.25">
      <c r="A136">
        <v>2178</v>
      </c>
      <c r="B136" t="s">
        <v>171</v>
      </c>
      <c r="C136" s="8">
        <v>424</v>
      </c>
      <c r="D136" s="8">
        <v>424</v>
      </c>
      <c r="H136" s="9">
        <f t="shared" si="2"/>
        <v>0</v>
      </c>
    </row>
    <row r="137" spans="1:8" x14ac:dyDescent="0.25">
      <c r="A137">
        <v>3366</v>
      </c>
      <c r="B137" t="s">
        <v>172</v>
      </c>
      <c r="C137" s="8">
        <v>202</v>
      </c>
      <c r="D137" s="8">
        <v>202</v>
      </c>
      <c r="H137" s="9">
        <f t="shared" si="2"/>
        <v>0</v>
      </c>
    </row>
    <row r="138" spans="1:8" x14ac:dyDescent="0.25">
      <c r="A138">
        <v>2077</v>
      </c>
      <c r="B138" t="s">
        <v>173</v>
      </c>
      <c r="C138" s="8">
        <v>181</v>
      </c>
      <c r="D138" s="8">
        <v>181</v>
      </c>
      <c r="H138" s="9">
        <f t="shared" si="2"/>
        <v>0</v>
      </c>
    </row>
    <row r="139" spans="1:8" x14ac:dyDescent="0.25">
      <c r="A139">
        <v>2146</v>
      </c>
      <c r="B139" t="s">
        <v>174</v>
      </c>
      <c r="C139" s="8">
        <v>549</v>
      </c>
      <c r="D139" s="8">
        <v>549</v>
      </c>
      <c r="H139" s="9">
        <f t="shared" si="2"/>
        <v>0</v>
      </c>
    </row>
    <row r="140" spans="1:8" x14ac:dyDescent="0.25">
      <c r="A140">
        <v>2023</v>
      </c>
      <c r="B140" t="s">
        <v>175</v>
      </c>
      <c r="C140" s="8">
        <v>382</v>
      </c>
      <c r="D140" s="8">
        <v>382</v>
      </c>
      <c r="H140" s="9">
        <f t="shared" si="2"/>
        <v>0</v>
      </c>
    </row>
    <row r="141" spans="1:8" x14ac:dyDescent="0.25">
      <c r="A141">
        <v>3369</v>
      </c>
      <c r="B141" t="s">
        <v>176</v>
      </c>
      <c r="C141" s="8">
        <v>254</v>
      </c>
      <c r="D141" s="8">
        <v>254</v>
      </c>
      <c r="H141" s="9">
        <f t="shared" si="2"/>
        <v>0</v>
      </c>
    </row>
    <row r="142" spans="1:8" x14ac:dyDescent="0.25">
      <c r="A142">
        <v>3333</v>
      </c>
      <c r="B142" t="s">
        <v>177</v>
      </c>
      <c r="C142" s="8">
        <v>213</v>
      </c>
      <c r="D142" s="8">
        <v>213</v>
      </c>
      <c r="H142" s="9">
        <f t="shared" si="2"/>
        <v>0</v>
      </c>
    </row>
    <row r="143" spans="1:8" x14ac:dyDescent="0.25">
      <c r="A143">
        <v>3373</v>
      </c>
      <c r="B143" t="s">
        <v>178</v>
      </c>
      <c r="C143" s="8">
        <v>128</v>
      </c>
      <c r="D143" s="8">
        <v>128</v>
      </c>
      <c r="H143" s="9">
        <f t="shared" si="2"/>
        <v>0</v>
      </c>
    </row>
    <row r="144" spans="1:8" x14ac:dyDescent="0.25">
      <c r="A144">
        <v>4023</v>
      </c>
      <c r="B144" t="s">
        <v>179</v>
      </c>
      <c r="C144" s="8">
        <v>1568</v>
      </c>
      <c r="D144" s="8">
        <v>0</v>
      </c>
      <c r="E144" s="8">
        <v>902</v>
      </c>
      <c r="F144" s="8">
        <v>666</v>
      </c>
      <c r="H144" s="9">
        <f t="shared" si="2"/>
        <v>0</v>
      </c>
    </row>
    <row r="145" spans="1:8" x14ac:dyDescent="0.25">
      <c r="A145">
        <v>3334</v>
      </c>
      <c r="B145" t="s">
        <v>180</v>
      </c>
      <c r="C145" s="8">
        <v>198</v>
      </c>
      <c r="D145" s="8">
        <v>198</v>
      </c>
      <c r="H145" s="9">
        <f t="shared" si="2"/>
        <v>0</v>
      </c>
    </row>
    <row r="146" spans="1:8" x14ac:dyDescent="0.25">
      <c r="A146">
        <v>3335</v>
      </c>
      <c r="B146" t="s">
        <v>181</v>
      </c>
      <c r="C146" s="8">
        <v>376</v>
      </c>
      <c r="D146" s="8">
        <v>376</v>
      </c>
      <c r="H146" s="9">
        <f t="shared" si="2"/>
        <v>0</v>
      </c>
    </row>
    <row r="147" spans="1:8" x14ac:dyDescent="0.25">
      <c r="A147">
        <v>3354</v>
      </c>
      <c r="B147" t="s">
        <v>182</v>
      </c>
      <c r="C147" s="8">
        <v>210</v>
      </c>
      <c r="D147" s="8">
        <v>210</v>
      </c>
      <c r="H147" s="9">
        <f t="shared" si="2"/>
        <v>0</v>
      </c>
    </row>
    <row r="148" spans="1:8" x14ac:dyDescent="0.25">
      <c r="A148">
        <v>3351</v>
      </c>
      <c r="B148" t="s">
        <v>183</v>
      </c>
      <c r="C148" s="8">
        <v>209</v>
      </c>
      <c r="D148" s="8">
        <v>209</v>
      </c>
      <c r="H148" s="9">
        <f t="shared" si="2"/>
        <v>0</v>
      </c>
    </row>
    <row r="149" spans="1:8" x14ac:dyDescent="0.25">
      <c r="A149">
        <v>2032</v>
      </c>
      <c r="B149" t="s">
        <v>184</v>
      </c>
      <c r="C149" s="8">
        <v>307</v>
      </c>
      <c r="D149" s="8">
        <v>307</v>
      </c>
      <c r="H149" s="9">
        <f t="shared" si="2"/>
        <v>0</v>
      </c>
    </row>
    <row r="150" spans="1:8" x14ac:dyDescent="0.25">
      <c r="A150">
        <v>3352</v>
      </c>
      <c r="B150" t="s">
        <v>185</v>
      </c>
      <c r="C150" s="8">
        <v>201</v>
      </c>
      <c r="D150" s="8">
        <v>201</v>
      </c>
      <c r="H150" s="9">
        <f t="shared" si="2"/>
        <v>0</v>
      </c>
    </row>
    <row r="151" spans="1:8" x14ac:dyDescent="0.25">
      <c r="A151">
        <v>5208</v>
      </c>
      <c r="B151" t="s">
        <v>186</v>
      </c>
      <c r="C151" s="8">
        <v>419</v>
      </c>
      <c r="D151" s="8">
        <v>419</v>
      </c>
      <c r="H151" s="9">
        <f t="shared" si="2"/>
        <v>0</v>
      </c>
    </row>
    <row r="152" spans="1:8" x14ac:dyDescent="0.25">
      <c r="A152">
        <v>3367</v>
      </c>
      <c r="B152" t="s">
        <v>187</v>
      </c>
      <c r="C152" s="8">
        <v>209</v>
      </c>
      <c r="D152" s="8">
        <v>209</v>
      </c>
      <c r="H152" s="9">
        <f t="shared" si="2"/>
        <v>0</v>
      </c>
    </row>
    <row r="153" spans="1:8" x14ac:dyDescent="0.25">
      <c r="A153">
        <v>3338</v>
      </c>
      <c r="B153" t="s">
        <v>188</v>
      </c>
      <c r="C153" s="8">
        <v>322</v>
      </c>
      <c r="D153" s="8">
        <v>322</v>
      </c>
      <c r="H153" s="9">
        <f t="shared" si="2"/>
        <v>0</v>
      </c>
    </row>
    <row r="154" spans="1:8" x14ac:dyDescent="0.25">
      <c r="A154">
        <v>3370</v>
      </c>
      <c r="B154" t="s">
        <v>189</v>
      </c>
      <c r="C154" s="8">
        <v>266</v>
      </c>
      <c r="D154" s="8">
        <v>266</v>
      </c>
      <c r="H154" s="9">
        <f t="shared" si="2"/>
        <v>0</v>
      </c>
    </row>
    <row r="155" spans="1:8" x14ac:dyDescent="0.25">
      <c r="A155">
        <v>3021</v>
      </c>
      <c r="B155" t="s">
        <v>190</v>
      </c>
      <c r="C155" s="8">
        <v>212</v>
      </c>
      <c r="D155" s="8">
        <v>212</v>
      </c>
      <c r="H155" s="9">
        <f t="shared" si="2"/>
        <v>0</v>
      </c>
    </row>
    <row r="156" spans="1:8" x14ac:dyDescent="0.25">
      <c r="A156">
        <v>3347</v>
      </c>
      <c r="B156" t="s">
        <v>191</v>
      </c>
      <c r="C156" s="8">
        <v>204</v>
      </c>
      <c r="D156" s="8">
        <v>204</v>
      </c>
      <c r="H156" s="9">
        <f t="shared" si="2"/>
        <v>0</v>
      </c>
    </row>
    <row r="157" spans="1:8" x14ac:dyDescent="0.25">
      <c r="A157">
        <v>3355</v>
      </c>
      <c r="B157" t="s">
        <v>192</v>
      </c>
      <c r="C157" s="8">
        <v>210</v>
      </c>
      <c r="D157" s="8">
        <v>210</v>
      </c>
      <c r="H157" s="9">
        <f t="shared" si="2"/>
        <v>0</v>
      </c>
    </row>
    <row r="158" spans="1:8" x14ac:dyDescent="0.25">
      <c r="A158">
        <v>3013</v>
      </c>
      <c r="B158" t="s">
        <v>193</v>
      </c>
      <c r="C158" s="8">
        <v>395</v>
      </c>
      <c r="D158" s="8">
        <v>395</v>
      </c>
      <c r="H158" s="9">
        <f t="shared" si="2"/>
        <v>0</v>
      </c>
    </row>
    <row r="159" spans="1:8" x14ac:dyDescent="0.25">
      <c r="A159">
        <v>2010</v>
      </c>
      <c r="B159" t="s">
        <v>194</v>
      </c>
      <c r="C159" s="8">
        <v>383</v>
      </c>
      <c r="D159" s="8">
        <v>383</v>
      </c>
      <c r="H159" s="9">
        <f t="shared" si="2"/>
        <v>0</v>
      </c>
    </row>
    <row r="160" spans="1:8" x14ac:dyDescent="0.25">
      <c r="A160">
        <v>3301</v>
      </c>
      <c r="B160" t="s">
        <v>195</v>
      </c>
      <c r="C160" s="8">
        <v>209</v>
      </c>
      <c r="D160" s="8">
        <v>209</v>
      </c>
      <c r="H160" s="9">
        <f t="shared" si="2"/>
        <v>0</v>
      </c>
    </row>
    <row r="161" spans="1:8" x14ac:dyDescent="0.25">
      <c r="A161">
        <v>2022</v>
      </c>
      <c r="B161" t="s">
        <v>196</v>
      </c>
      <c r="C161" s="8">
        <v>206</v>
      </c>
      <c r="D161" s="8">
        <v>206</v>
      </c>
      <c r="H161" s="9">
        <f t="shared" si="2"/>
        <v>0</v>
      </c>
    </row>
    <row r="162" spans="1:8" x14ac:dyDescent="0.25">
      <c r="A162">
        <v>3313</v>
      </c>
      <c r="B162" t="s">
        <v>197</v>
      </c>
      <c r="C162" s="8">
        <v>413</v>
      </c>
      <c r="D162" s="8">
        <v>413</v>
      </c>
      <c r="H162" s="9">
        <f t="shared" si="2"/>
        <v>0</v>
      </c>
    </row>
    <row r="163" spans="1:8" x14ac:dyDescent="0.25">
      <c r="A163">
        <v>3371</v>
      </c>
      <c r="B163" t="s">
        <v>198</v>
      </c>
      <c r="C163" s="8">
        <v>210</v>
      </c>
      <c r="D163" s="8">
        <v>210</v>
      </c>
      <c r="H163" s="9">
        <f t="shared" si="2"/>
        <v>0</v>
      </c>
    </row>
    <row r="164" spans="1:8" x14ac:dyDescent="0.25">
      <c r="A164">
        <v>3349</v>
      </c>
      <c r="B164" t="s">
        <v>199</v>
      </c>
      <c r="C164" s="8">
        <v>175</v>
      </c>
      <c r="D164" s="8">
        <v>175</v>
      </c>
      <c r="H164" s="9">
        <f t="shared" si="2"/>
        <v>0</v>
      </c>
    </row>
    <row r="165" spans="1:8" x14ac:dyDescent="0.25">
      <c r="A165">
        <v>3350</v>
      </c>
      <c r="B165" t="s">
        <v>200</v>
      </c>
      <c r="C165" s="8">
        <v>419</v>
      </c>
      <c r="D165" s="8">
        <v>419</v>
      </c>
      <c r="H165" s="9">
        <f t="shared" si="2"/>
        <v>0</v>
      </c>
    </row>
    <row r="166" spans="1:8" x14ac:dyDescent="0.25">
      <c r="A166">
        <v>2134</v>
      </c>
      <c r="B166" t="s">
        <v>201</v>
      </c>
      <c r="C166" s="8">
        <v>88</v>
      </c>
      <c r="D166" s="8">
        <v>88</v>
      </c>
      <c r="H166" s="9">
        <f t="shared" si="2"/>
        <v>0</v>
      </c>
    </row>
    <row r="167" spans="1:8" x14ac:dyDescent="0.25">
      <c r="A167">
        <v>2148</v>
      </c>
      <c r="B167" t="s">
        <v>202</v>
      </c>
      <c r="C167" s="8">
        <v>298</v>
      </c>
      <c r="D167" s="8">
        <v>298</v>
      </c>
      <c r="H167" s="9">
        <f t="shared" si="2"/>
        <v>0</v>
      </c>
    </row>
    <row r="168" spans="1:8" x14ac:dyDescent="0.25">
      <c r="A168">
        <v>2081</v>
      </c>
      <c r="B168" t="s">
        <v>203</v>
      </c>
      <c r="C168" s="8">
        <v>140</v>
      </c>
      <c r="D168" s="8">
        <v>140</v>
      </c>
      <c r="H168" s="9">
        <f t="shared" si="2"/>
        <v>0</v>
      </c>
    </row>
    <row r="169" spans="1:8" x14ac:dyDescent="0.25">
      <c r="A169">
        <v>2057</v>
      </c>
      <c r="B169" t="s">
        <v>204</v>
      </c>
      <c r="C169" s="8">
        <v>433</v>
      </c>
      <c r="D169" s="8">
        <v>433</v>
      </c>
      <c r="H169" s="9">
        <f t="shared" si="2"/>
        <v>0</v>
      </c>
    </row>
    <row r="170" spans="1:8" x14ac:dyDescent="0.25">
      <c r="A170">
        <v>2058</v>
      </c>
      <c r="B170" t="s">
        <v>205</v>
      </c>
      <c r="C170" s="8">
        <v>418</v>
      </c>
      <c r="D170" s="8">
        <v>418</v>
      </c>
      <c r="H170" s="9">
        <f t="shared" si="2"/>
        <v>0</v>
      </c>
    </row>
    <row r="171" spans="1:8" x14ac:dyDescent="0.25">
      <c r="A171">
        <v>4610</v>
      </c>
      <c r="B171" t="s">
        <v>206</v>
      </c>
      <c r="C171" s="8">
        <v>768</v>
      </c>
      <c r="D171" s="8">
        <v>0</v>
      </c>
      <c r="E171" s="8">
        <v>467</v>
      </c>
      <c r="F171" s="8">
        <v>301</v>
      </c>
      <c r="H171" s="9">
        <f t="shared" si="2"/>
        <v>0</v>
      </c>
    </row>
    <row r="172" spans="1:8" x14ac:dyDescent="0.25">
      <c r="A172">
        <v>3368</v>
      </c>
      <c r="B172" t="s">
        <v>207</v>
      </c>
      <c r="C172" s="8">
        <v>204</v>
      </c>
      <c r="D172" s="8">
        <v>204</v>
      </c>
      <c r="H172" s="9">
        <f t="shared" si="2"/>
        <v>0</v>
      </c>
    </row>
    <row r="173" spans="1:8" x14ac:dyDescent="0.25">
      <c r="A173">
        <v>2060</v>
      </c>
      <c r="B173" t="s">
        <v>208</v>
      </c>
      <c r="C173" s="8">
        <v>587</v>
      </c>
      <c r="D173" s="8">
        <v>587</v>
      </c>
      <c r="H173" s="9">
        <f t="shared" si="2"/>
        <v>0</v>
      </c>
    </row>
    <row r="174" spans="1:8" x14ac:dyDescent="0.25">
      <c r="A174">
        <v>2061</v>
      </c>
      <c r="B174" t="s">
        <v>209</v>
      </c>
      <c r="C174" s="8">
        <v>592</v>
      </c>
      <c r="D174" s="8">
        <v>592</v>
      </c>
      <c r="H174" s="9">
        <f t="shared" si="2"/>
        <v>0</v>
      </c>
    </row>
    <row r="175" spans="1:8" x14ac:dyDescent="0.25">
      <c r="A175">
        <v>2200</v>
      </c>
      <c r="B175" t="s">
        <v>210</v>
      </c>
      <c r="C175" s="8">
        <v>208</v>
      </c>
      <c r="D175" s="8">
        <v>208</v>
      </c>
      <c r="H175" s="9">
        <f t="shared" si="2"/>
        <v>0</v>
      </c>
    </row>
    <row r="176" spans="1:8" x14ac:dyDescent="0.25">
      <c r="A176">
        <v>4074</v>
      </c>
      <c r="B176" t="s">
        <v>211</v>
      </c>
      <c r="C176" s="8">
        <v>1206</v>
      </c>
      <c r="D176" s="8">
        <v>0</v>
      </c>
      <c r="E176" s="8">
        <v>732</v>
      </c>
      <c r="F176" s="8">
        <v>474</v>
      </c>
      <c r="H176" s="9">
        <f t="shared" si="2"/>
        <v>0</v>
      </c>
    </row>
    <row r="177" spans="1:8" x14ac:dyDescent="0.25">
      <c r="A177">
        <v>4028</v>
      </c>
      <c r="B177" t="s">
        <v>212</v>
      </c>
      <c r="C177" s="8">
        <v>1037</v>
      </c>
      <c r="D177" s="8">
        <v>0</v>
      </c>
      <c r="E177" s="8">
        <v>559</v>
      </c>
      <c r="F177" s="8">
        <v>478</v>
      </c>
      <c r="H177" s="9">
        <f t="shared" si="2"/>
        <v>0</v>
      </c>
    </row>
    <row r="178" spans="1:8" x14ac:dyDescent="0.25">
      <c r="A178">
        <v>3362</v>
      </c>
      <c r="B178" t="s">
        <v>213</v>
      </c>
      <c r="C178" s="8">
        <v>322</v>
      </c>
      <c r="D178" s="8">
        <v>322</v>
      </c>
      <c r="H178" s="9">
        <f t="shared" si="2"/>
        <v>0</v>
      </c>
    </row>
    <row r="179" spans="1:8" x14ac:dyDescent="0.25">
      <c r="A179">
        <v>6909</v>
      </c>
      <c r="B179" t="s">
        <v>214</v>
      </c>
      <c r="C179" s="8">
        <v>583</v>
      </c>
      <c r="D179" s="8">
        <v>0</v>
      </c>
      <c r="E179" s="8">
        <v>362</v>
      </c>
      <c r="F179" s="8">
        <v>221</v>
      </c>
      <c r="H179" s="9">
        <f t="shared" si="2"/>
        <v>0</v>
      </c>
    </row>
    <row r="180" spans="1:8" x14ac:dyDescent="0.25">
      <c r="A180">
        <v>2135</v>
      </c>
      <c r="B180" t="s">
        <v>215</v>
      </c>
      <c r="C180" s="8">
        <v>256</v>
      </c>
      <c r="D180" s="8">
        <v>256</v>
      </c>
      <c r="H180" s="9">
        <f t="shared" si="2"/>
        <v>0</v>
      </c>
    </row>
    <row r="181" spans="1:8" x14ac:dyDescent="0.25">
      <c r="A181">
        <v>2071</v>
      </c>
      <c r="B181" t="s">
        <v>216</v>
      </c>
      <c r="C181" s="8">
        <v>428</v>
      </c>
      <c r="D181" s="8">
        <v>428</v>
      </c>
      <c r="H181" s="9">
        <f t="shared" si="2"/>
        <v>0</v>
      </c>
    </row>
    <row r="182" spans="1:8" x14ac:dyDescent="0.25">
      <c r="A182">
        <v>2193</v>
      </c>
      <c r="B182" t="s">
        <v>217</v>
      </c>
      <c r="C182" s="8">
        <v>383</v>
      </c>
      <c r="D182" s="8">
        <v>383</v>
      </c>
      <c r="H182" s="9">
        <f t="shared" si="2"/>
        <v>0</v>
      </c>
    </row>
    <row r="183" spans="1:8" x14ac:dyDescent="0.25">
      <c r="A183">
        <v>2028</v>
      </c>
      <c r="B183" t="s">
        <v>218</v>
      </c>
      <c r="C183" s="8">
        <v>593</v>
      </c>
      <c r="D183" s="8">
        <v>593</v>
      </c>
      <c r="H183" s="9">
        <f t="shared" si="2"/>
        <v>0</v>
      </c>
    </row>
    <row r="184" spans="1:8" x14ac:dyDescent="0.25">
      <c r="A184">
        <v>2012</v>
      </c>
      <c r="B184" t="s">
        <v>219</v>
      </c>
      <c r="C184" s="8">
        <v>527</v>
      </c>
      <c r="D184" s="8">
        <v>527</v>
      </c>
      <c r="H184" s="9">
        <f t="shared" si="2"/>
        <v>0</v>
      </c>
    </row>
    <row r="185" spans="1:8" x14ac:dyDescent="0.25">
      <c r="A185">
        <v>2074</v>
      </c>
      <c r="B185" t="s">
        <v>220</v>
      </c>
      <c r="C185" s="8">
        <v>627</v>
      </c>
      <c r="D185" s="8">
        <v>627</v>
      </c>
      <c r="H185" s="9">
        <f t="shared" si="2"/>
        <v>0</v>
      </c>
    </row>
    <row r="186" spans="1:8" x14ac:dyDescent="0.25">
      <c r="A186">
        <v>2117</v>
      </c>
      <c r="B186" t="s">
        <v>221</v>
      </c>
      <c r="C186" s="8">
        <v>405</v>
      </c>
      <c r="D186" s="8">
        <v>405</v>
      </c>
      <c r="H186" s="9">
        <f t="shared" si="2"/>
        <v>0</v>
      </c>
    </row>
    <row r="187" spans="1:8" x14ac:dyDescent="0.25">
      <c r="A187">
        <v>3035</v>
      </c>
      <c r="B187" t="s">
        <v>222</v>
      </c>
      <c r="C187" s="8">
        <v>99</v>
      </c>
      <c r="D187" s="8">
        <v>99</v>
      </c>
      <c r="H187" s="9">
        <f t="shared" si="2"/>
        <v>0</v>
      </c>
    </row>
    <row r="188" spans="1:8" x14ac:dyDescent="0.25">
      <c r="A188">
        <v>2078</v>
      </c>
      <c r="B188" t="s">
        <v>223</v>
      </c>
      <c r="C188" s="8">
        <v>407</v>
      </c>
      <c r="D188" s="8">
        <v>407</v>
      </c>
      <c r="H188" s="9">
        <f t="shared" si="2"/>
        <v>0</v>
      </c>
    </row>
    <row r="189" spans="1:8" x14ac:dyDescent="0.25">
      <c r="A189">
        <v>2030</v>
      </c>
      <c r="B189" t="s">
        <v>224</v>
      </c>
      <c r="C189" s="8">
        <v>182</v>
      </c>
      <c r="D189" s="8">
        <v>182</v>
      </c>
      <c r="H189" s="9">
        <f t="shared" si="2"/>
        <v>0</v>
      </c>
    </row>
    <row r="190" spans="1:8" x14ac:dyDescent="0.25">
      <c r="A190">
        <v>2100</v>
      </c>
      <c r="B190" t="s">
        <v>225</v>
      </c>
      <c r="C190" s="8">
        <v>199</v>
      </c>
      <c r="D190" s="8">
        <v>199</v>
      </c>
      <c r="H190" s="9">
        <f t="shared" si="2"/>
        <v>0</v>
      </c>
    </row>
    <row r="191" spans="1:8" x14ac:dyDescent="0.25">
      <c r="A191">
        <v>3036</v>
      </c>
      <c r="B191" t="s">
        <v>226</v>
      </c>
      <c r="C191" s="8">
        <v>314</v>
      </c>
      <c r="D191" s="8">
        <v>314</v>
      </c>
      <c r="H191" s="9">
        <f t="shared" si="2"/>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191"/>
  <sheetViews>
    <sheetView workbookViewId="0">
      <pane xSplit="2" ySplit="2" topLeftCell="O177" activePane="bottomRight" state="frozen"/>
      <selection pane="topRight" activeCell="C1" sqref="C1"/>
      <selection pane="bottomLeft" activeCell="A3" sqref="A3"/>
      <selection pane="bottomRight" activeCell="Z185" sqref="Z185"/>
    </sheetView>
  </sheetViews>
  <sheetFormatPr defaultRowHeight="15" x14ac:dyDescent="0.25"/>
  <cols>
    <col min="2" max="2" width="47.7109375" bestFit="1" customWidth="1"/>
    <col min="3" max="7" width="9.140625" style="1"/>
    <col min="8" max="8" width="9.7109375" style="1" customWidth="1"/>
    <col min="9" max="15" width="9.140625" style="1"/>
    <col min="16" max="16" width="12.42578125" style="1" customWidth="1"/>
    <col min="17" max="28" width="9.140625" style="1"/>
  </cols>
  <sheetData>
    <row r="2" spans="1:28" s="2" customFormat="1" ht="90" customHeight="1" x14ac:dyDescent="0.25">
      <c r="C2" s="3" t="s">
        <v>1</v>
      </c>
      <c r="D2" s="3" t="s">
        <v>2</v>
      </c>
      <c r="E2" s="3" t="s">
        <v>3</v>
      </c>
      <c r="F2" s="3" t="s">
        <v>4</v>
      </c>
      <c r="G2" s="3" t="s">
        <v>5</v>
      </c>
      <c r="H2" s="3" t="s">
        <v>6</v>
      </c>
      <c r="I2" s="3" t="s">
        <v>7</v>
      </c>
      <c r="J2" s="3" t="s">
        <v>8</v>
      </c>
      <c r="K2" s="3" t="s">
        <v>9</v>
      </c>
      <c r="L2" s="3" t="s">
        <v>10</v>
      </c>
      <c r="M2" s="3" t="s">
        <v>11</v>
      </c>
      <c r="N2" s="3" t="s">
        <v>12</v>
      </c>
      <c r="O2" s="3" t="s">
        <v>13</v>
      </c>
      <c r="P2" s="3" t="s">
        <v>14</v>
      </c>
      <c r="Q2" s="3"/>
      <c r="R2" s="3" t="s">
        <v>230</v>
      </c>
      <c r="S2" s="3"/>
      <c r="T2" s="3"/>
      <c r="U2" s="3"/>
      <c r="V2" s="3"/>
      <c r="W2" s="3"/>
      <c r="X2" s="3"/>
      <c r="Y2" s="3"/>
      <c r="Z2" s="3"/>
      <c r="AA2" s="3"/>
      <c r="AB2" s="3"/>
    </row>
    <row r="3" spans="1:28" x14ac:dyDescent="0.25">
      <c r="A3">
        <v>2173</v>
      </c>
      <c r="B3" t="s">
        <v>38</v>
      </c>
      <c r="C3" s="1">
        <v>581707.80977027456</v>
      </c>
      <c r="D3" s="1">
        <v>0</v>
      </c>
      <c r="E3" s="1">
        <v>14748.654169411842</v>
      </c>
      <c r="F3" s="1">
        <v>0</v>
      </c>
      <c r="G3" s="1">
        <v>0</v>
      </c>
      <c r="H3" s="1">
        <v>4567.2170931672163</v>
      </c>
      <c r="I3" s="1">
        <v>1156.8157280504336</v>
      </c>
      <c r="J3" s="1">
        <v>175000</v>
      </c>
      <c r="K3" s="1">
        <v>0</v>
      </c>
      <c r="L3" s="1">
        <v>0</v>
      </c>
      <c r="M3" s="1">
        <v>18050.174999999999</v>
      </c>
      <c r="N3" s="1">
        <v>11344.61722680612</v>
      </c>
      <c r="O3" s="1">
        <v>0</v>
      </c>
      <c r="P3" s="1">
        <v>0</v>
      </c>
      <c r="R3" s="10">
        <v>0</v>
      </c>
    </row>
    <row r="4" spans="1:28" x14ac:dyDescent="0.25">
      <c r="A4">
        <v>3000</v>
      </c>
      <c r="B4" t="s">
        <v>39</v>
      </c>
      <c r="C4" s="1">
        <v>1764700.1344473234</v>
      </c>
      <c r="D4" s="1">
        <v>0</v>
      </c>
      <c r="E4" s="1">
        <v>224170.39801354305</v>
      </c>
      <c r="F4" s="1">
        <v>287638.72782821144</v>
      </c>
      <c r="G4" s="1">
        <v>0</v>
      </c>
      <c r="H4" s="1">
        <v>40401.846696266191</v>
      </c>
      <c r="I4" s="1">
        <v>61664.609360819319</v>
      </c>
      <c r="J4" s="1">
        <v>175000</v>
      </c>
      <c r="K4" s="1">
        <v>0</v>
      </c>
      <c r="L4" s="1">
        <v>8514.7474383841345</v>
      </c>
      <c r="M4" s="1">
        <v>60375.614999999998</v>
      </c>
      <c r="N4" s="1">
        <v>94589.868309275247</v>
      </c>
      <c r="O4" s="1">
        <v>0</v>
      </c>
      <c r="P4" s="1">
        <v>0</v>
      </c>
      <c r="R4" s="10">
        <v>0</v>
      </c>
    </row>
    <row r="5" spans="1:28" x14ac:dyDescent="0.25">
      <c r="A5">
        <v>3026</v>
      </c>
      <c r="B5" t="s">
        <v>40</v>
      </c>
      <c r="C5" s="1">
        <v>883748.40330484021</v>
      </c>
      <c r="D5" s="1">
        <v>0</v>
      </c>
      <c r="E5" s="1">
        <v>14233.129126480051</v>
      </c>
      <c r="F5" s="1">
        <v>0</v>
      </c>
      <c r="G5" s="1">
        <v>0</v>
      </c>
      <c r="H5" s="1">
        <v>5969.7363379039225</v>
      </c>
      <c r="I5" s="1">
        <v>1604.2547108328592</v>
      </c>
      <c r="J5" s="1">
        <v>175000</v>
      </c>
      <c r="K5" s="1">
        <v>0</v>
      </c>
      <c r="L5" s="1">
        <v>0</v>
      </c>
      <c r="M5" s="1">
        <v>32093</v>
      </c>
      <c r="N5" s="1">
        <v>25496.106557466788</v>
      </c>
      <c r="O5" s="1">
        <v>0</v>
      </c>
      <c r="P5" s="1">
        <v>0</v>
      </c>
      <c r="R5" s="10">
        <v>0</v>
      </c>
    </row>
    <row r="6" spans="1:28" x14ac:dyDescent="0.25">
      <c r="A6">
        <v>6907</v>
      </c>
      <c r="B6" t="s">
        <v>41</v>
      </c>
      <c r="C6" s="1">
        <v>4465319.470577145</v>
      </c>
      <c r="D6" s="1">
        <v>0</v>
      </c>
      <c r="E6" s="1">
        <v>542144.989302987</v>
      </c>
      <c r="F6" s="1">
        <v>624722.00447557529</v>
      </c>
      <c r="G6" s="1">
        <v>0</v>
      </c>
      <c r="H6" s="1">
        <v>118187.0139595939</v>
      </c>
      <c r="I6" s="1">
        <v>43050.329911359491</v>
      </c>
      <c r="J6" s="1">
        <v>175000</v>
      </c>
      <c r="K6" s="1">
        <v>0</v>
      </c>
      <c r="L6" s="1">
        <v>0</v>
      </c>
      <c r="M6" s="1">
        <v>51335</v>
      </c>
      <c r="N6" s="1">
        <v>26539.160191952251</v>
      </c>
      <c r="O6" s="1">
        <v>0</v>
      </c>
      <c r="P6" s="1">
        <v>0</v>
      </c>
      <c r="R6" s="10">
        <v>0</v>
      </c>
    </row>
    <row r="7" spans="1:28" x14ac:dyDescent="0.25">
      <c r="A7">
        <v>2150</v>
      </c>
      <c r="B7" t="s">
        <v>42</v>
      </c>
      <c r="C7" s="1">
        <v>1247315.7844112618</v>
      </c>
      <c r="D7" s="1">
        <v>0</v>
      </c>
      <c r="E7" s="1">
        <v>51598.952360873292</v>
      </c>
      <c r="F7" s="1">
        <v>568.67897422533099</v>
      </c>
      <c r="G7" s="1">
        <v>0</v>
      </c>
      <c r="H7" s="1">
        <v>15024.385631925934</v>
      </c>
      <c r="I7" s="1">
        <v>2264.2329146565039</v>
      </c>
      <c r="J7" s="1">
        <v>175000</v>
      </c>
      <c r="K7" s="1">
        <v>0</v>
      </c>
      <c r="L7" s="1">
        <v>0</v>
      </c>
      <c r="M7" s="1">
        <v>34967</v>
      </c>
      <c r="N7" s="1">
        <v>29902.720002972288</v>
      </c>
      <c r="O7" s="1">
        <v>0</v>
      </c>
      <c r="P7" s="1">
        <v>0</v>
      </c>
      <c r="R7" s="10">
        <v>0</v>
      </c>
    </row>
    <row r="8" spans="1:28" x14ac:dyDescent="0.25">
      <c r="A8">
        <v>2184</v>
      </c>
      <c r="B8" t="s">
        <v>43</v>
      </c>
      <c r="C8" s="1">
        <v>590097.82625734585</v>
      </c>
      <c r="D8" s="1">
        <v>0</v>
      </c>
      <c r="E8" s="1">
        <v>78876.040932512391</v>
      </c>
      <c r="F8" s="1">
        <v>97299.038207728925</v>
      </c>
      <c r="G8" s="1">
        <v>0</v>
      </c>
      <c r="H8" s="1">
        <v>11446.518867551684</v>
      </c>
      <c r="I8" s="1">
        <v>19959.940810973134</v>
      </c>
      <c r="J8" s="1">
        <v>175000</v>
      </c>
      <c r="K8" s="1">
        <v>0</v>
      </c>
      <c r="L8" s="1">
        <v>0</v>
      </c>
      <c r="M8" s="1">
        <v>19921.5</v>
      </c>
      <c r="N8" s="1">
        <v>27417.791873414186</v>
      </c>
      <c r="O8" s="1">
        <v>0</v>
      </c>
      <c r="P8" s="1">
        <v>0</v>
      </c>
      <c r="R8" s="10">
        <v>0</v>
      </c>
    </row>
    <row r="9" spans="1:28" x14ac:dyDescent="0.25">
      <c r="A9">
        <v>3360</v>
      </c>
      <c r="B9" t="s">
        <v>44</v>
      </c>
      <c r="C9" s="1">
        <v>1143838.9144040495</v>
      </c>
      <c r="D9" s="1">
        <v>0</v>
      </c>
      <c r="E9" s="1">
        <v>30395.332751056012</v>
      </c>
      <c r="F9" s="1">
        <v>19985.003951347378</v>
      </c>
      <c r="G9" s="1">
        <v>0</v>
      </c>
      <c r="H9" s="1">
        <v>10194.190393762145</v>
      </c>
      <c r="I9" s="1">
        <v>925.47800696184152</v>
      </c>
      <c r="J9" s="1">
        <v>175000</v>
      </c>
      <c r="K9" s="1">
        <v>0</v>
      </c>
      <c r="L9" s="1">
        <v>0</v>
      </c>
      <c r="M9" s="1">
        <v>3411.5315000000005</v>
      </c>
      <c r="N9" s="1">
        <v>49600.731876773061</v>
      </c>
      <c r="O9" s="1">
        <v>0</v>
      </c>
      <c r="P9" s="1">
        <v>0</v>
      </c>
      <c r="R9" s="10">
        <v>0</v>
      </c>
    </row>
    <row r="10" spans="1:28" x14ac:dyDescent="0.25">
      <c r="A10">
        <v>2102</v>
      </c>
      <c r="B10" t="s">
        <v>45</v>
      </c>
      <c r="C10" s="1">
        <v>682388.00761512981</v>
      </c>
      <c r="D10" s="1">
        <v>0</v>
      </c>
      <c r="E10" s="1">
        <v>67065.616289955477</v>
      </c>
      <c r="F10" s="1">
        <v>123748.02172343218</v>
      </c>
      <c r="G10" s="1">
        <v>0</v>
      </c>
      <c r="H10" s="1">
        <v>8947.4650179391247</v>
      </c>
      <c r="I10" s="1">
        <v>17090.944995244394</v>
      </c>
      <c r="J10" s="1">
        <v>175000</v>
      </c>
      <c r="K10" s="1">
        <v>0</v>
      </c>
      <c r="L10" s="1">
        <v>0</v>
      </c>
      <c r="M10" s="1">
        <v>13329.359999999999</v>
      </c>
      <c r="N10" s="1">
        <v>7169.5901475374121</v>
      </c>
      <c r="O10" s="1">
        <v>0</v>
      </c>
      <c r="P10" s="1">
        <v>0</v>
      </c>
      <c r="R10" s="10">
        <v>0</v>
      </c>
    </row>
    <row r="11" spans="1:28" x14ac:dyDescent="0.25">
      <c r="A11">
        <v>2020</v>
      </c>
      <c r="B11" t="s">
        <v>46</v>
      </c>
      <c r="C11" s="1">
        <v>1205365.7019759056</v>
      </c>
      <c r="D11" s="1">
        <v>0</v>
      </c>
      <c r="E11" s="1">
        <v>170894.62128838929</v>
      </c>
      <c r="F11" s="1">
        <v>181489.83263134153</v>
      </c>
      <c r="G11" s="1">
        <v>0</v>
      </c>
      <c r="H11" s="1">
        <v>25454.540242173654</v>
      </c>
      <c r="I11" s="1">
        <v>43743.244428724734</v>
      </c>
      <c r="J11" s="1">
        <v>175000</v>
      </c>
      <c r="K11" s="1">
        <v>0</v>
      </c>
      <c r="L11" s="1">
        <v>0</v>
      </c>
      <c r="M11" s="1">
        <v>5014.3625000000002</v>
      </c>
      <c r="N11" s="1">
        <v>97814.279978597071</v>
      </c>
      <c r="O11" s="1">
        <v>0</v>
      </c>
      <c r="P11" s="1">
        <v>0</v>
      </c>
      <c r="R11" s="10">
        <v>0</v>
      </c>
    </row>
    <row r="12" spans="1:28" x14ac:dyDescent="0.25">
      <c r="A12">
        <v>4064</v>
      </c>
      <c r="B12" t="s">
        <v>47</v>
      </c>
      <c r="C12" s="1">
        <v>5563921.0991133377</v>
      </c>
      <c r="D12" s="1">
        <v>0</v>
      </c>
      <c r="E12" s="1">
        <v>248995.63521575596</v>
      </c>
      <c r="F12" s="1">
        <v>182759.07475297933</v>
      </c>
      <c r="G12" s="1">
        <v>0</v>
      </c>
      <c r="H12" s="1">
        <v>125395.1136316763</v>
      </c>
      <c r="I12" s="1">
        <v>13030.627082303787</v>
      </c>
      <c r="J12" s="1">
        <v>175000</v>
      </c>
      <c r="K12" s="1">
        <v>0</v>
      </c>
      <c r="L12" s="1">
        <v>0</v>
      </c>
      <c r="M12" s="1">
        <v>65266.281200000005</v>
      </c>
      <c r="N12" s="1">
        <v>40058.39074981492</v>
      </c>
      <c r="O12" s="1">
        <v>0</v>
      </c>
      <c r="P12" s="1">
        <v>886879.19266385899</v>
      </c>
      <c r="R12" s="10">
        <v>0</v>
      </c>
    </row>
    <row r="13" spans="1:28" x14ac:dyDescent="0.25">
      <c r="A13">
        <v>2001</v>
      </c>
      <c r="B13" t="s">
        <v>48</v>
      </c>
      <c r="C13" s="1">
        <v>1177398.9803523347</v>
      </c>
      <c r="D13" s="1">
        <v>0</v>
      </c>
      <c r="E13" s="1">
        <v>165740.02714279981</v>
      </c>
      <c r="F13" s="1">
        <v>161237.89773290884</v>
      </c>
      <c r="G13" s="1">
        <v>0</v>
      </c>
      <c r="H13" s="1">
        <v>12103.171388976227</v>
      </c>
      <c r="I13" s="1">
        <v>9928.7413494344346</v>
      </c>
      <c r="J13" s="1">
        <v>175000</v>
      </c>
      <c r="K13" s="1">
        <v>0</v>
      </c>
      <c r="L13" s="1">
        <v>0</v>
      </c>
      <c r="M13" s="1">
        <v>5064.7015000000001</v>
      </c>
      <c r="N13" s="1">
        <v>18999.875538124703</v>
      </c>
      <c r="O13" s="1">
        <v>0</v>
      </c>
      <c r="P13" s="1">
        <v>0</v>
      </c>
      <c r="R13" s="10">
        <v>0</v>
      </c>
    </row>
    <row r="14" spans="1:28" x14ac:dyDescent="0.25">
      <c r="A14">
        <v>2038</v>
      </c>
      <c r="B14" t="s">
        <v>49</v>
      </c>
      <c r="C14" s="1">
        <v>1787073.51174618</v>
      </c>
      <c r="D14" s="1">
        <v>0</v>
      </c>
      <c r="E14" s="1">
        <v>266648.58785030147</v>
      </c>
      <c r="F14" s="1">
        <v>302374.73458095518</v>
      </c>
      <c r="G14" s="1">
        <v>0</v>
      </c>
      <c r="H14" s="1">
        <v>37884.513927984546</v>
      </c>
      <c r="I14" s="1">
        <v>44871.037302670287</v>
      </c>
      <c r="J14" s="1">
        <v>175000</v>
      </c>
      <c r="K14" s="1">
        <v>0</v>
      </c>
      <c r="L14" s="1">
        <v>0</v>
      </c>
      <c r="M14" s="1">
        <v>10442</v>
      </c>
      <c r="N14" s="1">
        <v>43323.377598572522</v>
      </c>
      <c r="O14" s="1">
        <v>0</v>
      </c>
      <c r="P14" s="1">
        <v>0</v>
      </c>
      <c r="R14" s="10">
        <v>0</v>
      </c>
    </row>
    <row r="15" spans="1:28" x14ac:dyDescent="0.25">
      <c r="A15">
        <v>4032</v>
      </c>
      <c r="B15" t="s">
        <v>50</v>
      </c>
      <c r="C15" s="1">
        <v>5411269.5843468793</v>
      </c>
      <c r="D15" s="1">
        <v>0</v>
      </c>
      <c r="E15" s="1">
        <v>487624.37999696418</v>
      </c>
      <c r="F15" s="1">
        <v>606543.0147503789</v>
      </c>
      <c r="G15" s="1">
        <v>0</v>
      </c>
      <c r="H15" s="1">
        <v>198048.14931232293</v>
      </c>
      <c r="I15" s="1">
        <v>8347.3761071480476</v>
      </c>
      <c r="J15" s="1">
        <v>175000</v>
      </c>
      <c r="K15" s="1">
        <v>0</v>
      </c>
      <c r="L15" s="1">
        <v>0</v>
      </c>
      <c r="M15" s="1">
        <v>32709.296688000002</v>
      </c>
      <c r="N15" s="1">
        <v>0</v>
      </c>
      <c r="O15" s="1">
        <v>0</v>
      </c>
      <c r="P15" s="1">
        <v>0</v>
      </c>
      <c r="R15" s="10">
        <v>0</v>
      </c>
    </row>
    <row r="16" spans="1:28" x14ac:dyDescent="0.25">
      <c r="A16">
        <v>2115</v>
      </c>
      <c r="B16" t="s">
        <v>51</v>
      </c>
      <c r="C16" s="1">
        <v>506197.66138663318</v>
      </c>
      <c r="D16" s="1">
        <v>0</v>
      </c>
      <c r="E16" s="1">
        <v>47061.983015856735</v>
      </c>
      <c r="F16" s="1">
        <v>22828.398822474061</v>
      </c>
      <c r="G16" s="1">
        <v>0</v>
      </c>
      <c r="H16" s="1">
        <v>5561.9149339690684</v>
      </c>
      <c r="I16" s="1">
        <v>1156.0263376652879</v>
      </c>
      <c r="J16" s="1">
        <v>175000</v>
      </c>
      <c r="K16" s="1">
        <v>0</v>
      </c>
      <c r="L16" s="1">
        <v>0</v>
      </c>
      <c r="M16" s="1">
        <v>13051.664999999999</v>
      </c>
      <c r="N16" s="1">
        <v>0</v>
      </c>
      <c r="O16" s="1">
        <v>0</v>
      </c>
      <c r="P16" s="1">
        <v>0</v>
      </c>
      <c r="R16" s="10">
        <v>0</v>
      </c>
    </row>
    <row r="17" spans="1:18" x14ac:dyDescent="0.25">
      <c r="A17">
        <v>4040</v>
      </c>
      <c r="B17" t="s">
        <v>52</v>
      </c>
      <c r="C17" s="1">
        <v>5167256.0020474093</v>
      </c>
      <c r="D17" s="1">
        <v>0</v>
      </c>
      <c r="E17" s="1">
        <v>434889.33029542572</v>
      </c>
      <c r="F17" s="1">
        <v>592035.87034202588</v>
      </c>
      <c r="G17" s="1">
        <v>0</v>
      </c>
      <c r="H17" s="1">
        <v>190583.30812947158</v>
      </c>
      <c r="I17" s="1">
        <v>17703.992554167355</v>
      </c>
      <c r="J17" s="1">
        <v>175000</v>
      </c>
      <c r="K17" s="1">
        <v>0</v>
      </c>
      <c r="L17" s="1">
        <v>0</v>
      </c>
      <c r="M17" s="1">
        <v>28740</v>
      </c>
      <c r="N17" s="1">
        <v>0</v>
      </c>
      <c r="O17" s="1">
        <v>-25677.715505466796</v>
      </c>
      <c r="P17" s="1">
        <v>0</v>
      </c>
      <c r="R17" s="10">
        <v>0</v>
      </c>
    </row>
    <row r="18" spans="1:18" x14ac:dyDescent="0.25">
      <c r="A18">
        <v>4025</v>
      </c>
      <c r="B18" t="s">
        <v>53</v>
      </c>
      <c r="C18" s="1">
        <v>1519511.817683626</v>
      </c>
      <c r="D18" s="1">
        <v>0</v>
      </c>
      <c r="E18" s="1">
        <v>132690.62534358745</v>
      </c>
      <c r="F18" s="1">
        <v>205400.53394793329</v>
      </c>
      <c r="G18" s="1">
        <v>0</v>
      </c>
      <c r="H18" s="1">
        <v>78780.180851279074</v>
      </c>
      <c r="I18" s="1">
        <v>22657.163719401819</v>
      </c>
      <c r="J18" s="1">
        <v>175000</v>
      </c>
      <c r="K18" s="1">
        <v>0</v>
      </c>
      <c r="L18" s="1">
        <v>0</v>
      </c>
      <c r="M18" s="1">
        <v>14041.734480000003</v>
      </c>
      <c r="N18" s="1">
        <v>231329.93718856387</v>
      </c>
      <c r="O18" s="1">
        <v>0</v>
      </c>
      <c r="P18" s="1">
        <v>0</v>
      </c>
      <c r="R18" s="10">
        <v>0</v>
      </c>
    </row>
    <row r="19" spans="1:18" x14ac:dyDescent="0.25">
      <c r="A19">
        <v>4041</v>
      </c>
      <c r="B19" t="s">
        <v>54</v>
      </c>
      <c r="C19" s="1">
        <v>3747038.5182819609</v>
      </c>
      <c r="D19" s="1">
        <v>0</v>
      </c>
      <c r="E19" s="1">
        <v>337495.22012248432</v>
      </c>
      <c r="F19" s="1">
        <v>486044.84198878804</v>
      </c>
      <c r="G19" s="1">
        <v>0</v>
      </c>
      <c r="H19" s="1">
        <v>144435.66604363188</v>
      </c>
      <c r="I19" s="1">
        <v>66779.008857184366</v>
      </c>
      <c r="J19" s="1">
        <v>175000</v>
      </c>
      <c r="K19" s="1">
        <v>0</v>
      </c>
      <c r="L19" s="1">
        <v>0</v>
      </c>
      <c r="M19" s="1">
        <v>28148.468960000006</v>
      </c>
      <c r="N19" s="1">
        <v>64511.409892159514</v>
      </c>
      <c r="O19" s="1">
        <v>0</v>
      </c>
      <c r="P19" s="1">
        <v>0</v>
      </c>
      <c r="R19" s="10">
        <v>0</v>
      </c>
    </row>
    <row r="20" spans="1:18" x14ac:dyDescent="0.25">
      <c r="A20">
        <v>2166</v>
      </c>
      <c r="B20" t="s">
        <v>55</v>
      </c>
      <c r="C20" s="1">
        <v>604081.18706913129</v>
      </c>
      <c r="D20" s="1">
        <v>0</v>
      </c>
      <c r="E20" s="1">
        <v>11253.952460313567</v>
      </c>
      <c r="F20" s="1">
        <v>0</v>
      </c>
      <c r="G20" s="1">
        <v>0</v>
      </c>
      <c r="H20" s="1">
        <v>5205.5821798107581</v>
      </c>
      <c r="I20" s="1">
        <v>228.69832945332749</v>
      </c>
      <c r="J20" s="1">
        <v>175000</v>
      </c>
      <c r="K20" s="1">
        <v>0</v>
      </c>
      <c r="L20" s="1">
        <v>0</v>
      </c>
      <c r="M20" s="1">
        <v>20504</v>
      </c>
      <c r="N20" s="1">
        <v>8301.7544285391923</v>
      </c>
      <c r="O20" s="1">
        <v>0</v>
      </c>
      <c r="P20" s="1">
        <v>0</v>
      </c>
      <c r="R20" s="10">
        <v>0</v>
      </c>
    </row>
    <row r="21" spans="1:18" x14ac:dyDescent="0.25">
      <c r="A21">
        <v>5400</v>
      </c>
      <c r="B21" t="s">
        <v>56</v>
      </c>
      <c r="C21" s="1">
        <v>6137711.3586372705</v>
      </c>
      <c r="D21" s="1">
        <v>0</v>
      </c>
      <c r="E21" s="1">
        <v>312670.54577358218</v>
      </c>
      <c r="F21" s="1">
        <v>298792.81422829855</v>
      </c>
      <c r="G21" s="1">
        <v>0</v>
      </c>
      <c r="H21" s="1">
        <v>145530.60388011334</v>
      </c>
      <c r="I21" s="1">
        <v>4769.9292040845912</v>
      </c>
      <c r="J21" s="1">
        <v>175000</v>
      </c>
      <c r="K21" s="1">
        <v>0</v>
      </c>
      <c r="L21" s="1">
        <v>30341.485487162223</v>
      </c>
      <c r="M21" s="1">
        <v>36609.153559999999</v>
      </c>
      <c r="N21" s="1">
        <v>0</v>
      </c>
      <c r="O21" s="1">
        <v>0</v>
      </c>
      <c r="P21" s="1">
        <v>0</v>
      </c>
      <c r="R21" s="10">
        <v>0</v>
      </c>
    </row>
    <row r="22" spans="1:18" x14ac:dyDescent="0.25">
      <c r="A22">
        <v>2062</v>
      </c>
      <c r="B22" t="s">
        <v>57</v>
      </c>
      <c r="C22" s="1">
        <v>1171805.6360276204</v>
      </c>
      <c r="D22" s="1">
        <v>0</v>
      </c>
      <c r="E22" s="1">
        <v>89980.947941156352</v>
      </c>
      <c r="F22" s="1">
        <v>80405.050650019766</v>
      </c>
      <c r="G22" s="1">
        <v>0</v>
      </c>
      <c r="H22" s="1">
        <v>16032.414778852139</v>
      </c>
      <c r="I22" s="1">
        <v>3728.5060773317869</v>
      </c>
      <c r="J22" s="1">
        <v>175000</v>
      </c>
      <c r="K22" s="1">
        <v>0</v>
      </c>
      <c r="L22" s="1">
        <v>0</v>
      </c>
      <c r="M22" s="1">
        <v>32332.5</v>
      </c>
      <c r="N22" s="1">
        <v>0</v>
      </c>
      <c r="O22" s="1">
        <v>-14814.818304087035</v>
      </c>
      <c r="P22" s="1">
        <v>0</v>
      </c>
      <c r="R22" s="10">
        <v>0</v>
      </c>
    </row>
    <row r="23" spans="1:18" x14ac:dyDescent="0.25">
      <c r="A23">
        <v>2075</v>
      </c>
      <c r="B23" t="s">
        <v>58</v>
      </c>
      <c r="C23" s="1">
        <v>1739530.0849861095</v>
      </c>
      <c r="D23" s="1">
        <v>0</v>
      </c>
      <c r="E23" s="1">
        <v>302563.73583347211</v>
      </c>
      <c r="F23" s="1">
        <v>351837.71137979132</v>
      </c>
      <c r="G23" s="1">
        <v>19746.938488542997</v>
      </c>
      <c r="H23" s="1">
        <v>42798.104558442275</v>
      </c>
      <c r="I23" s="1">
        <v>51536.406674885337</v>
      </c>
      <c r="J23" s="1">
        <v>175000</v>
      </c>
      <c r="K23" s="1">
        <v>0</v>
      </c>
      <c r="L23" s="1">
        <v>28447.422226381175</v>
      </c>
      <c r="M23" s="1">
        <v>46918.214999999997</v>
      </c>
      <c r="N23" s="1">
        <v>175.83559655724093</v>
      </c>
      <c r="O23" s="1">
        <v>0</v>
      </c>
      <c r="P23" s="1">
        <v>0</v>
      </c>
      <c r="R23" s="10">
        <v>0</v>
      </c>
    </row>
    <row r="24" spans="1:18" x14ac:dyDescent="0.25">
      <c r="A24">
        <v>2107</v>
      </c>
      <c r="B24" t="s">
        <v>59</v>
      </c>
      <c r="C24" s="1">
        <v>1152228.9308911208</v>
      </c>
      <c r="D24" s="1">
        <v>0</v>
      </c>
      <c r="E24" s="1">
        <v>173503.59461156995</v>
      </c>
      <c r="F24" s="1">
        <v>191948.22836518337</v>
      </c>
      <c r="G24" s="1">
        <v>0</v>
      </c>
      <c r="H24" s="1">
        <v>26200.604592784242</v>
      </c>
      <c r="I24" s="1">
        <v>16732.985844636423</v>
      </c>
      <c r="J24" s="1">
        <v>175000</v>
      </c>
      <c r="K24" s="1">
        <v>0</v>
      </c>
      <c r="L24" s="1">
        <v>0</v>
      </c>
      <c r="M24" s="1">
        <v>43033.984000000004</v>
      </c>
      <c r="N24" s="1">
        <v>50142.53425473324</v>
      </c>
      <c r="O24" s="1">
        <v>0</v>
      </c>
      <c r="P24" s="1">
        <v>0</v>
      </c>
      <c r="R24" s="10">
        <v>0</v>
      </c>
    </row>
    <row r="25" spans="1:18" x14ac:dyDescent="0.25">
      <c r="A25">
        <v>6906</v>
      </c>
      <c r="B25" t="s">
        <v>60</v>
      </c>
      <c r="C25" s="1">
        <v>5708137.3154843329</v>
      </c>
      <c r="D25" s="1">
        <v>0</v>
      </c>
      <c r="E25" s="1">
        <v>658297.76623996079</v>
      </c>
      <c r="F25" s="1">
        <v>1007496.81567741</v>
      </c>
      <c r="G25" s="1">
        <v>0</v>
      </c>
      <c r="H25" s="1">
        <v>205565.68776346234</v>
      </c>
      <c r="I25" s="1">
        <v>49258.419486837243</v>
      </c>
      <c r="J25" s="1">
        <v>175000</v>
      </c>
      <c r="K25" s="1">
        <v>0</v>
      </c>
      <c r="L25" s="1">
        <v>0</v>
      </c>
      <c r="M25" s="1">
        <v>59072.57</v>
      </c>
      <c r="N25" s="1">
        <v>2005.3618653044105</v>
      </c>
      <c r="O25" s="1">
        <v>0</v>
      </c>
      <c r="P25" s="1">
        <v>0</v>
      </c>
      <c r="R25" s="10">
        <v>0</v>
      </c>
    </row>
    <row r="26" spans="1:18" x14ac:dyDescent="0.25">
      <c r="A26">
        <v>4021</v>
      </c>
      <c r="B26" t="s">
        <v>61</v>
      </c>
      <c r="C26" s="1">
        <v>1806836.8810877455</v>
      </c>
      <c r="D26" s="1">
        <v>0</v>
      </c>
      <c r="E26" s="1">
        <v>206959.43154831592</v>
      </c>
      <c r="F26" s="1">
        <v>366373.6585314754</v>
      </c>
      <c r="G26" s="1">
        <v>0</v>
      </c>
      <c r="H26" s="1">
        <v>77485.513058770812</v>
      </c>
      <c r="I26" s="1">
        <v>17813.379871296271</v>
      </c>
      <c r="J26" s="1">
        <v>175000</v>
      </c>
      <c r="K26" s="1">
        <v>0</v>
      </c>
      <c r="L26" s="1">
        <v>0</v>
      </c>
      <c r="M26" s="1">
        <v>36985.092680000002</v>
      </c>
      <c r="N26" s="1">
        <v>0</v>
      </c>
      <c r="O26" s="1">
        <v>0</v>
      </c>
      <c r="P26" s="1">
        <v>0</v>
      </c>
      <c r="R26" s="10">
        <v>-58570.799999999814</v>
      </c>
    </row>
    <row r="27" spans="1:18" x14ac:dyDescent="0.25">
      <c r="A27">
        <v>6102</v>
      </c>
      <c r="B27" t="s">
        <v>62</v>
      </c>
      <c r="C27" s="1">
        <v>3256725.2920254543</v>
      </c>
      <c r="D27" s="1">
        <v>0</v>
      </c>
      <c r="E27" s="1">
        <v>207855.14027349278</v>
      </c>
      <c r="F27" s="1">
        <v>329235.87434005417</v>
      </c>
      <c r="G27" s="1">
        <v>0</v>
      </c>
      <c r="H27" s="1">
        <v>64125.824785676916</v>
      </c>
      <c r="I27" s="1">
        <v>77984.136975173242</v>
      </c>
      <c r="J27" s="1">
        <v>175000</v>
      </c>
      <c r="K27" s="1">
        <v>0</v>
      </c>
      <c r="L27" s="1">
        <v>0</v>
      </c>
      <c r="M27" s="1">
        <v>28826</v>
      </c>
      <c r="N27" s="1">
        <v>46907.400839714333</v>
      </c>
      <c r="O27" s="1">
        <v>0</v>
      </c>
      <c r="P27" s="1">
        <v>0</v>
      </c>
      <c r="R27" s="10">
        <v>0</v>
      </c>
    </row>
    <row r="28" spans="1:18" x14ac:dyDescent="0.25">
      <c r="A28">
        <v>3031</v>
      </c>
      <c r="B28" t="s">
        <v>63</v>
      </c>
      <c r="C28" s="1">
        <v>606877.85923148843</v>
      </c>
      <c r="D28" s="1">
        <v>0</v>
      </c>
      <c r="E28" s="1">
        <v>7194.761694956359</v>
      </c>
      <c r="F28" s="1">
        <v>3509.4864474183692</v>
      </c>
      <c r="G28" s="1">
        <v>0</v>
      </c>
      <c r="H28" s="1">
        <v>4324.4242480234498</v>
      </c>
      <c r="I28" s="1">
        <v>0</v>
      </c>
      <c r="J28" s="1">
        <v>175000</v>
      </c>
      <c r="K28" s="1">
        <v>0</v>
      </c>
      <c r="L28" s="1">
        <v>0</v>
      </c>
      <c r="M28" s="1">
        <v>16106.31</v>
      </c>
      <c r="N28" s="1">
        <v>9108.2487489625346</v>
      </c>
      <c r="O28" s="1">
        <v>0</v>
      </c>
      <c r="P28" s="1">
        <v>0</v>
      </c>
      <c r="R28" s="10">
        <v>0</v>
      </c>
    </row>
    <row r="29" spans="1:18" x14ac:dyDescent="0.25">
      <c r="A29">
        <v>2203</v>
      </c>
      <c r="B29" t="s">
        <v>64</v>
      </c>
      <c r="C29" s="1">
        <v>1199772.3576511913</v>
      </c>
      <c r="D29" s="1">
        <v>0</v>
      </c>
      <c r="E29" s="1">
        <v>34866.217201812593</v>
      </c>
      <c r="F29" s="1">
        <v>324.9594138430466</v>
      </c>
      <c r="G29" s="1">
        <v>0</v>
      </c>
      <c r="H29" s="1">
        <v>8889.0145488107828</v>
      </c>
      <c r="I29" s="1">
        <v>918.26156575246614</v>
      </c>
      <c r="J29" s="1">
        <v>175000</v>
      </c>
      <c r="K29" s="1">
        <v>0</v>
      </c>
      <c r="L29" s="1">
        <v>0</v>
      </c>
      <c r="M29" s="1">
        <v>30074.474999999999</v>
      </c>
      <c r="N29" s="1">
        <v>18493.166335830698</v>
      </c>
      <c r="O29" s="1">
        <v>0</v>
      </c>
      <c r="P29" s="1">
        <v>0</v>
      </c>
      <c r="R29" s="10">
        <v>0</v>
      </c>
    </row>
    <row r="30" spans="1:18" x14ac:dyDescent="0.25">
      <c r="A30">
        <v>4029</v>
      </c>
      <c r="B30" t="s">
        <v>65</v>
      </c>
      <c r="C30" s="1">
        <v>5359025.5242224988</v>
      </c>
      <c r="D30" s="1">
        <v>0</v>
      </c>
      <c r="E30" s="1">
        <v>543327.44615693821</v>
      </c>
      <c r="F30" s="1">
        <v>693770.89556363772</v>
      </c>
      <c r="G30" s="1">
        <v>0</v>
      </c>
      <c r="H30" s="1">
        <v>188478.68427259268</v>
      </c>
      <c r="I30" s="1">
        <v>28619.57522450764</v>
      </c>
      <c r="J30" s="1">
        <v>175000</v>
      </c>
      <c r="K30" s="1">
        <v>0</v>
      </c>
      <c r="L30" s="1">
        <v>0</v>
      </c>
      <c r="M30" s="1">
        <v>59370.511760000001</v>
      </c>
      <c r="N30" s="1">
        <v>0</v>
      </c>
      <c r="O30" s="1">
        <v>-32692.997878645547</v>
      </c>
      <c r="P30" s="1">
        <v>791114.50788443908</v>
      </c>
      <c r="R30" s="10">
        <v>0</v>
      </c>
    </row>
    <row r="31" spans="1:18" x14ac:dyDescent="0.25">
      <c r="A31">
        <v>2036</v>
      </c>
      <c r="B31" t="s">
        <v>66</v>
      </c>
      <c r="C31" s="1">
        <v>1770293.4787720374</v>
      </c>
      <c r="D31" s="1">
        <v>0</v>
      </c>
      <c r="E31" s="1">
        <v>216214.46748800151</v>
      </c>
      <c r="F31" s="1">
        <v>246198.41412182793</v>
      </c>
      <c r="G31" s="1">
        <v>0</v>
      </c>
      <c r="H31" s="1">
        <v>45764.441870971306</v>
      </c>
      <c r="I31" s="1">
        <v>59391.389309985068</v>
      </c>
      <c r="J31" s="1">
        <v>175000</v>
      </c>
      <c r="K31" s="1">
        <v>0</v>
      </c>
      <c r="L31" s="1">
        <v>0</v>
      </c>
      <c r="M31" s="1">
        <v>67060</v>
      </c>
      <c r="N31" s="1">
        <v>117119.56766538136</v>
      </c>
      <c r="O31" s="1">
        <v>0</v>
      </c>
      <c r="P31" s="1">
        <v>0</v>
      </c>
      <c r="R31" s="10">
        <v>0</v>
      </c>
    </row>
    <row r="32" spans="1:18" x14ac:dyDescent="0.25">
      <c r="A32">
        <v>4100</v>
      </c>
      <c r="B32" t="s">
        <v>67</v>
      </c>
      <c r="C32" s="1">
        <v>4935752.630177075</v>
      </c>
      <c r="D32" s="1">
        <v>0</v>
      </c>
      <c r="E32" s="1">
        <v>570708.87843615178</v>
      </c>
      <c r="F32" s="1">
        <v>683000.70490087545</v>
      </c>
      <c r="G32" s="1">
        <v>0</v>
      </c>
      <c r="H32" s="1">
        <v>218455.32423858554</v>
      </c>
      <c r="I32" s="1">
        <v>90779.954802277804</v>
      </c>
      <c r="J32" s="1">
        <v>175000</v>
      </c>
      <c r="K32" s="1">
        <v>0</v>
      </c>
      <c r="L32" s="1">
        <v>0</v>
      </c>
      <c r="M32" s="1">
        <v>151882.22500000001</v>
      </c>
      <c r="N32" s="1">
        <v>232767.13607828412</v>
      </c>
      <c r="O32" s="1">
        <v>0</v>
      </c>
      <c r="P32" s="1">
        <v>0</v>
      </c>
      <c r="R32" s="10">
        <v>0</v>
      </c>
    </row>
    <row r="33" spans="1:18" x14ac:dyDescent="0.25">
      <c r="A33">
        <v>2087</v>
      </c>
      <c r="B33" t="s">
        <v>68</v>
      </c>
      <c r="C33" s="1">
        <v>942478.51871433912</v>
      </c>
      <c r="D33" s="1">
        <v>0</v>
      </c>
      <c r="E33" s="1">
        <v>222918.21977619547</v>
      </c>
      <c r="F33" s="1">
        <v>272719.04485916102</v>
      </c>
      <c r="G33" s="1">
        <v>21613.915782019871</v>
      </c>
      <c r="H33" s="1">
        <v>21433.915214800047</v>
      </c>
      <c r="I33" s="1">
        <v>4404.210983932051</v>
      </c>
      <c r="J33" s="1">
        <v>175000</v>
      </c>
      <c r="K33" s="1">
        <v>0</v>
      </c>
      <c r="L33" s="1">
        <v>0</v>
      </c>
      <c r="M33" s="1">
        <v>31135</v>
      </c>
      <c r="N33" s="1">
        <v>41484.963189708535</v>
      </c>
      <c r="O33" s="1">
        <v>0</v>
      </c>
      <c r="P33" s="1">
        <v>0</v>
      </c>
      <c r="R33" s="10">
        <v>0</v>
      </c>
    </row>
    <row r="34" spans="1:18" x14ac:dyDescent="0.25">
      <c r="A34">
        <v>2094</v>
      </c>
      <c r="B34" t="s">
        <v>69</v>
      </c>
      <c r="C34" s="1">
        <v>1205365.7019759056</v>
      </c>
      <c r="D34" s="1">
        <v>0</v>
      </c>
      <c r="E34" s="1">
        <v>237827.37119572167</v>
      </c>
      <c r="F34" s="1">
        <v>209761.30163568674</v>
      </c>
      <c r="G34" s="1">
        <v>0</v>
      </c>
      <c r="H34" s="1">
        <v>23926.592816801265</v>
      </c>
      <c r="I34" s="1">
        <v>2300.1396699298466</v>
      </c>
      <c r="J34" s="1">
        <v>175000</v>
      </c>
      <c r="K34" s="1">
        <v>0</v>
      </c>
      <c r="L34" s="1">
        <v>0</v>
      </c>
      <c r="M34" s="1">
        <v>28124.11</v>
      </c>
      <c r="N34" s="1">
        <v>0</v>
      </c>
      <c r="O34" s="1">
        <v>-45207.700825523119</v>
      </c>
      <c r="P34" s="1">
        <v>0</v>
      </c>
      <c r="R34" s="10">
        <v>0</v>
      </c>
    </row>
    <row r="35" spans="1:18" x14ac:dyDescent="0.25">
      <c r="A35">
        <v>2013</v>
      </c>
      <c r="B35" t="s">
        <v>70</v>
      </c>
      <c r="C35" s="1">
        <v>536961.0551725612</v>
      </c>
      <c r="D35" s="1">
        <v>0</v>
      </c>
      <c r="E35" s="1">
        <v>105044.18436461863</v>
      </c>
      <c r="F35" s="1">
        <v>89379.313064639835</v>
      </c>
      <c r="G35" s="1">
        <v>6698.249407209827</v>
      </c>
      <c r="H35" s="1">
        <v>9155.4458565470177</v>
      </c>
      <c r="I35" s="1">
        <v>3368.395085844229</v>
      </c>
      <c r="J35" s="1">
        <v>175000</v>
      </c>
      <c r="K35" s="1">
        <v>0</v>
      </c>
      <c r="L35" s="1">
        <v>0</v>
      </c>
      <c r="M35" s="1">
        <v>9580.4774999999991</v>
      </c>
      <c r="N35" s="1">
        <v>0</v>
      </c>
      <c r="O35" s="1">
        <v>-754.82001128536649</v>
      </c>
      <c r="P35" s="1">
        <v>0</v>
      </c>
      <c r="R35" s="10">
        <v>0</v>
      </c>
    </row>
    <row r="36" spans="1:18" x14ac:dyDescent="0.25">
      <c r="A36">
        <v>3024</v>
      </c>
      <c r="B36" t="s">
        <v>71</v>
      </c>
      <c r="C36" s="1">
        <v>1166212.2917029061</v>
      </c>
      <c r="D36" s="1">
        <v>0</v>
      </c>
      <c r="E36" s="1">
        <v>106656.77672615358</v>
      </c>
      <c r="F36" s="1">
        <v>77584.060055027527</v>
      </c>
      <c r="G36" s="1">
        <v>0</v>
      </c>
      <c r="H36" s="1">
        <v>10580.300400523547</v>
      </c>
      <c r="I36" s="1">
        <v>5017.6574932691628</v>
      </c>
      <c r="J36" s="1">
        <v>175000</v>
      </c>
      <c r="K36" s="1">
        <v>0</v>
      </c>
      <c r="L36" s="1">
        <v>0</v>
      </c>
      <c r="M36" s="1">
        <v>37601.5</v>
      </c>
      <c r="N36" s="1">
        <v>0</v>
      </c>
      <c r="O36" s="1">
        <v>0</v>
      </c>
      <c r="P36" s="1">
        <v>0</v>
      </c>
      <c r="R36" s="10">
        <v>0</v>
      </c>
    </row>
    <row r="37" spans="1:18" x14ac:dyDescent="0.25">
      <c r="A37">
        <v>2015</v>
      </c>
      <c r="B37" t="s">
        <v>72</v>
      </c>
      <c r="C37" s="1">
        <v>581707.80977027456</v>
      </c>
      <c r="D37" s="1">
        <v>0</v>
      </c>
      <c r="E37" s="1">
        <v>80064.122633949984</v>
      </c>
      <c r="F37" s="1">
        <v>55265.078284689014</v>
      </c>
      <c r="G37" s="1">
        <v>0</v>
      </c>
      <c r="H37" s="1">
        <v>8772.5963507097622</v>
      </c>
      <c r="I37" s="1">
        <v>5552.715494642076</v>
      </c>
      <c r="J37" s="1">
        <v>175000</v>
      </c>
      <c r="K37" s="1">
        <v>0</v>
      </c>
      <c r="L37" s="1">
        <v>0</v>
      </c>
      <c r="M37" s="1">
        <v>14217.984</v>
      </c>
      <c r="N37" s="1">
        <v>21739.399324249942</v>
      </c>
      <c r="O37" s="1">
        <v>0</v>
      </c>
      <c r="P37" s="1">
        <v>0</v>
      </c>
      <c r="R37" s="10">
        <v>0</v>
      </c>
    </row>
    <row r="38" spans="1:18" x14ac:dyDescent="0.25">
      <c r="A38">
        <v>2186</v>
      </c>
      <c r="B38" t="s">
        <v>73</v>
      </c>
      <c r="C38" s="1">
        <v>1182992.3246770487</v>
      </c>
      <c r="D38" s="1">
        <v>0</v>
      </c>
      <c r="E38" s="1">
        <v>101113.46411879013</v>
      </c>
      <c r="F38" s="1">
        <v>156920.16728149191</v>
      </c>
      <c r="G38" s="1">
        <v>0</v>
      </c>
      <c r="H38" s="1">
        <v>24571.230049568883</v>
      </c>
      <c r="I38" s="1">
        <v>43263.759033691313</v>
      </c>
      <c r="J38" s="1">
        <v>175000</v>
      </c>
      <c r="K38" s="1">
        <v>0</v>
      </c>
      <c r="L38" s="1">
        <v>0</v>
      </c>
      <c r="M38" s="1">
        <v>41766.048000000003</v>
      </c>
      <c r="N38" s="1">
        <v>47989.974392376607</v>
      </c>
      <c r="O38" s="1">
        <v>0</v>
      </c>
      <c r="P38" s="1">
        <v>0</v>
      </c>
      <c r="R38" s="10">
        <v>0</v>
      </c>
    </row>
    <row r="39" spans="1:18" x14ac:dyDescent="0.25">
      <c r="A39">
        <v>2110</v>
      </c>
      <c r="B39" t="s">
        <v>74</v>
      </c>
      <c r="C39" s="1">
        <v>1166212.2917029061</v>
      </c>
      <c r="D39" s="1">
        <v>0</v>
      </c>
      <c r="E39" s="1">
        <v>103609.44024826348</v>
      </c>
      <c r="F39" s="1">
        <v>54268.222111788811</v>
      </c>
      <c r="G39" s="1">
        <v>0</v>
      </c>
      <c r="H39" s="1">
        <v>10414.726846309701</v>
      </c>
      <c r="I39" s="1">
        <v>8163.0354955983948</v>
      </c>
      <c r="J39" s="1">
        <v>175000</v>
      </c>
      <c r="K39" s="1">
        <v>0</v>
      </c>
      <c r="L39" s="1">
        <v>0</v>
      </c>
      <c r="M39" s="1">
        <v>30074.474999999999</v>
      </c>
      <c r="N39" s="1">
        <v>14853.523955038516</v>
      </c>
      <c r="O39" s="1">
        <v>0</v>
      </c>
      <c r="P39" s="1">
        <v>0</v>
      </c>
      <c r="R39" s="10">
        <v>0</v>
      </c>
    </row>
    <row r="40" spans="1:18" x14ac:dyDescent="0.25">
      <c r="A40">
        <v>2111</v>
      </c>
      <c r="B40" t="s">
        <v>75</v>
      </c>
      <c r="C40" s="1">
        <v>1146635.5865664065</v>
      </c>
      <c r="D40" s="1">
        <v>0</v>
      </c>
      <c r="E40" s="1">
        <v>51322.837744146578</v>
      </c>
      <c r="F40" s="1">
        <v>17364.537398485081</v>
      </c>
      <c r="G40" s="1">
        <v>0</v>
      </c>
      <c r="H40" s="1">
        <v>11063.550952118114</v>
      </c>
      <c r="I40" s="1">
        <v>2242.4673776328295</v>
      </c>
      <c r="J40" s="1">
        <v>175000</v>
      </c>
      <c r="K40" s="1">
        <v>0</v>
      </c>
      <c r="L40" s="1">
        <v>0</v>
      </c>
      <c r="M40" s="1">
        <v>21724.125</v>
      </c>
      <c r="N40" s="1">
        <v>18297.679867355386</v>
      </c>
      <c r="O40" s="1">
        <v>0</v>
      </c>
      <c r="P40" s="1">
        <v>0</v>
      </c>
      <c r="R40" s="10">
        <v>0</v>
      </c>
    </row>
    <row r="41" spans="1:18" x14ac:dyDescent="0.25">
      <c r="A41">
        <v>2024</v>
      </c>
      <c r="B41" t="s">
        <v>76</v>
      </c>
      <c r="C41" s="1">
        <v>1644443.2314659685</v>
      </c>
      <c r="D41" s="1">
        <v>0</v>
      </c>
      <c r="E41" s="1">
        <v>230282.47103983042</v>
      </c>
      <c r="F41" s="1">
        <v>222922.15789633009</v>
      </c>
      <c r="G41" s="1">
        <v>0</v>
      </c>
      <c r="H41" s="1">
        <v>33324.207284191289</v>
      </c>
      <c r="I41" s="1">
        <v>41310.377635464545</v>
      </c>
      <c r="J41" s="1">
        <v>175000</v>
      </c>
      <c r="K41" s="1">
        <v>0</v>
      </c>
      <c r="L41" s="1">
        <v>0</v>
      </c>
      <c r="M41" s="1">
        <v>52483.424960000004</v>
      </c>
      <c r="N41" s="1">
        <v>26711.679804560263</v>
      </c>
      <c r="O41" s="1">
        <v>0</v>
      </c>
      <c r="P41" s="1">
        <v>0</v>
      </c>
      <c r="R41" s="10">
        <v>0</v>
      </c>
    </row>
    <row r="42" spans="1:18" x14ac:dyDescent="0.25">
      <c r="A42">
        <v>2112</v>
      </c>
      <c r="B42" t="s">
        <v>77</v>
      </c>
      <c r="C42" s="1">
        <v>721541.41788812901</v>
      </c>
      <c r="D42" s="1">
        <v>0</v>
      </c>
      <c r="E42" s="1">
        <v>51016.771504584191</v>
      </c>
      <c r="F42" s="1">
        <v>13323.335967564921</v>
      </c>
      <c r="G42" s="1">
        <v>0</v>
      </c>
      <c r="H42" s="1">
        <v>8182.3857083342</v>
      </c>
      <c r="I42" s="1">
        <v>2398.230656147894</v>
      </c>
      <c r="J42" s="1">
        <v>175000</v>
      </c>
      <c r="K42" s="1">
        <v>0</v>
      </c>
      <c r="L42" s="1">
        <v>0</v>
      </c>
      <c r="M42" s="1">
        <v>34338.556000000004</v>
      </c>
      <c r="N42" s="1">
        <v>15260.185292503913</v>
      </c>
      <c r="O42" s="1">
        <v>0</v>
      </c>
      <c r="P42" s="1">
        <v>0</v>
      </c>
      <c r="R42" s="10">
        <v>0</v>
      </c>
    </row>
    <row r="43" spans="1:18" x14ac:dyDescent="0.25">
      <c r="A43">
        <v>2167</v>
      </c>
      <c r="B43" t="s">
        <v>78</v>
      </c>
      <c r="C43" s="1">
        <v>536961.0551725612</v>
      </c>
      <c r="D43" s="1">
        <v>0</v>
      </c>
      <c r="E43" s="1">
        <v>68990.970648059767</v>
      </c>
      <c r="F43" s="1">
        <v>31352.084247577142</v>
      </c>
      <c r="G43" s="1">
        <v>0</v>
      </c>
      <c r="H43" s="1">
        <v>9763.9948220290789</v>
      </c>
      <c r="I43" s="1">
        <v>212.37287452649159</v>
      </c>
      <c r="J43" s="1">
        <v>175000</v>
      </c>
      <c r="K43" s="1">
        <v>0</v>
      </c>
      <c r="L43" s="1">
        <v>0</v>
      </c>
      <c r="M43" s="1">
        <v>15689.7675</v>
      </c>
      <c r="N43" s="1">
        <v>0</v>
      </c>
      <c r="O43" s="1">
        <v>0</v>
      </c>
      <c r="P43" s="1">
        <v>0</v>
      </c>
      <c r="R43" s="10">
        <v>0</v>
      </c>
    </row>
    <row r="44" spans="1:18" x14ac:dyDescent="0.25">
      <c r="A44">
        <v>6908</v>
      </c>
      <c r="B44" t="s">
        <v>79</v>
      </c>
      <c r="C44" s="1">
        <v>5643243.3758991975</v>
      </c>
      <c r="D44" s="1">
        <v>0</v>
      </c>
      <c r="E44" s="1">
        <v>590132.60064811946</v>
      </c>
      <c r="F44" s="1">
        <v>691341.9729612926</v>
      </c>
      <c r="G44" s="1">
        <v>0</v>
      </c>
      <c r="H44" s="1">
        <v>195095.95983069765</v>
      </c>
      <c r="I44" s="1">
        <v>55465.258981306979</v>
      </c>
      <c r="J44" s="1">
        <v>175000</v>
      </c>
      <c r="K44" s="1">
        <v>0</v>
      </c>
      <c r="L44" s="1">
        <v>0</v>
      </c>
      <c r="M44" s="1">
        <v>59999.950880000011</v>
      </c>
      <c r="N44" s="1">
        <v>249828.58478215957</v>
      </c>
      <c r="O44" s="1">
        <v>0</v>
      </c>
      <c r="P44" s="1">
        <v>0</v>
      </c>
      <c r="R44" s="10">
        <v>0</v>
      </c>
    </row>
    <row r="45" spans="1:18" x14ac:dyDescent="0.25">
      <c r="A45">
        <v>6905</v>
      </c>
      <c r="B45" t="s">
        <v>80</v>
      </c>
      <c r="C45" s="1">
        <v>3407241.4714643052</v>
      </c>
      <c r="D45" s="1">
        <v>0</v>
      </c>
      <c r="E45" s="1">
        <v>242475.59198203348</v>
      </c>
      <c r="F45" s="1">
        <v>398497.05452218157</v>
      </c>
      <c r="G45" s="1">
        <v>0</v>
      </c>
      <c r="H45" s="1">
        <v>72977.208944769824</v>
      </c>
      <c r="I45" s="1">
        <v>8347.3761071480476</v>
      </c>
      <c r="J45" s="1">
        <v>175000</v>
      </c>
      <c r="K45" s="1">
        <v>0</v>
      </c>
      <c r="L45" s="1">
        <v>0</v>
      </c>
      <c r="M45" s="1">
        <v>46600</v>
      </c>
      <c r="N45" s="1">
        <v>12546.23451666953</v>
      </c>
      <c r="O45" s="1">
        <v>0</v>
      </c>
      <c r="P45" s="1">
        <v>0</v>
      </c>
      <c r="R45" s="10">
        <v>0</v>
      </c>
    </row>
    <row r="46" spans="1:18" x14ac:dyDescent="0.25">
      <c r="A46">
        <v>4004</v>
      </c>
      <c r="B46" t="s">
        <v>81</v>
      </c>
      <c r="C46" s="1">
        <v>3355460.1552172657</v>
      </c>
      <c r="D46" s="1">
        <v>0</v>
      </c>
      <c r="E46" s="1">
        <v>316206.78695854172</v>
      </c>
      <c r="F46" s="1">
        <v>463971.28290768247</v>
      </c>
      <c r="G46" s="1">
        <v>0</v>
      </c>
      <c r="H46" s="1">
        <v>75239.327208623974</v>
      </c>
      <c r="I46" s="1">
        <v>7353.3902294998952</v>
      </c>
      <c r="J46" s="1">
        <v>175000</v>
      </c>
      <c r="K46" s="1">
        <v>0</v>
      </c>
      <c r="L46" s="1">
        <v>0</v>
      </c>
      <c r="M46" s="1">
        <v>34044.5</v>
      </c>
      <c r="N46" s="1">
        <v>0</v>
      </c>
      <c r="O46" s="1">
        <v>0</v>
      </c>
      <c r="P46" s="1">
        <v>0</v>
      </c>
      <c r="R46" s="10">
        <v>0</v>
      </c>
    </row>
    <row r="47" spans="1:18" x14ac:dyDescent="0.25">
      <c r="A47">
        <v>2025</v>
      </c>
      <c r="B47" t="s">
        <v>82</v>
      </c>
      <c r="C47" s="1">
        <v>1101888.8319686933</v>
      </c>
      <c r="D47" s="1">
        <v>0</v>
      </c>
      <c r="E47" s="1">
        <v>161652.94087887666</v>
      </c>
      <c r="F47" s="1">
        <v>184983.14633015456</v>
      </c>
      <c r="G47" s="1">
        <v>0</v>
      </c>
      <c r="H47" s="1">
        <v>23040.782547058225</v>
      </c>
      <c r="I47" s="1">
        <v>37417.310782478409</v>
      </c>
      <c r="J47" s="1">
        <v>175000</v>
      </c>
      <c r="K47" s="1">
        <v>0</v>
      </c>
      <c r="L47" s="1">
        <v>0</v>
      </c>
      <c r="M47" s="1">
        <v>5604.3</v>
      </c>
      <c r="N47" s="1">
        <v>53028.387850498548</v>
      </c>
      <c r="O47" s="1">
        <v>0</v>
      </c>
      <c r="P47" s="1">
        <v>0</v>
      </c>
      <c r="R47" s="10">
        <v>0</v>
      </c>
    </row>
    <row r="48" spans="1:18" x14ac:dyDescent="0.25">
      <c r="A48">
        <v>2018</v>
      </c>
      <c r="B48" t="s">
        <v>83</v>
      </c>
      <c r="C48" s="1">
        <v>1157822.2752158351</v>
      </c>
      <c r="D48" s="1">
        <v>0</v>
      </c>
      <c r="E48" s="1">
        <v>208796.1218309137</v>
      </c>
      <c r="F48" s="1">
        <v>173528.32699218707</v>
      </c>
      <c r="G48" s="1">
        <v>0</v>
      </c>
      <c r="H48" s="1">
        <v>26146.947371996608</v>
      </c>
      <c r="I48" s="1">
        <v>37636.604915854041</v>
      </c>
      <c r="J48" s="1">
        <v>175000</v>
      </c>
      <c r="K48" s="1">
        <v>0</v>
      </c>
      <c r="L48" s="1">
        <v>0</v>
      </c>
      <c r="M48" s="1">
        <v>7185</v>
      </c>
      <c r="N48" s="1">
        <v>88738.128132145852</v>
      </c>
      <c r="O48" s="1">
        <v>0</v>
      </c>
      <c r="P48" s="1">
        <v>0</v>
      </c>
      <c r="R48" s="10">
        <v>0</v>
      </c>
    </row>
    <row r="49" spans="1:18" x14ac:dyDescent="0.25">
      <c r="A49">
        <v>4024</v>
      </c>
      <c r="B49" t="s">
        <v>84</v>
      </c>
      <c r="C49" s="1">
        <v>1648813.9284786133</v>
      </c>
      <c r="D49" s="1">
        <v>0</v>
      </c>
      <c r="E49" s="1">
        <v>126214.77241336548</v>
      </c>
      <c r="F49" s="1">
        <v>193521.84375668087</v>
      </c>
      <c r="G49" s="1">
        <v>0</v>
      </c>
      <c r="H49" s="1">
        <v>38924.512091220713</v>
      </c>
      <c r="I49" s="1">
        <v>9946.6778832976433</v>
      </c>
      <c r="J49" s="1">
        <v>175000</v>
      </c>
      <c r="K49" s="1">
        <v>0</v>
      </c>
      <c r="L49" s="1">
        <v>0</v>
      </c>
      <c r="M49" s="1">
        <v>12419.848800000002</v>
      </c>
      <c r="N49" s="1">
        <v>56602.418732534628</v>
      </c>
      <c r="O49" s="1">
        <v>0</v>
      </c>
      <c r="P49" s="1">
        <v>0</v>
      </c>
      <c r="R49" s="10">
        <v>0</v>
      </c>
    </row>
    <row r="50" spans="1:18" x14ac:dyDescent="0.25">
      <c r="A50">
        <v>2008</v>
      </c>
      <c r="B50" t="s">
        <v>85</v>
      </c>
      <c r="C50" s="1">
        <v>852985.00951891218</v>
      </c>
      <c r="D50" s="1">
        <v>0</v>
      </c>
      <c r="E50" s="1">
        <v>46506.171552563275</v>
      </c>
      <c r="F50" s="1">
        <v>120022.06826434414</v>
      </c>
      <c r="G50" s="1">
        <v>0</v>
      </c>
      <c r="H50" s="1">
        <v>9960.9743493485021</v>
      </c>
      <c r="I50" s="1">
        <v>10690.699564808416</v>
      </c>
      <c r="J50" s="1">
        <v>175000</v>
      </c>
      <c r="K50" s="1">
        <v>0</v>
      </c>
      <c r="L50" s="1">
        <v>0</v>
      </c>
      <c r="M50" s="1">
        <v>12012.89</v>
      </c>
      <c r="N50" s="1">
        <v>33978.425459111808</v>
      </c>
      <c r="O50" s="1">
        <v>0</v>
      </c>
      <c r="P50" s="1">
        <v>0</v>
      </c>
      <c r="R50" s="10">
        <v>0</v>
      </c>
    </row>
    <row r="51" spans="1:18" x14ac:dyDescent="0.25">
      <c r="A51">
        <v>4010</v>
      </c>
      <c r="B51" t="s">
        <v>86</v>
      </c>
      <c r="C51" s="1">
        <v>2307908.3762235255</v>
      </c>
      <c r="D51" s="1">
        <v>0</v>
      </c>
      <c r="E51" s="1">
        <v>191653.402372207</v>
      </c>
      <c r="F51" s="1">
        <v>283117.38821418054</v>
      </c>
      <c r="G51" s="1">
        <v>0</v>
      </c>
      <c r="H51" s="1">
        <v>45755.90589207688</v>
      </c>
      <c r="I51" s="1">
        <v>5962.4115051057452</v>
      </c>
      <c r="J51" s="1">
        <v>175000</v>
      </c>
      <c r="K51" s="1">
        <v>0</v>
      </c>
      <c r="L51" s="1">
        <v>0</v>
      </c>
      <c r="M51" s="1">
        <v>27363.029840000003</v>
      </c>
      <c r="N51" s="1">
        <v>20558.766017391346</v>
      </c>
      <c r="O51" s="1">
        <v>0</v>
      </c>
      <c r="P51" s="1">
        <v>0</v>
      </c>
      <c r="R51" s="10">
        <v>0</v>
      </c>
    </row>
    <row r="52" spans="1:18" x14ac:dyDescent="0.25">
      <c r="A52">
        <v>3028</v>
      </c>
      <c r="B52" t="s">
        <v>87</v>
      </c>
      <c r="C52" s="1">
        <v>581707.80977027456</v>
      </c>
      <c r="D52" s="1">
        <v>0</v>
      </c>
      <c r="E52" s="1">
        <v>13300.125634916034</v>
      </c>
      <c r="F52" s="1">
        <v>8367.7049064584571</v>
      </c>
      <c r="G52" s="1">
        <v>0</v>
      </c>
      <c r="H52" s="1">
        <v>4154.7062933384268</v>
      </c>
      <c r="I52" s="1">
        <v>2313.6314561008712</v>
      </c>
      <c r="J52" s="1">
        <v>175000</v>
      </c>
      <c r="K52" s="1">
        <v>0</v>
      </c>
      <c r="L52" s="1">
        <v>0</v>
      </c>
      <c r="M52" s="1">
        <v>11802.0375</v>
      </c>
      <c r="N52" s="1">
        <v>8091.0372631966602</v>
      </c>
      <c r="O52" s="1">
        <v>0</v>
      </c>
      <c r="P52" s="1">
        <v>0</v>
      </c>
      <c r="R52" s="10">
        <v>0</v>
      </c>
    </row>
    <row r="53" spans="1:18" x14ac:dyDescent="0.25">
      <c r="A53">
        <v>2147</v>
      </c>
      <c r="B53" t="s">
        <v>88</v>
      </c>
      <c r="C53" s="1">
        <v>550944.41598434665</v>
      </c>
      <c r="D53" s="1">
        <v>0</v>
      </c>
      <c r="E53" s="1">
        <v>19759.613499837546</v>
      </c>
      <c r="F53" s="1">
        <v>3493.3136988127553</v>
      </c>
      <c r="G53" s="1">
        <v>0</v>
      </c>
      <c r="H53" s="1">
        <v>6158.9313509518252</v>
      </c>
      <c r="I53" s="1">
        <v>3269.8560828963132</v>
      </c>
      <c r="J53" s="1">
        <v>175000</v>
      </c>
      <c r="K53" s="1">
        <v>0</v>
      </c>
      <c r="L53" s="1">
        <v>0</v>
      </c>
      <c r="M53" s="1">
        <v>16310</v>
      </c>
      <c r="N53" s="1">
        <v>10614.604405552847</v>
      </c>
      <c r="O53" s="1">
        <v>0</v>
      </c>
      <c r="P53" s="1">
        <v>0</v>
      </c>
      <c r="R53" s="10">
        <v>0</v>
      </c>
    </row>
    <row r="54" spans="1:18" x14ac:dyDescent="0.25">
      <c r="A54">
        <v>2120</v>
      </c>
      <c r="B54" t="s">
        <v>89</v>
      </c>
      <c r="C54" s="1">
        <v>1135448.8979169782</v>
      </c>
      <c r="D54" s="1">
        <v>0</v>
      </c>
      <c r="E54" s="1">
        <v>151233.11857573045</v>
      </c>
      <c r="F54" s="1">
        <v>141194.86531480399</v>
      </c>
      <c r="G54" s="1">
        <v>0</v>
      </c>
      <c r="H54" s="1">
        <v>19922.183650220646</v>
      </c>
      <c r="I54" s="1">
        <v>36370.314698668728</v>
      </c>
      <c r="J54" s="1">
        <v>175000</v>
      </c>
      <c r="K54" s="1">
        <v>0</v>
      </c>
      <c r="L54" s="1">
        <v>0</v>
      </c>
      <c r="M54" s="1">
        <v>28979.5</v>
      </c>
      <c r="N54" s="1">
        <v>83404.986258347053</v>
      </c>
      <c r="O54" s="1">
        <v>0</v>
      </c>
      <c r="P54" s="1">
        <v>0</v>
      </c>
      <c r="R54" s="10">
        <v>0</v>
      </c>
    </row>
    <row r="55" spans="1:18" x14ac:dyDescent="0.25">
      <c r="A55">
        <v>2113</v>
      </c>
      <c r="B55" t="s">
        <v>90</v>
      </c>
      <c r="C55" s="1">
        <v>1314435.9163078319</v>
      </c>
      <c r="D55" s="1">
        <v>0</v>
      </c>
      <c r="E55" s="1">
        <v>28471.422791343535</v>
      </c>
      <c r="F55" s="1">
        <v>14866.893183319389</v>
      </c>
      <c r="G55" s="1">
        <v>0</v>
      </c>
      <c r="H55" s="1">
        <v>12387.964122960835</v>
      </c>
      <c r="I55" s="1">
        <v>4723.7018649306665</v>
      </c>
      <c r="J55" s="1">
        <v>175000</v>
      </c>
      <c r="K55" s="1">
        <v>0</v>
      </c>
      <c r="L55" s="1">
        <v>0</v>
      </c>
      <c r="M55" s="1">
        <v>38799</v>
      </c>
      <c r="N55" s="1">
        <v>18051.716156126931</v>
      </c>
      <c r="O55" s="1">
        <v>0</v>
      </c>
      <c r="P55" s="1">
        <v>0</v>
      </c>
      <c r="R55" s="10">
        <v>0</v>
      </c>
    </row>
    <row r="56" spans="1:18" x14ac:dyDescent="0.25">
      <c r="A56">
        <v>2103</v>
      </c>
      <c r="B56" t="s">
        <v>91</v>
      </c>
      <c r="C56" s="1">
        <v>581707.80977027456</v>
      </c>
      <c r="D56" s="1">
        <v>0</v>
      </c>
      <c r="E56" s="1">
        <v>111027.13573495124</v>
      </c>
      <c r="F56" s="1">
        <v>126734.17139878818</v>
      </c>
      <c r="G56" s="1">
        <v>3538.0235054849918</v>
      </c>
      <c r="H56" s="1">
        <v>13671.229730123854</v>
      </c>
      <c r="I56" s="1">
        <v>13650.425590995121</v>
      </c>
      <c r="J56" s="1">
        <v>175000</v>
      </c>
      <c r="K56" s="1">
        <v>0</v>
      </c>
      <c r="L56" s="1">
        <v>0</v>
      </c>
      <c r="M56" s="1">
        <v>27063.5</v>
      </c>
      <c r="N56" s="1">
        <v>0</v>
      </c>
      <c r="O56" s="1">
        <v>0</v>
      </c>
      <c r="P56" s="1">
        <v>0</v>
      </c>
      <c r="R56" s="10">
        <v>0</v>
      </c>
    </row>
    <row r="57" spans="1:18" x14ac:dyDescent="0.25">
      <c r="A57">
        <v>2084</v>
      </c>
      <c r="B57" t="s">
        <v>92</v>
      </c>
      <c r="C57" s="1">
        <v>1129855.5535922642</v>
      </c>
      <c r="D57" s="1">
        <v>0</v>
      </c>
      <c r="E57" s="1">
        <v>245929.55385547047</v>
      </c>
      <c r="F57" s="1">
        <v>218642.71725731238</v>
      </c>
      <c r="G57" s="1">
        <v>9373.9220692585441</v>
      </c>
      <c r="H57" s="1">
        <v>25768.244926304749</v>
      </c>
      <c r="I57" s="1">
        <v>2798.4615149886613</v>
      </c>
      <c r="J57" s="1">
        <v>175000</v>
      </c>
      <c r="K57" s="1">
        <v>0</v>
      </c>
      <c r="L57" s="1">
        <v>0</v>
      </c>
      <c r="M57" s="1">
        <v>26996.177499999998</v>
      </c>
      <c r="N57" s="1">
        <v>0</v>
      </c>
      <c r="O57" s="1">
        <v>0</v>
      </c>
      <c r="P57" s="1">
        <v>0</v>
      </c>
      <c r="R57" s="10">
        <v>0</v>
      </c>
    </row>
    <row r="58" spans="1:18" x14ac:dyDescent="0.25">
      <c r="A58">
        <v>2183</v>
      </c>
      <c r="B58" t="s">
        <v>93</v>
      </c>
      <c r="C58" s="1">
        <v>1180195.6525146917</v>
      </c>
      <c r="D58" s="1">
        <v>0</v>
      </c>
      <c r="E58" s="1">
        <v>123935.50555439224</v>
      </c>
      <c r="F58" s="1">
        <v>189331.3116936493</v>
      </c>
      <c r="G58" s="1">
        <v>0</v>
      </c>
      <c r="H58" s="1">
        <v>29061.676564489775</v>
      </c>
      <c r="I58" s="1">
        <v>44653.798008788617</v>
      </c>
      <c r="J58" s="1">
        <v>175000</v>
      </c>
      <c r="K58" s="1">
        <v>0</v>
      </c>
      <c r="L58" s="1">
        <v>8514.7474383841345</v>
      </c>
      <c r="M58" s="1">
        <v>26182.592499999999</v>
      </c>
      <c r="N58" s="1">
        <v>53423.372182456544</v>
      </c>
      <c r="O58" s="1">
        <v>0</v>
      </c>
      <c r="P58" s="1">
        <v>0</v>
      </c>
      <c r="R58" s="10">
        <v>0</v>
      </c>
    </row>
    <row r="59" spans="1:18" x14ac:dyDescent="0.25">
      <c r="A59">
        <v>2065</v>
      </c>
      <c r="B59" t="s">
        <v>94</v>
      </c>
      <c r="C59" s="1">
        <v>990021.94547440961</v>
      </c>
      <c r="D59" s="1">
        <v>0</v>
      </c>
      <c r="E59" s="1">
        <v>214470.95587648876</v>
      </c>
      <c r="F59" s="1">
        <v>223290.04518728572</v>
      </c>
      <c r="G59" s="1">
        <v>35257.793125682991</v>
      </c>
      <c r="H59" s="1">
        <v>21904.280621370748</v>
      </c>
      <c r="I59" s="1">
        <v>15296.445965754956</v>
      </c>
      <c r="J59" s="1">
        <v>175000</v>
      </c>
      <c r="K59" s="1">
        <v>0</v>
      </c>
      <c r="L59" s="1">
        <v>0</v>
      </c>
      <c r="M59" s="1">
        <v>33769.5</v>
      </c>
      <c r="N59" s="1">
        <v>0</v>
      </c>
      <c r="O59" s="1">
        <v>-1360.5685884105042</v>
      </c>
      <c r="P59" s="1">
        <v>0</v>
      </c>
      <c r="R59" s="10">
        <v>0</v>
      </c>
    </row>
    <row r="60" spans="1:18" x14ac:dyDescent="0.25">
      <c r="A60">
        <v>4613</v>
      </c>
      <c r="B60" t="s">
        <v>95</v>
      </c>
      <c r="C60" s="1">
        <v>2444576.7943703183</v>
      </c>
      <c r="D60" s="1">
        <v>0</v>
      </c>
      <c r="E60" s="1">
        <v>224921.32076061514</v>
      </c>
      <c r="F60" s="1">
        <v>316707.58681586303</v>
      </c>
      <c r="G60" s="1">
        <v>0</v>
      </c>
      <c r="H60" s="1">
        <v>65643.579768675292</v>
      </c>
      <c r="I60" s="1">
        <v>23849.646020423013</v>
      </c>
      <c r="J60" s="1">
        <v>175000</v>
      </c>
      <c r="K60" s="1">
        <v>0</v>
      </c>
      <c r="L60" s="1">
        <v>0</v>
      </c>
      <c r="M60" s="1">
        <v>34251.177520000005</v>
      </c>
      <c r="N60" s="1">
        <v>154404.73604632635</v>
      </c>
      <c r="O60" s="1">
        <v>0</v>
      </c>
      <c r="P60" s="1">
        <v>0</v>
      </c>
      <c r="R60" s="10">
        <v>0</v>
      </c>
    </row>
    <row r="61" spans="1:18" x14ac:dyDescent="0.25">
      <c r="A61">
        <v>2007</v>
      </c>
      <c r="B61" t="s">
        <v>96</v>
      </c>
      <c r="C61" s="1">
        <v>1135448.8979169782</v>
      </c>
      <c r="D61" s="1">
        <v>0</v>
      </c>
      <c r="E61" s="1">
        <v>115930.17952575607</v>
      </c>
      <c r="F61" s="1">
        <v>162066.48692614277</v>
      </c>
      <c r="G61" s="1">
        <v>42456.282065820262</v>
      </c>
      <c r="H61" s="1">
        <v>21140.053800138725</v>
      </c>
      <c r="I61" s="1">
        <v>10825.533597733058</v>
      </c>
      <c r="J61" s="1">
        <v>175000</v>
      </c>
      <c r="K61" s="1">
        <v>0</v>
      </c>
      <c r="L61" s="1">
        <v>0</v>
      </c>
      <c r="M61" s="1">
        <v>6945.5</v>
      </c>
      <c r="N61" s="1">
        <v>121622.58498606412</v>
      </c>
      <c r="O61" s="1">
        <v>0</v>
      </c>
      <c r="P61" s="1">
        <v>0</v>
      </c>
      <c r="R61" s="10">
        <v>0</v>
      </c>
    </row>
    <row r="62" spans="1:18" x14ac:dyDescent="0.25">
      <c r="A62">
        <v>5201</v>
      </c>
      <c r="B62" t="s">
        <v>97</v>
      </c>
      <c r="C62" s="1">
        <v>601284.51490677416</v>
      </c>
      <c r="D62" s="1">
        <v>0</v>
      </c>
      <c r="E62" s="1">
        <v>35111.563160432001</v>
      </c>
      <c r="F62" s="1">
        <v>10154.981682595206</v>
      </c>
      <c r="G62" s="1">
        <v>0</v>
      </c>
      <c r="H62" s="1">
        <v>7444.2619240628264</v>
      </c>
      <c r="I62" s="1">
        <v>462.70211028940361</v>
      </c>
      <c r="J62" s="1">
        <v>175000</v>
      </c>
      <c r="K62" s="1">
        <v>0</v>
      </c>
      <c r="L62" s="1">
        <v>0</v>
      </c>
      <c r="M62" s="1">
        <v>2819.3</v>
      </c>
      <c r="N62" s="1">
        <v>6150.3733925637789</v>
      </c>
      <c r="O62" s="1">
        <v>0</v>
      </c>
      <c r="P62" s="1">
        <v>0</v>
      </c>
      <c r="R62" s="10">
        <v>0</v>
      </c>
    </row>
    <row r="63" spans="1:18" x14ac:dyDescent="0.25">
      <c r="A63">
        <v>2027</v>
      </c>
      <c r="B63" t="s">
        <v>98</v>
      </c>
      <c r="C63" s="1">
        <v>1124262.2092675499</v>
      </c>
      <c r="D63" s="1">
        <v>0</v>
      </c>
      <c r="E63" s="1">
        <v>125923.01284886885</v>
      </c>
      <c r="F63" s="1">
        <v>76690.421666959053</v>
      </c>
      <c r="G63" s="1">
        <v>0</v>
      </c>
      <c r="H63" s="1">
        <v>24311.486271352645</v>
      </c>
      <c r="I63" s="1">
        <v>37374.278735487889</v>
      </c>
      <c r="J63" s="1">
        <v>175000</v>
      </c>
      <c r="K63" s="1">
        <v>0</v>
      </c>
      <c r="L63" s="1">
        <v>0</v>
      </c>
      <c r="M63" s="1">
        <v>24412.422500000001</v>
      </c>
      <c r="N63" s="1">
        <v>102398.01218319568</v>
      </c>
      <c r="O63" s="1">
        <v>0</v>
      </c>
      <c r="P63" s="1">
        <v>0</v>
      </c>
      <c r="R63" s="10">
        <v>0</v>
      </c>
    </row>
    <row r="64" spans="1:18" x14ac:dyDescent="0.25">
      <c r="A64">
        <v>2182</v>
      </c>
      <c r="B64" t="s">
        <v>99</v>
      </c>
      <c r="C64" s="1">
        <v>1118668.8649428356</v>
      </c>
      <c r="D64" s="1">
        <v>0</v>
      </c>
      <c r="E64" s="1">
        <v>137372.18965640976</v>
      </c>
      <c r="F64" s="1">
        <v>168195.86046623229</v>
      </c>
      <c r="G64" s="1">
        <v>0</v>
      </c>
      <c r="H64" s="1">
        <v>23126.658189090012</v>
      </c>
      <c r="I64" s="1">
        <v>38148.599274538581</v>
      </c>
      <c r="J64" s="1">
        <v>175000</v>
      </c>
      <c r="K64" s="1">
        <v>0</v>
      </c>
      <c r="L64" s="1">
        <v>20327.771504431788</v>
      </c>
      <c r="M64" s="1">
        <v>37841</v>
      </c>
      <c r="N64" s="1">
        <v>36927.306116138352</v>
      </c>
      <c r="O64" s="1">
        <v>0</v>
      </c>
      <c r="P64" s="1">
        <v>0</v>
      </c>
      <c r="R64" s="10">
        <v>0</v>
      </c>
    </row>
    <row r="65" spans="1:18" x14ac:dyDescent="0.25">
      <c r="A65">
        <v>2157</v>
      </c>
      <c r="B65" t="s">
        <v>100</v>
      </c>
      <c r="C65" s="1">
        <v>539757.72733491822</v>
      </c>
      <c r="D65" s="1">
        <v>0</v>
      </c>
      <c r="E65" s="1">
        <v>84483.53818918344</v>
      </c>
      <c r="F65" s="1">
        <v>66800.31575658478</v>
      </c>
      <c r="G65" s="1">
        <v>0</v>
      </c>
      <c r="H65" s="1">
        <v>9374.2177896434878</v>
      </c>
      <c r="I65" s="1">
        <v>682.37032145337821</v>
      </c>
      <c r="J65" s="1">
        <v>175000</v>
      </c>
      <c r="K65" s="1">
        <v>0</v>
      </c>
      <c r="L65" s="1">
        <v>0</v>
      </c>
      <c r="M65" s="1">
        <v>14578.987499999999</v>
      </c>
      <c r="N65" s="1">
        <v>10156.076774024521</v>
      </c>
      <c r="O65" s="1">
        <v>0</v>
      </c>
      <c r="P65" s="1">
        <v>0</v>
      </c>
      <c r="R65" s="10">
        <v>0</v>
      </c>
    </row>
    <row r="66" spans="1:18" x14ac:dyDescent="0.25">
      <c r="A66">
        <v>4101</v>
      </c>
      <c r="B66" t="s">
        <v>101</v>
      </c>
      <c r="C66" s="1">
        <v>6000568.6850931551</v>
      </c>
      <c r="D66" s="1">
        <v>0</v>
      </c>
      <c r="E66" s="1">
        <v>663646.00278976327</v>
      </c>
      <c r="F66" s="1">
        <v>916753.33639693249</v>
      </c>
      <c r="G66" s="1">
        <v>0</v>
      </c>
      <c r="H66" s="1">
        <v>245046.73091036046</v>
      </c>
      <c r="I66" s="1">
        <v>163441.55919254728</v>
      </c>
      <c r="J66" s="1">
        <v>175000</v>
      </c>
      <c r="K66" s="1">
        <v>0</v>
      </c>
      <c r="L66" s="1">
        <v>0</v>
      </c>
      <c r="M66" s="1">
        <v>80254.893920000002</v>
      </c>
      <c r="N66" s="1">
        <v>0</v>
      </c>
      <c r="O66" s="1">
        <v>0</v>
      </c>
      <c r="P66" s="1">
        <v>1012650.8696053425</v>
      </c>
      <c r="R66" s="10">
        <v>0</v>
      </c>
    </row>
    <row r="67" spans="1:18" x14ac:dyDescent="0.25">
      <c r="A67">
        <v>2034</v>
      </c>
      <c r="B67" t="s">
        <v>102</v>
      </c>
      <c r="C67" s="1">
        <v>1672409.9530895394</v>
      </c>
      <c r="D67" s="1">
        <v>0</v>
      </c>
      <c r="E67" s="1">
        <v>208547.68887317451</v>
      </c>
      <c r="F67" s="1">
        <v>259846.74023968627</v>
      </c>
      <c r="G67" s="1">
        <v>0</v>
      </c>
      <c r="H67" s="1">
        <v>34344.321632558007</v>
      </c>
      <c r="I67" s="1">
        <v>59310.287052223095</v>
      </c>
      <c r="J67" s="1">
        <v>175000</v>
      </c>
      <c r="K67" s="1">
        <v>0</v>
      </c>
      <c r="L67" s="1">
        <v>0</v>
      </c>
      <c r="M67" s="1">
        <v>34905.79</v>
      </c>
      <c r="N67" s="1">
        <v>245680.6162327216</v>
      </c>
      <c r="O67" s="1">
        <v>0</v>
      </c>
      <c r="P67" s="1">
        <v>0</v>
      </c>
      <c r="R67" s="10">
        <v>0</v>
      </c>
    </row>
    <row r="68" spans="1:18" x14ac:dyDescent="0.25">
      <c r="A68">
        <v>2033</v>
      </c>
      <c r="B68" t="s">
        <v>103</v>
      </c>
      <c r="C68" s="1">
        <v>581707.80977027456</v>
      </c>
      <c r="D68" s="1">
        <v>0</v>
      </c>
      <c r="E68" s="1">
        <v>50864.870720849613</v>
      </c>
      <c r="F68" s="1">
        <v>79777.53609846787</v>
      </c>
      <c r="G68" s="1">
        <v>0</v>
      </c>
      <c r="H68" s="1">
        <v>8731.3897715428539</v>
      </c>
      <c r="I68" s="1">
        <v>1850.9051648806962</v>
      </c>
      <c r="J68" s="1">
        <v>175000</v>
      </c>
      <c r="K68" s="1">
        <v>0</v>
      </c>
      <c r="L68" s="1">
        <v>0</v>
      </c>
      <c r="M68" s="1">
        <v>22018.5</v>
      </c>
      <c r="N68" s="1">
        <v>0</v>
      </c>
      <c r="O68" s="1">
        <v>0</v>
      </c>
      <c r="P68" s="1">
        <v>0</v>
      </c>
      <c r="R68" s="10">
        <v>0</v>
      </c>
    </row>
    <row r="69" spans="1:18" x14ac:dyDescent="0.25">
      <c r="A69">
        <v>2093</v>
      </c>
      <c r="B69" t="s">
        <v>104</v>
      </c>
      <c r="C69" s="1">
        <v>1113075.5206181216</v>
      </c>
      <c r="D69" s="1">
        <v>0</v>
      </c>
      <c r="E69" s="1">
        <v>119129.47801678343</v>
      </c>
      <c r="F69" s="1">
        <v>84303.586666152682</v>
      </c>
      <c r="G69" s="1">
        <v>0</v>
      </c>
      <c r="H69" s="1">
        <v>17164.413290934524</v>
      </c>
      <c r="I69" s="1">
        <v>15760.279507308662</v>
      </c>
      <c r="J69" s="1">
        <v>175000</v>
      </c>
      <c r="K69" s="1">
        <v>0</v>
      </c>
      <c r="L69" s="1">
        <v>0</v>
      </c>
      <c r="M69" s="1">
        <v>31853.5</v>
      </c>
      <c r="N69" s="1">
        <v>7824.5755188900512</v>
      </c>
      <c r="O69" s="1">
        <v>0</v>
      </c>
      <c r="P69" s="1">
        <v>0</v>
      </c>
      <c r="R69" s="10">
        <v>0</v>
      </c>
    </row>
    <row r="70" spans="1:18" x14ac:dyDescent="0.25">
      <c r="A70">
        <v>5401</v>
      </c>
      <c r="B70" t="s">
        <v>105</v>
      </c>
      <c r="C70" s="1">
        <v>5168904.3844180554</v>
      </c>
      <c r="D70" s="1">
        <v>0</v>
      </c>
      <c r="E70" s="1">
        <v>501860.21659537579</v>
      </c>
      <c r="F70" s="1">
        <v>551878.68957771058</v>
      </c>
      <c r="G70" s="1">
        <v>0</v>
      </c>
      <c r="H70" s="1">
        <v>198018.90234642729</v>
      </c>
      <c r="I70" s="1">
        <v>66620.01121704813</v>
      </c>
      <c r="J70" s="1">
        <v>175000</v>
      </c>
      <c r="K70" s="1">
        <v>0</v>
      </c>
      <c r="L70" s="1">
        <v>0</v>
      </c>
      <c r="M70" s="1">
        <v>64332.402960000007</v>
      </c>
      <c r="N70" s="1">
        <v>0</v>
      </c>
      <c r="O70" s="1">
        <v>-252870.44600046985</v>
      </c>
      <c r="P70" s="1">
        <v>1061156.5887221079</v>
      </c>
      <c r="R70" s="10">
        <v>0</v>
      </c>
    </row>
    <row r="71" spans="1:18" x14ac:dyDescent="0.25">
      <c r="A71">
        <v>2114</v>
      </c>
      <c r="B71" t="s">
        <v>106</v>
      </c>
      <c r="C71" s="1">
        <v>584504.48193263169</v>
      </c>
      <c r="D71" s="1">
        <v>0</v>
      </c>
      <c r="E71" s="1">
        <v>16770.595823212374</v>
      </c>
      <c r="F71" s="1">
        <v>9714.0211318394358</v>
      </c>
      <c r="G71" s="1">
        <v>0</v>
      </c>
      <c r="H71" s="1">
        <v>3775.3126913379515</v>
      </c>
      <c r="I71" s="1">
        <v>462.353445583716</v>
      </c>
      <c r="J71" s="1">
        <v>175000</v>
      </c>
      <c r="K71" s="1">
        <v>0</v>
      </c>
      <c r="L71" s="1">
        <v>0</v>
      </c>
      <c r="M71" s="1">
        <v>2865.9</v>
      </c>
      <c r="N71" s="1">
        <v>12028.488331128261</v>
      </c>
      <c r="O71" s="1">
        <v>0</v>
      </c>
      <c r="P71" s="1">
        <v>0</v>
      </c>
      <c r="R71" s="10">
        <v>0</v>
      </c>
    </row>
    <row r="72" spans="1:18" x14ac:dyDescent="0.25">
      <c r="A72">
        <v>2121</v>
      </c>
      <c r="B72" t="s">
        <v>107</v>
      </c>
      <c r="C72" s="1">
        <v>699168.04058927228</v>
      </c>
      <c r="D72" s="1">
        <v>0</v>
      </c>
      <c r="E72" s="1">
        <v>57684.669284005708</v>
      </c>
      <c r="F72" s="1">
        <v>13221.38791616317</v>
      </c>
      <c r="G72" s="1">
        <v>0</v>
      </c>
      <c r="H72" s="1">
        <v>9547.3419629632353</v>
      </c>
      <c r="I72" s="1">
        <v>0</v>
      </c>
      <c r="J72" s="1">
        <v>175000</v>
      </c>
      <c r="K72" s="1">
        <v>0</v>
      </c>
      <c r="L72" s="1">
        <v>0</v>
      </c>
      <c r="M72" s="1">
        <v>4870.3150000000005</v>
      </c>
      <c r="N72" s="1">
        <v>7134.7572161762509</v>
      </c>
      <c r="O72" s="1">
        <v>0</v>
      </c>
      <c r="P72" s="1">
        <v>0</v>
      </c>
      <c r="R72" s="10">
        <v>0</v>
      </c>
    </row>
    <row r="73" spans="1:18" x14ac:dyDescent="0.25">
      <c r="A73">
        <v>3308</v>
      </c>
      <c r="B73" t="s">
        <v>108</v>
      </c>
      <c r="C73" s="1">
        <v>1146635.5865664065</v>
      </c>
      <c r="D73" s="1">
        <v>0</v>
      </c>
      <c r="E73" s="1">
        <v>107208.30417303</v>
      </c>
      <c r="F73" s="1">
        <v>105611.8094989902</v>
      </c>
      <c r="G73" s="1">
        <v>22514.695034904904</v>
      </c>
      <c r="H73" s="1">
        <v>20251.827423064551</v>
      </c>
      <c r="I73" s="1">
        <v>21569.973352967689</v>
      </c>
      <c r="J73" s="1">
        <v>175000</v>
      </c>
      <c r="K73" s="1">
        <v>0</v>
      </c>
      <c r="L73" s="1">
        <v>0</v>
      </c>
      <c r="M73" s="1">
        <v>6179.1</v>
      </c>
      <c r="N73" s="1">
        <v>87984.808835917851</v>
      </c>
      <c r="O73" s="1">
        <v>0</v>
      </c>
      <c r="P73" s="1">
        <v>0</v>
      </c>
      <c r="R73" s="10">
        <v>0</v>
      </c>
    </row>
    <row r="74" spans="1:18" x14ac:dyDescent="0.25">
      <c r="A74">
        <v>2026</v>
      </c>
      <c r="B74" t="s">
        <v>109</v>
      </c>
      <c r="C74" s="1">
        <v>1073922.1103451224</v>
      </c>
      <c r="D74" s="1">
        <v>0</v>
      </c>
      <c r="E74" s="1">
        <v>195435.5048391879</v>
      </c>
      <c r="F74" s="1">
        <v>149003.49801634095</v>
      </c>
      <c r="G74" s="1">
        <v>6508.8387555919699</v>
      </c>
      <c r="H74" s="1">
        <v>23602.082492766836</v>
      </c>
      <c r="I74" s="1">
        <v>5690.83002099431</v>
      </c>
      <c r="J74" s="1">
        <v>175000</v>
      </c>
      <c r="K74" s="1">
        <v>0</v>
      </c>
      <c r="L74" s="1">
        <v>0</v>
      </c>
      <c r="M74" s="1">
        <v>6658.1</v>
      </c>
      <c r="N74" s="1">
        <v>25812.439500649692</v>
      </c>
      <c r="O74" s="1">
        <v>0</v>
      </c>
      <c r="P74" s="1">
        <v>0</v>
      </c>
      <c r="R74" s="10">
        <v>0</v>
      </c>
    </row>
    <row r="75" spans="1:18" x14ac:dyDescent="0.25">
      <c r="A75">
        <v>5203</v>
      </c>
      <c r="B75" t="s">
        <v>110</v>
      </c>
      <c r="C75" s="1">
        <v>587301.15409498871</v>
      </c>
      <c r="D75" s="1">
        <v>0</v>
      </c>
      <c r="E75" s="1">
        <v>47514.502083316896</v>
      </c>
      <c r="F75" s="1">
        <v>56136.738741386318</v>
      </c>
      <c r="G75" s="1">
        <v>0</v>
      </c>
      <c r="H75" s="1">
        <v>8221.7557529382411</v>
      </c>
      <c r="I75" s="1">
        <v>929.1313260534007</v>
      </c>
      <c r="J75" s="1">
        <v>175000</v>
      </c>
      <c r="K75" s="1">
        <v>0</v>
      </c>
      <c r="L75" s="1">
        <v>0</v>
      </c>
      <c r="M75" s="1">
        <v>2353.3000000000002</v>
      </c>
      <c r="N75" s="1">
        <v>0</v>
      </c>
      <c r="O75" s="1">
        <v>-5445.7942589885788</v>
      </c>
      <c r="P75" s="1">
        <v>0</v>
      </c>
      <c r="R75" s="10">
        <v>0</v>
      </c>
    </row>
    <row r="76" spans="1:18" x14ac:dyDescent="0.25">
      <c r="A76">
        <v>5204</v>
      </c>
      <c r="B76" t="s">
        <v>111</v>
      </c>
      <c r="C76" s="1">
        <v>1155025.6030534778</v>
      </c>
      <c r="D76" s="1">
        <v>0</v>
      </c>
      <c r="E76" s="1">
        <v>119718.182157366</v>
      </c>
      <c r="F76" s="1">
        <v>136157.99440023649</v>
      </c>
      <c r="G76" s="1">
        <v>0</v>
      </c>
      <c r="H76" s="1">
        <v>21054.899023789421</v>
      </c>
      <c r="I76" s="1">
        <v>19469.35701279754</v>
      </c>
      <c r="J76" s="1">
        <v>175000</v>
      </c>
      <c r="K76" s="1">
        <v>0</v>
      </c>
      <c r="L76" s="1">
        <v>0</v>
      </c>
      <c r="M76" s="1">
        <v>7185</v>
      </c>
      <c r="N76" s="1">
        <v>14121.242532489588</v>
      </c>
      <c r="O76" s="1">
        <v>0</v>
      </c>
      <c r="P76" s="1">
        <v>0</v>
      </c>
      <c r="R76" s="10">
        <v>0</v>
      </c>
    </row>
    <row r="77" spans="1:18" x14ac:dyDescent="0.25">
      <c r="A77">
        <v>2196</v>
      </c>
      <c r="B77" t="s">
        <v>112</v>
      </c>
      <c r="C77" s="1">
        <v>573317.79328320327</v>
      </c>
      <c r="D77" s="1">
        <v>0</v>
      </c>
      <c r="E77" s="1">
        <v>139492.06512236866</v>
      </c>
      <c r="F77" s="1">
        <v>131446.08289951237</v>
      </c>
      <c r="G77" s="1">
        <v>0</v>
      </c>
      <c r="H77" s="1">
        <v>13199.307420776902</v>
      </c>
      <c r="I77" s="1">
        <v>2087.4167760936439</v>
      </c>
      <c r="J77" s="1">
        <v>175000</v>
      </c>
      <c r="K77" s="1">
        <v>0</v>
      </c>
      <c r="L77" s="1">
        <v>0</v>
      </c>
      <c r="M77" s="1">
        <v>18739.174999999999</v>
      </c>
      <c r="N77" s="1">
        <v>7625.7581093099434</v>
      </c>
      <c r="O77" s="1">
        <v>0</v>
      </c>
      <c r="P77" s="1">
        <v>0</v>
      </c>
      <c r="R77" s="10">
        <v>0</v>
      </c>
    </row>
    <row r="78" spans="1:18" x14ac:dyDescent="0.25">
      <c r="A78">
        <v>2123</v>
      </c>
      <c r="B78" t="s">
        <v>113</v>
      </c>
      <c r="C78" s="1">
        <v>1071125.4381827652</v>
      </c>
      <c r="D78" s="1">
        <v>0</v>
      </c>
      <c r="E78" s="1">
        <v>141555.54577282563</v>
      </c>
      <c r="F78" s="1">
        <v>179684.26625468742</v>
      </c>
      <c r="G78" s="1">
        <v>0</v>
      </c>
      <c r="H78" s="1">
        <v>19583.969618920968</v>
      </c>
      <c r="I78" s="1">
        <v>36444.390431979809</v>
      </c>
      <c r="J78" s="1">
        <v>175000</v>
      </c>
      <c r="K78" s="1">
        <v>0</v>
      </c>
      <c r="L78" s="1">
        <v>0</v>
      </c>
      <c r="M78" s="1">
        <v>28621</v>
      </c>
      <c r="N78" s="1">
        <v>43904.99055541493</v>
      </c>
      <c r="O78" s="1">
        <v>0</v>
      </c>
      <c r="P78" s="1">
        <v>0</v>
      </c>
      <c r="R78" s="10">
        <v>0</v>
      </c>
    </row>
    <row r="79" spans="1:18" x14ac:dyDescent="0.25">
      <c r="A79">
        <v>3379</v>
      </c>
      <c r="B79" t="s">
        <v>114</v>
      </c>
      <c r="C79" s="1">
        <v>1171805.6360276204</v>
      </c>
      <c r="D79" s="1">
        <v>0</v>
      </c>
      <c r="E79" s="1">
        <v>161283.01626742809</v>
      </c>
      <c r="F79" s="1">
        <v>157300.03309907432</v>
      </c>
      <c r="G79" s="1">
        <v>0</v>
      </c>
      <c r="H79" s="1">
        <v>20555.213239922767</v>
      </c>
      <c r="I79" s="1">
        <v>3950.4409628872495</v>
      </c>
      <c r="J79" s="1">
        <v>175000</v>
      </c>
      <c r="K79" s="1">
        <v>0</v>
      </c>
      <c r="L79" s="1">
        <v>0</v>
      </c>
      <c r="M79" s="1">
        <v>31540.95</v>
      </c>
      <c r="N79" s="1">
        <v>0</v>
      </c>
      <c r="O79" s="1">
        <v>0</v>
      </c>
      <c r="P79" s="1">
        <v>0</v>
      </c>
      <c r="R79" s="10">
        <v>0</v>
      </c>
    </row>
    <row r="80" spans="1:18" x14ac:dyDescent="0.25">
      <c r="A80">
        <v>2029</v>
      </c>
      <c r="B80" t="s">
        <v>115</v>
      </c>
      <c r="C80" s="1">
        <v>1759106.7901226091</v>
      </c>
      <c r="D80" s="1">
        <v>0</v>
      </c>
      <c r="E80" s="1">
        <v>254076.43539262799</v>
      </c>
      <c r="F80" s="1">
        <v>267847.79686013149</v>
      </c>
      <c r="G80" s="1">
        <v>0</v>
      </c>
      <c r="H80" s="1">
        <v>44126.907631133887</v>
      </c>
      <c r="I80" s="1">
        <v>61919.771884794085</v>
      </c>
      <c r="J80" s="1">
        <v>175000</v>
      </c>
      <c r="K80" s="1">
        <v>0</v>
      </c>
      <c r="L80" s="1">
        <v>8514.7474383841345</v>
      </c>
      <c r="M80" s="1">
        <v>34298.400000000001</v>
      </c>
      <c r="N80" s="1">
        <v>80373.417498135008</v>
      </c>
      <c r="O80" s="1">
        <v>0</v>
      </c>
      <c r="P80" s="1">
        <v>0</v>
      </c>
      <c r="R80" s="10">
        <v>0</v>
      </c>
    </row>
    <row r="81" spans="1:18" x14ac:dyDescent="0.25">
      <c r="A81">
        <v>2180</v>
      </c>
      <c r="B81" t="s">
        <v>116</v>
      </c>
      <c r="C81" s="1">
        <v>1196975.6854888343</v>
      </c>
      <c r="D81" s="1">
        <v>0</v>
      </c>
      <c r="E81" s="1">
        <v>231880.27729963086</v>
      </c>
      <c r="F81" s="1">
        <v>285720.56462149881</v>
      </c>
      <c r="G81" s="1">
        <v>0</v>
      </c>
      <c r="H81" s="1">
        <v>20300.006529513477</v>
      </c>
      <c r="I81" s="1">
        <v>36613.725592342416</v>
      </c>
      <c r="J81" s="1">
        <v>175000</v>
      </c>
      <c r="K81" s="1">
        <v>0</v>
      </c>
      <c r="L81" s="1">
        <v>0</v>
      </c>
      <c r="M81" s="1">
        <v>40199.112000000001</v>
      </c>
      <c r="N81" s="1">
        <v>142028.7268673717</v>
      </c>
      <c r="O81" s="1">
        <v>0</v>
      </c>
      <c r="P81" s="1">
        <v>0</v>
      </c>
      <c r="R81" s="10">
        <v>0</v>
      </c>
    </row>
    <row r="82" spans="1:18" x14ac:dyDescent="0.25">
      <c r="A82">
        <v>2168</v>
      </c>
      <c r="B82" t="s">
        <v>117</v>
      </c>
      <c r="C82" s="1">
        <v>811034.92708355584</v>
      </c>
      <c r="D82" s="1">
        <v>0</v>
      </c>
      <c r="E82" s="1">
        <v>56102.348132736726</v>
      </c>
      <c r="F82" s="1">
        <v>46875.395446859497</v>
      </c>
      <c r="G82" s="1">
        <v>0</v>
      </c>
      <c r="H82" s="1">
        <v>10233.824486449137</v>
      </c>
      <c r="I82" s="1">
        <v>7294.9230152146501</v>
      </c>
      <c r="J82" s="1">
        <v>175000</v>
      </c>
      <c r="K82" s="1">
        <v>0</v>
      </c>
      <c r="L82" s="1">
        <v>0</v>
      </c>
      <c r="M82" s="1">
        <v>32071.496000000003</v>
      </c>
      <c r="N82" s="1">
        <v>2329.5710793170147</v>
      </c>
      <c r="O82" s="1">
        <v>0</v>
      </c>
      <c r="P82" s="1">
        <v>0</v>
      </c>
      <c r="R82" s="10">
        <v>0</v>
      </c>
    </row>
    <row r="83" spans="1:18" x14ac:dyDescent="0.25">
      <c r="A83">
        <v>3304</v>
      </c>
      <c r="B83" t="s">
        <v>118</v>
      </c>
      <c r="C83" s="1">
        <v>861375.02600598347</v>
      </c>
      <c r="D83" s="1">
        <v>0</v>
      </c>
      <c r="E83" s="1">
        <v>28646.424444434535</v>
      </c>
      <c r="F83" s="1">
        <v>32252.221823922388</v>
      </c>
      <c r="G83" s="1">
        <v>0</v>
      </c>
      <c r="H83" s="1">
        <v>5604.7020038272331</v>
      </c>
      <c r="I83" s="1">
        <v>1229.4755248650147</v>
      </c>
      <c r="J83" s="1">
        <v>175000</v>
      </c>
      <c r="K83" s="1">
        <v>0</v>
      </c>
      <c r="L83" s="1">
        <v>0</v>
      </c>
      <c r="M83" s="1">
        <v>6016.1949999999997</v>
      </c>
      <c r="N83" s="1">
        <v>15494.083300817525</v>
      </c>
      <c r="O83" s="1">
        <v>0</v>
      </c>
      <c r="P83" s="1">
        <v>0</v>
      </c>
      <c r="R83" s="10">
        <v>0</v>
      </c>
    </row>
    <row r="84" spans="1:18" x14ac:dyDescent="0.25">
      <c r="A84">
        <v>4502</v>
      </c>
      <c r="B84" t="s">
        <v>119</v>
      </c>
      <c r="C84" s="1">
        <v>5185220.1495457515</v>
      </c>
      <c r="D84" s="1">
        <v>0</v>
      </c>
      <c r="E84" s="1">
        <v>109822.50127060105</v>
      </c>
      <c r="F84" s="1">
        <v>10885.458615635158</v>
      </c>
      <c r="G84" s="1">
        <v>0</v>
      </c>
      <c r="H84" s="1">
        <v>82566.578562883529</v>
      </c>
      <c r="I84" s="1">
        <v>2388.7532670177434</v>
      </c>
      <c r="J84" s="1">
        <v>175000</v>
      </c>
      <c r="K84" s="1">
        <v>0</v>
      </c>
      <c r="L84" s="1">
        <v>81452.713546457075</v>
      </c>
      <c r="M84" s="1">
        <v>25538.053800000002</v>
      </c>
      <c r="N84" s="1">
        <v>0</v>
      </c>
      <c r="O84" s="1">
        <v>0</v>
      </c>
      <c r="P84" s="1">
        <v>0</v>
      </c>
      <c r="R84" s="10">
        <v>0</v>
      </c>
    </row>
    <row r="85" spans="1:18" x14ac:dyDescent="0.25">
      <c r="A85">
        <v>4616</v>
      </c>
      <c r="B85" t="s">
        <v>120</v>
      </c>
      <c r="C85" s="1">
        <v>4838795.038685564</v>
      </c>
      <c r="D85" s="1">
        <v>0</v>
      </c>
      <c r="E85" s="1">
        <v>332925.03565514687</v>
      </c>
      <c r="F85" s="1">
        <v>393378.5480685918</v>
      </c>
      <c r="G85" s="1">
        <v>0</v>
      </c>
      <c r="H85" s="1">
        <v>136218.15337002231</v>
      </c>
      <c r="I85" s="1">
        <v>5962.4115051057424</v>
      </c>
      <c r="J85" s="1">
        <v>175000</v>
      </c>
      <c r="K85" s="1">
        <v>0</v>
      </c>
      <c r="L85" s="1">
        <v>0</v>
      </c>
      <c r="M85" s="1">
        <v>36164.5</v>
      </c>
      <c r="N85" s="1">
        <v>4427.1386847766116</v>
      </c>
      <c r="O85" s="1">
        <v>0</v>
      </c>
      <c r="P85" s="1">
        <v>0</v>
      </c>
      <c r="R85" s="10">
        <v>0</v>
      </c>
    </row>
    <row r="86" spans="1:18" x14ac:dyDescent="0.25">
      <c r="A86">
        <v>2124</v>
      </c>
      <c r="B86" t="s">
        <v>121</v>
      </c>
      <c r="C86" s="1">
        <v>939681.84655198199</v>
      </c>
      <c r="D86" s="1">
        <v>0</v>
      </c>
      <c r="E86" s="1">
        <v>196593.10893239386</v>
      </c>
      <c r="F86" s="1">
        <v>164104.50399073851</v>
      </c>
      <c r="G86" s="1">
        <v>643.27700099716878</v>
      </c>
      <c r="H86" s="1">
        <v>17655.750184515142</v>
      </c>
      <c r="I86" s="1">
        <v>8195.2076092188054</v>
      </c>
      <c r="J86" s="1">
        <v>175000</v>
      </c>
      <c r="K86" s="1">
        <v>0</v>
      </c>
      <c r="L86" s="1">
        <v>0</v>
      </c>
      <c r="M86" s="1">
        <v>13051.664999999999</v>
      </c>
      <c r="N86" s="1">
        <v>20058.343525105854</v>
      </c>
      <c r="O86" s="1">
        <v>0</v>
      </c>
      <c r="P86" s="1">
        <v>0</v>
      </c>
      <c r="R86" s="10">
        <v>0</v>
      </c>
    </row>
    <row r="87" spans="1:18" x14ac:dyDescent="0.25">
      <c r="A87">
        <v>2195</v>
      </c>
      <c r="B87" t="s">
        <v>122</v>
      </c>
      <c r="C87" s="1">
        <v>1675206.6252518964</v>
      </c>
      <c r="D87" s="1">
        <v>0</v>
      </c>
      <c r="E87" s="1">
        <v>203195.46167401495</v>
      </c>
      <c r="F87" s="1">
        <v>255499.33913409532</v>
      </c>
      <c r="G87" s="1">
        <v>0</v>
      </c>
      <c r="H87" s="1">
        <v>8878.0865518466198</v>
      </c>
      <c r="I87" s="1">
        <v>59415.542677628364</v>
      </c>
      <c r="J87" s="1">
        <v>175000</v>
      </c>
      <c r="K87" s="1">
        <v>0</v>
      </c>
      <c r="L87" s="1">
        <v>0</v>
      </c>
      <c r="M87" s="1">
        <v>7979.5600000000013</v>
      </c>
      <c r="N87" s="1">
        <v>96122.908353966195</v>
      </c>
      <c r="O87" s="1">
        <v>0</v>
      </c>
      <c r="P87" s="1">
        <v>0</v>
      </c>
      <c r="R87" s="10">
        <v>0</v>
      </c>
    </row>
    <row r="88" spans="1:18" x14ac:dyDescent="0.25">
      <c r="A88">
        <v>5207</v>
      </c>
      <c r="B88" t="s">
        <v>123</v>
      </c>
      <c r="C88" s="1">
        <v>293650.57704749436</v>
      </c>
      <c r="D88" s="1">
        <v>0</v>
      </c>
      <c r="E88" s="1">
        <v>8343.6187702236512</v>
      </c>
      <c r="F88" s="1">
        <v>15516.812011005466</v>
      </c>
      <c r="G88" s="1">
        <v>0</v>
      </c>
      <c r="H88" s="1">
        <v>2795.7737863878701</v>
      </c>
      <c r="I88" s="1">
        <v>692.97711401482729</v>
      </c>
      <c r="J88" s="1">
        <v>175000</v>
      </c>
      <c r="K88" s="1">
        <v>0</v>
      </c>
      <c r="L88" s="1">
        <v>0</v>
      </c>
      <c r="M88" s="1">
        <v>7127.5050000000001</v>
      </c>
      <c r="N88" s="1">
        <v>0</v>
      </c>
      <c r="O88" s="1">
        <v>-358.83153991657309</v>
      </c>
      <c r="P88" s="1">
        <v>0</v>
      </c>
      <c r="R88" s="10">
        <v>0</v>
      </c>
    </row>
    <row r="89" spans="1:18" x14ac:dyDescent="0.25">
      <c r="A89">
        <v>3363</v>
      </c>
      <c r="B89" t="s">
        <v>124</v>
      </c>
      <c r="C89" s="1">
        <v>1065532.0938580511</v>
      </c>
      <c r="D89" s="1">
        <v>0</v>
      </c>
      <c r="E89" s="1">
        <v>122174.86246264432</v>
      </c>
      <c r="F89" s="1">
        <v>170359.97270721709</v>
      </c>
      <c r="G89" s="1">
        <v>0</v>
      </c>
      <c r="H89" s="1">
        <v>26507.551942578579</v>
      </c>
      <c r="I89" s="1">
        <v>33306.321091384329</v>
      </c>
      <c r="J89" s="1">
        <v>175000</v>
      </c>
      <c r="K89" s="1">
        <v>0</v>
      </c>
      <c r="L89" s="1">
        <v>0</v>
      </c>
      <c r="M89" s="1">
        <v>5891.7000000000007</v>
      </c>
      <c r="N89" s="1">
        <v>43231.023263424169</v>
      </c>
      <c r="O89" s="1">
        <v>0</v>
      </c>
      <c r="P89" s="1">
        <v>0</v>
      </c>
      <c r="R89" s="10">
        <v>0</v>
      </c>
    </row>
    <row r="90" spans="1:18" x14ac:dyDescent="0.25">
      <c r="A90">
        <v>5200</v>
      </c>
      <c r="B90" t="s">
        <v>125</v>
      </c>
      <c r="C90" s="1">
        <v>1759106.7901226091</v>
      </c>
      <c r="D90" s="1">
        <v>0</v>
      </c>
      <c r="E90" s="1">
        <v>200371.59239696528</v>
      </c>
      <c r="F90" s="1">
        <v>301554.31555126031</v>
      </c>
      <c r="G90" s="1">
        <v>0</v>
      </c>
      <c r="H90" s="1">
        <v>43781.038687659478</v>
      </c>
      <c r="I90" s="1">
        <v>47793.137470104317</v>
      </c>
      <c r="J90" s="1">
        <v>175000</v>
      </c>
      <c r="K90" s="1">
        <v>0</v>
      </c>
      <c r="L90" s="1">
        <v>0</v>
      </c>
      <c r="M90" s="1">
        <v>15385.564016000002</v>
      </c>
      <c r="N90" s="1">
        <v>57749.27993356809</v>
      </c>
      <c r="O90" s="1">
        <v>0</v>
      </c>
      <c r="P90" s="1">
        <v>0</v>
      </c>
      <c r="R90" s="10">
        <v>0</v>
      </c>
    </row>
    <row r="91" spans="1:18" x14ac:dyDescent="0.25">
      <c r="A91">
        <v>2198</v>
      </c>
      <c r="B91" t="s">
        <v>126</v>
      </c>
      <c r="C91" s="1">
        <v>1146635.5865664065</v>
      </c>
      <c r="D91" s="1">
        <v>0</v>
      </c>
      <c r="E91" s="1">
        <v>260431.50685398318</v>
      </c>
      <c r="F91" s="1">
        <v>299204.98988284532</v>
      </c>
      <c r="G91" s="1">
        <v>0</v>
      </c>
      <c r="H91" s="1">
        <v>37208.327833482661</v>
      </c>
      <c r="I91" s="1">
        <v>4638.7039468747635</v>
      </c>
      <c r="J91" s="1">
        <v>175000</v>
      </c>
      <c r="K91" s="1">
        <v>0</v>
      </c>
      <c r="L91" s="1">
        <v>0</v>
      </c>
      <c r="M91" s="1">
        <v>31423.95</v>
      </c>
      <c r="N91" s="1">
        <v>28976.070077928947</v>
      </c>
      <c r="O91" s="1">
        <v>0</v>
      </c>
      <c r="P91" s="1">
        <v>0</v>
      </c>
      <c r="R91" s="10">
        <v>0</v>
      </c>
    </row>
    <row r="92" spans="1:18" x14ac:dyDescent="0.25">
      <c r="A92">
        <v>4027</v>
      </c>
      <c r="B92" t="s">
        <v>127</v>
      </c>
      <c r="C92" s="1">
        <v>3485749.1485401699</v>
      </c>
      <c r="D92" s="1">
        <v>0</v>
      </c>
      <c r="E92" s="1">
        <v>389765.5327080437</v>
      </c>
      <c r="F92" s="1">
        <v>505345.87674086657</v>
      </c>
      <c r="G92" s="1">
        <v>0</v>
      </c>
      <c r="H92" s="1">
        <v>160350.92516507249</v>
      </c>
      <c r="I92" s="1">
        <v>105416.01428517305</v>
      </c>
      <c r="J92" s="1">
        <v>175000</v>
      </c>
      <c r="K92" s="1">
        <v>0</v>
      </c>
      <c r="L92" s="1">
        <v>0</v>
      </c>
      <c r="M92" s="1">
        <v>34809.116640000007</v>
      </c>
      <c r="N92" s="1">
        <v>73925.075973012485</v>
      </c>
      <c r="O92" s="1">
        <v>0</v>
      </c>
      <c r="P92" s="1">
        <v>0</v>
      </c>
      <c r="R92" s="10">
        <v>0</v>
      </c>
    </row>
    <row r="93" spans="1:18" x14ac:dyDescent="0.25">
      <c r="A93">
        <v>2041</v>
      </c>
      <c r="B93" t="s">
        <v>128</v>
      </c>
      <c r="C93" s="1">
        <v>1733936.7406613952</v>
      </c>
      <c r="D93" s="1">
        <v>0</v>
      </c>
      <c r="E93" s="1">
        <v>215123.81680368885</v>
      </c>
      <c r="F93" s="1">
        <v>268117.76516153489</v>
      </c>
      <c r="G93" s="1">
        <v>0</v>
      </c>
      <c r="H93" s="1">
        <v>28850.247762888899</v>
      </c>
      <c r="I93" s="1">
        <v>61261.946541694328</v>
      </c>
      <c r="J93" s="1">
        <v>175000</v>
      </c>
      <c r="K93" s="1">
        <v>0</v>
      </c>
      <c r="L93" s="1">
        <v>0</v>
      </c>
      <c r="M93" s="1">
        <v>47181.5</v>
      </c>
      <c r="N93" s="1">
        <v>127807.89522255585</v>
      </c>
      <c r="O93" s="1">
        <v>0</v>
      </c>
      <c r="P93" s="1">
        <v>0</v>
      </c>
      <c r="R93" s="10">
        <v>0</v>
      </c>
    </row>
    <row r="94" spans="1:18" x14ac:dyDescent="0.25">
      <c r="A94">
        <v>2126</v>
      </c>
      <c r="B94" t="s">
        <v>129</v>
      </c>
      <c r="C94" s="1">
        <v>288057.2327227802</v>
      </c>
      <c r="D94" s="1">
        <v>0</v>
      </c>
      <c r="E94" s="1">
        <v>45312.504951571624</v>
      </c>
      <c r="F94" s="1">
        <v>59142.613319434487</v>
      </c>
      <c r="G94" s="1">
        <v>0</v>
      </c>
      <c r="H94" s="1">
        <v>5863.8670466377025</v>
      </c>
      <c r="I94" s="1">
        <v>1390.4540794193631</v>
      </c>
      <c r="J94" s="1">
        <v>175000</v>
      </c>
      <c r="K94" s="1">
        <v>0</v>
      </c>
      <c r="L94" s="1">
        <v>0</v>
      </c>
      <c r="M94" s="1">
        <v>10834.5</v>
      </c>
      <c r="N94" s="1">
        <v>5349.9805166065926</v>
      </c>
      <c r="O94" s="1">
        <v>0</v>
      </c>
      <c r="P94" s="1">
        <v>0</v>
      </c>
      <c r="R94" s="10">
        <v>0</v>
      </c>
    </row>
    <row r="95" spans="1:18" x14ac:dyDescent="0.25">
      <c r="A95">
        <v>2127</v>
      </c>
      <c r="B95" t="s">
        <v>130</v>
      </c>
      <c r="C95" s="1">
        <v>587301.15409498871</v>
      </c>
      <c r="D95" s="1">
        <v>0</v>
      </c>
      <c r="E95" s="1">
        <v>36142.685046716462</v>
      </c>
      <c r="F95" s="1">
        <v>16085.490985230781</v>
      </c>
      <c r="G95" s="1">
        <v>0</v>
      </c>
      <c r="H95" s="1">
        <v>5317.5180441517259</v>
      </c>
      <c r="I95" s="1">
        <v>0</v>
      </c>
      <c r="J95" s="1">
        <v>175000</v>
      </c>
      <c r="K95" s="1">
        <v>0</v>
      </c>
      <c r="L95" s="1">
        <v>0</v>
      </c>
      <c r="M95" s="1">
        <v>2193.7905000000001</v>
      </c>
      <c r="N95" s="1">
        <v>0</v>
      </c>
      <c r="O95" s="1">
        <v>0</v>
      </c>
      <c r="P95" s="1">
        <v>0</v>
      </c>
      <c r="R95" s="10">
        <v>0</v>
      </c>
    </row>
    <row r="96" spans="1:18" x14ac:dyDescent="0.25">
      <c r="A96">
        <v>2090</v>
      </c>
      <c r="B96" t="s">
        <v>131</v>
      </c>
      <c r="C96" s="1">
        <v>886545.07546719734</v>
      </c>
      <c r="D96" s="1">
        <v>0</v>
      </c>
      <c r="E96" s="1">
        <v>166882.30828396138</v>
      </c>
      <c r="F96" s="1">
        <v>170460.55538293062</v>
      </c>
      <c r="G96" s="1">
        <v>0</v>
      </c>
      <c r="H96" s="1">
        <v>16337.256007465881</v>
      </c>
      <c r="I96" s="1">
        <v>13644.331996441018</v>
      </c>
      <c r="J96" s="1">
        <v>175000</v>
      </c>
      <c r="K96" s="1">
        <v>0</v>
      </c>
      <c r="L96" s="1">
        <v>0</v>
      </c>
      <c r="M96" s="1">
        <v>18190.285</v>
      </c>
      <c r="N96" s="1">
        <v>16109.012201674748</v>
      </c>
      <c r="O96" s="1">
        <v>0</v>
      </c>
      <c r="P96" s="1">
        <v>0</v>
      </c>
      <c r="R96" s="10">
        <v>0</v>
      </c>
    </row>
    <row r="97" spans="1:18" x14ac:dyDescent="0.25">
      <c r="A97">
        <v>2043</v>
      </c>
      <c r="B97" t="s">
        <v>132</v>
      </c>
      <c r="C97" s="1">
        <v>1507406.2955104711</v>
      </c>
      <c r="D97" s="1">
        <v>0</v>
      </c>
      <c r="E97" s="1">
        <v>208626.02745345552</v>
      </c>
      <c r="F97" s="1">
        <v>273453.34674892377</v>
      </c>
      <c r="G97" s="1">
        <v>0</v>
      </c>
      <c r="H97" s="1">
        <v>33838.715198616745</v>
      </c>
      <c r="I97" s="1">
        <v>33923.753819851736</v>
      </c>
      <c r="J97" s="1">
        <v>175000</v>
      </c>
      <c r="K97" s="1">
        <v>0</v>
      </c>
      <c r="L97" s="1">
        <v>0</v>
      </c>
      <c r="M97" s="1">
        <v>45265.5</v>
      </c>
      <c r="N97" s="1">
        <v>38460.188864999218</v>
      </c>
      <c r="O97" s="1">
        <v>0</v>
      </c>
      <c r="P97" s="1">
        <v>0</v>
      </c>
      <c r="R97" s="10">
        <v>0</v>
      </c>
    </row>
    <row r="98" spans="1:18" x14ac:dyDescent="0.25">
      <c r="A98">
        <v>2044</v>
      </c>
      <c r="B98" t="s">
        <v>133</v>
      </c>
      <c r="C98" s="1">
        <v>1177398.9803523347</v>
      </c>
      <c r="D98" s="1">
        <v>0</v>
      </c>
      <c r="E98" s="1">
        <v>172095.49583132513</v>
      </c>
      <c r="F98" s="1">
        <v>170603.69226759957</v>
      </c>
      <c r="G98" s="1">
        <v>0</v>
      </c>
      <c r="H98" s="1">
        <v>29612.55288259294</v>
      </c>
      <c r="I98" s="1">
        <v>38329.559628049254</v>
      </c>
      <c r="J98" s="1">
        <v>175000</v>
      </c>
      <c r="K98" s="1">
        <v>0</v>
      </c>
      <c r="L98" s="1">
        <v>0</v>
      </c>
      <c r="M98" s="1">
        <v>23766</v>
      </c>
      <c r="N98" s="1">
        <v>33808.696489028167</v>
      </c>
      <c r="O98" s="1">
        <v>0</v>
      </c>
      <c r="P98" s="1">
        <v>0</v>
      </c>
      <c r="R98" s="10">
        <v>0</v>
      </c>
    </row>
    <row r="99" spans="1:18" x14ac:dyDescent="0.25">
      <c r="A99">
        <v>2002</v>
      </c>
      <c r="B99" t="s">
        <v>134</v>
      </c>
      <c r="C99" s="1">
        <v>1079515.4546698364</v>
      </c>
      <c r="D99" s="1">
        <v>0</v>
      </c>
      <c r="E99" s="1">
        <v>104447.60549954406</v>
      </c>
      <c r="F99" s="1">
        <v>142900.90223747984</v>
      </c>
      <c r="G99" s="1">
        <v>0</v>
      </c>
      <c r="H99" s="1">
        <v>20922.232691851634</v>
      </c>
      <c r="I99" s="1">
        <v>37428.312294615731</v>
      </c>
      <c r="J99" s="1">
        <v>175000</v>
      </c>
      <c r="K99" s="1">
        <v>0</v>
      </c>
      <c r="L99" s="1">
        <v>0</v>
      </c>
      <c r="M99" s="1">
        <v>37122.5</v>
      </c>
      <c r="N99" s="1">
        <v>57217.037862826604</v>
      </c>
      <c r="O99" s="1">
        <v>0</v>
      </c>
      <c r="P99" s="1">
        <v>0</v>
      </c>
      <c r="R99" s="10">
        <v>0</v>
      </c>
    </row>
    <row r="100" spans="1:18" x14ac:dyDescent="0.25">
      <c r="A100">
        <v>2128</v>
      </c>
      <c r="B100" t="s">
        <v>135</v>
      </c>
      <c r="C100" s="1">
        <v>1040362.0443968372</v>
      </c>
      <c r="D100" s="1">
        <v>0</v>
      </c>
      <c r="E100" s="1">
        <v>79657.997541500692</v>
      </c>
      <c r="F100" s="1">
        <v>119578.0381447525</v>
      </c>
      <c r="G100" s="1">
        <v>0</v>
      </c>
      <c r="H100" s="1">
        <v>18215.205273570729</v>
      </c>
      <c r="I100" s="1">
        <v>4721.3825350460802</v>
      </c>
      <c r="J100" s="1">
        <v>175000</v>
      </c>
      <c r="K100" s="1">
        <v>0</v>
      </c>
      <c r="L100" s="1">
        <v>0</v>
      </c>
      <c r="M100" s="1">
        <v>32572</v>
      </c>
      <c r="N100" s="1">
        <v>1994.011361470446</v>
      </c>
      <c r="O100" s="1">
        <v>0</v>
      </c>
      <c r="P100" s="1">
        <v>0</v>
      </c>
      <c r="R100" s="10">
        <v>0</v>
      </c>
    </row>
    <row r="101" spans="1:18" x14ac:dyDescent="0.25">
      <c r="A101">
        <v>2145</v>
      </c>
      <c r="B101" t="s">
        <v>136</v>
      </c>
      <c r="C101" s="1">
        <v>1174602.3081899774</v>
      </c>
      <c r="D101" s="1">
        <v>0</v>
      </c>
      <c r="E101" s="1">
        <v>100435.0543774753</v>
      </c>
      <c r="F101" s="1">
        <v>80833.654193457827</v>
      </c>
      <c r="G101" s="1">
        <v>0</v>
      </c>
      <c r="H101" s="1">
        <v>16648.627316636233</v>
      </c>
      <c r="I101" s="1">
        <v>3513.6867752864546</v>
      </c>
      <c r="J101" s="1">
        <v>175000</v>
      </c>
      <c r="K101" s="1">
        <v>0</v>
      </c>
      <c r="L101" s="1">
        <v>0</v>
      </c>
      <c r="M101" s="1">
        <v>29458.5</v>
      </c>
      <c r="N101" s="1">
        <v>23035.381072043674</v>
      </c>
      <c r="O101" s="1">
        <v>0</v>
      </c>
      <c r="P101" s="1">
        <v>0</v>
      </c>
      <c r="R101" s="10">
        <v>0</v>
      </c>
    </row>
    <row r="102" spans="1:18" x14ac:dyDescent="0.25">
      <c r="A102">
        <v>3023</v>
      </c>
      <c r="B102" t="s">
        <v>137</v>
      </c>
      <c r="C102" s="1">
        <v>1157822.2752158351</v>
      </c>
      <c r="D102" s="1">
        <v>0</v>
      </c>
      <c r="E102" s="1">
        <v>88794.054702206806</v>
      </c>
      <c r="F102" s="1">
        <v>65641.801596295452</v>
      </c>
      <c r="G102" s="1">
        <v>0</v>
      </c>
      <c r="H102" s="1">
        <v>14401.01262815281</v>
      </c>
      <c r="I102" s="1">
        <v>3725.8769506771305</v>
      </c>
      <c r="J102" s="1">
        <v>175000</v>
      </c>
      <c r="K102" s="1">
        <v>0</v>
      </c>
      <c r="L102" s="1">
        <v>0</v>
      </c>
      <c r="M102" s="1">
        <v>24609.77</v>
      </c>
      <c r="N102" s="1">
        <v>32141.17345206067</v>
      </c>
      <c r="O102" s="1">
        <v>0</v>
      </c>
      <c r="P102" s="1">
        <v>0</v>
      </c>
      <c r="R102" s="10">
        <v>0</v>
      </c>
    </row>
    <row r="103" spans="1:18" x14ac:dyDescent="0.25">
      <c r="A103">
        <v>2199</v>
      </c>
      <c r="B103" t="s">
        <v>138</v>
      </c>
      <c r="C103" s="1">
        <v>1163415.6195405491</v>
      </c>
      <c r="D103" s="1">
        <v>0</v>
      </c>
      <c r="E103" s="1">
        <v>204497.54146953824</v>
      </c>
      <c r="F103" s="1">
        <v>292950.9115795067</v>
      </c>
      <c r="G103" s="1">
        <v>0</v>
      </c>
      <c r="H103" s="1">
        <v>19577.055332262913</v>
      </c>
      <c r="I103" s="1">
        <v>7152.1671567308686</v>
      </c>
      <c r="J103" s="1">
        <v>175000</v>
      </c>
      <c r="K103" s="1">
        <v>0</v>
      </c>
      <c r="L103" s="1">
        <v>0</v>
      </c>
      <c r="M103" s="1">
        <v>44738.576000000001</v>
      </c>
      <c r="N103" s="1">
        <v>0</v>
      </c>
      <c r="O103" s="1">
        <v>-4809.5658344519325</v>
      </c>
      <c r="P103" s="1">
        <v>0</v>
      </c>
      <c r="R103" s="10">
        <v>0</v>
      </c>
    </row>
    <row r="104" spans="1:18" x14ac:dyDescent="0.25">
      <c r="A104">
        <v>2179</v>
      </c>
      <c r="B104" t="s">
        <v>139</v>
      </c>
      <c r="C104" s="1">
        <v>1711563.3633625386</v>
      </c>
      <c r="D104" s="1">
        <v>0</v>
      </c>
      <c r="E104" s="1">
        <v>174459.8728253365</v>
      </c>
      <c r="F104" s="1">
        <v>216480.50341732989</v>
      </c>
      <c r="G104" s="1">
        <v>0</v>
      </c>
      <c r="H104" s="1">
        <v>45353.135376799102</v>
      </c>
      <c r="I104" s="1">
        <v>58264.696463079279</v>
      </c>
      <c r="J104" s="1">
        <v>175000</v>
      </c>
      <c r="K104" s="1">
        <v>0</v>
      </c>
      <c r="L104" s="1">
        <v>0</v>
      </c>
      <c r="M104" s="1">
        <v>59689.011760000001</v>
      </c>
      <c r="N104" s="1">
        <v>76541.376679962035</v>
      </c>
      <c r="O104" s="1">
        <v>0</v>
      </c>
      <c r="P104" s="1">
        <v>0</v>
      </c>
      <c r="R104" s="10">
        <v>0</v>
      </c>
    </row>
    <row r="105" spans="1:18" x14ac:dyDescent="0.25">
      <c r="A105">
        <v>2048</v>
      </c>
      <c r="B105" t="s">
        <v>140</v>
      </c>
      <c r="C105" s="1">
        <v>1185788.996839406</v>
      </c>
      <c r="D105" s="1">
        <v>0</v>
      </c>
      <c r="E105" s="1">
        <v>99946.568082007434</v>
      </c>
      <c r="F105" s="1">
        <v>182808.23939607621</v>
      </c>
      <c r="G105" s="1">
        <v>0</v>
      </c>
      <c r="H105" s="1">
        <v>14839.004190195823</v>
      </c>
      <c r="I105" s="1">
        <v>41282.724525329213</v>
      </c>
      <c r="J105" s="1">
        <v>175000</v>
      </c>
      <c r="K105" s="1">
        <v>0</v>
      </c>
      <c r="L105" s="1">
        <v>0</v>
      </c>
      <c r="M105" s="1">
        <v>21799.057499999999</v>
      </c>
      <c r="N105" s="1">
        <v>34203.28753307322</v>
      </c>
      <c r="O105" s="1">
        <v>0</v>
      </c>
      <c r="P105" s="1">
        <v>0</v>
      </c>
      <c r="R105" s="10">
        <v>0</v>
      </c>
    </row>
    <row r="106" spans="1:18" x14ac:dyDescent="0.25">
      <c r="A106">
        <v>2192</v>
      </c>
      <c r="B106" t="s">
        <v>141</v>
      </c>
      <c r="C106" s="1">
        <v>1171805.6360276204</v>
      </c>
      <c r="D106" s="1">
        <v>0</v>
      </c>
      <c r="E106" s="1">
        <v>15419.902161122905</v>
      </c>
      <c r="F106" s="1">
        <v>6417.9484234001666</v>
      </c>
      <c r="G106" s="1">
        <v>0</v>
      </c>
      <c r="H106" s="1">
        <v>8135.0965652053892</v>
      </c>
      <c r="I106" s="1">
        <v>223.60986582380644</v>
      </c>
      <c r="J106" s="1">
        <v>175000</v>
      </c>
      <c r="K106" s="1">
        <v>0</v>
      </c>
      <c r="L106" s="1">
        <v>0</v>
      </c>
      <c r="M106" s="1">
        <v>22652.904999999999</v>
      </c>
      <c r="N106" s="1">
        <v>36375.6491831108</v>
      </c>
      <c r="O106" s="1">
        <v>0</v>
      </c>
      <c r="P106" s="1">
        <v>0</v>
      </c>
      <c r="R106" s="10">
        <v>0</v>
      </c>
    </row>
    <row r="107" spans="1:18" x14ac:dyDescent="0.25">
      <c r="A107">
        <v>2014</v>
      </c>
      <c r="B107" t="s">
        <v>142</v>
      </c>
      <c r="C107" s="1">
        <v>875358.38681776891</v>
      </c>
      <c r="D107" s="1">
        <v>0</v>
      </c>
      <c r="E107" s="1">
        <v>212821.07388388578</v>
      </c>
      <c r="F107" s="1">
        <v>175153.12406140202</v>
      </c>
      <c r="G107" s="1">
        <v>0</v>
      </c>
      <c r="H107" s="1">
        <v>15636.567814252116</v>
      </c>
      <c r="I107" s="1">
        <v>5106.3032713815974</v>
      </c>
      <c r="J107" s="1">
        <v>175000</v>
      </c>
      <c r="K107" s="1">
        <v>0</v>
      </c>
      <c r="L107" s="1">
        <v>0</v>
      </c>
      <c r="M107" s="1">
        <v>9148.9</v>
      </c>
      <c r="N107" s="1">
        <v>35436.210935638752</v>
      </c>
      <c r="O107" s="1">
        <v>0</v>
      </c>
      <c r="P107" s="1">
        <v>0</v>
      </c>
      <c r="R107" s="10">
        <v>0</v>
      </c>
    </row>
    <row r="108" spans="1:18" x14ac:dyDescent="0.25">
      <c r="A108">
        <v>2185</v>
      </c>
      <c r="B108" t="s">
        <v>143</v>
      </c>
      <c r="C108" s="1">
        <v>1037565.3722344801</v>
      </c>
      <c r="D108" s="1">
        <v>0</v>
      </c>
      <c r="E108" s="1">
        <v>114549.06552141532</v>
      </c>
      <c r="F108" s="1">
        <v>173528.32699218692</v>
      </c>
      <c r="G108" s="1">
        <v>7880.1432622164393</v>
      </c>
      <c r="H108" s="1">
        <v>17358.286534312439</v>
      </c>
      <c r="I108" s="1">
        <v>21617.556337495575</v>
      </c>
      <c r="J108" s="1">
        <v>175000</v>
      </c>
      <c r="K108" s="1">
        <v>0</v>
      </c>
      <c r="L108" s="1">
        <v>0</v>
      </c>
      <c r="M108" s="1">
        <v>33290.5</v>
      </c>
      <c r="N108" s="1">
        <v>27620.698864649516</v>
      </c>
      <c r="O108" s="1">
        <v>0</v>
      </c>
      <c r="P108" s="1">
        <v>0</v>
      </c>
      <c r="R108" s="10">
        <v>0</v>
      </c>
    </row>
    <row r="109" spans="1:18" x14ac:dyDescent="0.25">
      <c r="A109">
        <v>5206</v>
      </c>
      <c r="B109" t="s">
        <v>144</v>
      </c>
      <c r="C109" s="1">
        <v>609674.53139384545</v>
      </c>
      <c r="D109" s="1">
        <v>0</v>
      </c>
      <c r="E109" s="1">
        <v>20651.192225154526</v>
      </c>
      <c r="F109" s="1">
        <v>13810.775088329485</v>
      </c>
      <c r="G109" s="1">
        <v>0</v>
      </c>
      <c r="H109" s="1">
        <v>6208.49617231109</v>
      </c>
      <c r="I109" s="1">
        <v>2525.4697863336723</v>
      </c>
      <c r="J109" s="1">
        <v>175000</v>
      </c>
      <c r="K109" s="1">
        <v>0</v>
      </c>
      <c r="L109" s="1">
        <v>0</v>
      </c>
      <c r="M109" s="1">
        <v>3098.9</v>
      </c>
      <c r="N109" s="1">
        <v>8475.8578221640782</v>
      </c>
      <c r="O109" s="1">
        <v>0</v>
      </c>
      <c r="P109" s="1">
        <v>0</v>
      </c>
      <c r="R109" s="10">
        <v>0</v>
      </c>
    </row>
    <row r="110" spans="1:18" x14ac:dyDescent="0.25">
      <c r="A110">
        <v>2170</v>
      </c>
      <c r="B110" t="s">
        <v>145</v>
      </c>
      <c r="C110" s="1">
        <v>1143838.9144040495</v>
      </c>
      <c r="D110" s="1">
        <v>0</v>
      </c>
      <c r="E110" s="1">
        <v>94873.578399974751</v>
      </c>
      <c r="F110" s="1">
        <v>138637.21061791867</v>
      </c>
      <c r="G110" s="1">
        <v>0</v>
      </c>
      <c r="H110" s="1">
        <v>13135.347173233929</v>
      </c>
      <c r="I110" s="1">
        <v>7777.6753409928961</v>
      </c>
      <c r="J110" s="1">
        <v>175000</v>
      </c>
      <c r="K110" s="1">
        <v>0</v>
      </c>
      <c r="L110" s="1">
        <v>0</v>
      </c>
      <c r="M110" s="1">
        <v>32093</v>
      </c>
      <c r="N110" s="1">
        <v>0</v>
      </c>
      <c r="O110" s="1">
        <v>-465.28514485317282</v>
      </c>
      <c r="P110" s="1">
        <v>0</v>
      </c>
      <c r="R110" s="10">
        <v>0</v>
      </c>
    </row>
    <row r="111" spans="1:18" x14ac:dyDescent="0.25">
      <c r="A111">
        <v>2054</v>
      </c>
      <c r="B111" t="s">
        <v>146</v>
      </c>
      <c r="C111" s="1">
        <v>1182992.3246770487</v>
      </c>
      <c r="D111" s="1">
        <v>0</v>
      </c>
      <c r="E111" s="1">
        <v>125409.51644719111</v>
      </c>
      <c r="F111" s="1">
        <v>174746.92479409851</v>
      </c>
      <c r="G111" s="1">
        <v>0</v>
      </c>
      <c r="H111" s="1">
        <v>22901.238114378993</v>
      </c>
      <c r="I111" s="1">
        <v>34060.390455493616</v>
      </c>
      <c r="J111" s="1">
        <v>175000</v>
      </c>
      <c r="K111" s="1">
        <v>0</v>
      </c>
      <c r="L111" s="1">
        <v>0</v>
      </c>
      <c r="M111" s="1">
        <v>38559.5</v>
      </c>
      <c r="N111" s="1">
        <v>48892.825133710634</v>
      </c>
      <c r="O111" s="1">
        <v>0</v>
      </c>
      <c r="P111" s="1">
        <v>0</v>
      </c>
      <c r="R111" s="10">
        <v>0</v>
      </c>
    </row>
    <row r="112" spans="1:18" x14ac:dyDescent="0.25">
      <c r="A112">
        <v>2197</v>
      </c>
      <c r="B112" t="s">
        <v>147</v>
      </c>
      <c r="C112" s="1">
        <v>1104685.5041310503</v>
      </c>
      <c r="D112" s="1">
        <v>0</v>
      </c>
      <c r="E112" s="1">
        <v>125959.23178721679</v>
      </c>
      <c r="F112" s="1">
        <v>172634.68860411851</v>
      </c>
      <c r="G112" s="1">
        <v>0</v>
      </c>
      <c r="H112" s="1">
        <v>20622.032214394178</v>
      </c>
      <c r="I112" s="1">
        <v>7382.411058699895</v>
      </c>
      <c r="J112" s="1">
        <v>175000</v>
      </c>
      <c r="K112" s="1">
        <v>0</v>
      </c>
      <c r="L112" s="1">
        <v>0</v>
      </c>
      <c r="M112" s="1">
        <v>44581.42</v>
      </c>
      <c r="N112" s="1">
        <v>20453.689911979949</v>
      </c>
      <c r="O112" s="1">
        <v>0</v>
      </c>
      <c r="P112" s="1">
        <v>0</v>
      </c>
      <c r="R112" s="10">
        <v>0</v>
      </c>
    </row>
    <row r="113" spans="1:18" x14ac:dyDescent="0.25">
      <c r="A113">
        <v>5205</v>
      </c>
      <c r="B113" t="s">
        <v>148</v>
      </c>
      <c r="C113" s="1">
        <v>1177398.9803523347</v>
      </c>
      <c r="D113" s="1">
        <v>0</v>
      </c>
      <c r="E113" s="1">
        <v>55910.698258909237</v>
      </c>
      <c r="F113" s="1">
        <v>34364.458013902193</v>
      </c>
      <c r="G113" s="1">
        <v>0</v>
      </c>
      <c r="H113" s="1">
        <v>8952.5381290785153</v>
      </c>
      <c r="I113" s="1">
        <v>230.90096161475432</v>
      </c>
      <c r="J113" s="1">
        <v>175000</v>
      </c>
      <c r="K113" s="1">
        <v>0</v>
      </c>
      <c r="L113" s="1">
        <v>0</v>
      </c>
      <c r="M113" s="1">
        <v>4933.7000000000007</v>
      </c>
      <c r="N113" s="1">
        <v>16179.147854435258</v>
      </c>
      <c r="O113" s="1">
        <v>0</v>
      </c>
      <c r="P113" s="1">
        <v>0</v>
      </c>
      <c r="R113" s="10">
        <v>0</v>
      </c>
    </row>
    <row r="114" spans="1:18" x14ac:dyDescent="0.25">
      <c r="A114">
        <v>4019</v>
      </c>
      <c r="B114" t="s">
        <v>149</v>
      </c>
      <c r="C114" s="1">
        <v>3154205.5250957292</v>
      </c>
      <c r="D114" s="1">
        <v>0</v>
      </c>
      <c r="E114" s="1">
        <v>367215.05065631529</v>
      </c>
      <c r="F114" s="1">
        <v>446185.24650359107</v>
      </c>
      <c r="G114" s="1">
        <v>0</v>
      </c>
      <c r="H114" s="1">
        <v>150418.97169695617</v>
      </c>
      <c r="I114" s="1">
        <v>53591.92239699731</v>
      </c>
      <c r="J114" s="1">
        <v>175000</v>
      </c>
      <c r="K114" s="1">
        <v>0</v>
      </c>
      <c r="L114" s="1">
        <v>0</v>
      </c>
      <c r="M114" s="1">
        <v>31731.762360000001</v>
      </c>
      <c r="N114" s="1">
        <v>109055.1804164215</v>
      </c>
      <c r="O114" s="1">
        <v>0</v>
      </c>
      <c r="P114" s="1">
        <v>0</v>
      </c>
      <c r="R114" s="10">
        <v>0</v>
      </c>
    </row>
    <row r="115" spans="1:18" x14ac:dyDescent="0.25">
      <c r="A115">
        <v>2130</v>
      </c>
      <c r="B115" t="s">
        <v>150</v>
      </c>
      <c r="C115" s="1">
        <v>167800.32974142535</v>
      </c>
      <c r="D115" s="1">
        <v>0</v>
      </c>
      <c r="E115" s="1">
        <v>10230.865873012333</v>
      </c>
      <c r="F115" s="1">
        <v>12754.656993339586</v>
      </c>
      <c r="G115" s="1">
        <v>4824.5775074795692</v>
      </c>
      <c r="H115" s="1">
        <v>1282.3534908300458</v>
      </c>
      <c r="I115" s="1">
        <v>0</v>
      </c>
      <c r="J115" s="1">
        <v>175000</v>
      </c>
      <c r="K115" s="1">
        <v>0</v>
      </c>
      <c r="L115" s="1">
        <v>0</v>
      </c>
      <c r="M115" s="1">
        <v>3006.5111999999995</v>
      </c>
      <c r="N115" s="1">
        <v>14142.031709596515</v>
      </c>
      <c r="O115" s="1">
        <v>0</v>
      </c>
      <c r="P115" s="1">
        <v>0</v>
      </c>
      <c r="R115" s="10">
        <v>0</v>
      </c>
    </row>
    <row r="116" spans="1:18" x14ac:dyDescent="0.25">
      <c r="A116">
        <v>4013</v>
      </c>
      <c r="B116" t="s">
        <v>151</v>
      </c>
      <c r="C116" s="1">
        <v>1168841.4312875005</v>
      </c>
      <c r="D116" s="1">
        <v>0</v>
      </c>
      <c r="E116" s="1">
        <v>156235.60880199907</v>
      </c>
      <c r="F116" s="1">
        <v>164405.03974237075</v>
      </c>
      <c r="G116" s="1">
        <v>0</v>
      </c>
      <c r="H116" s="1">
        <v>54565.637225095888</v>
      </c>
      <c r="I116" s="1">
        <v>10875.438585312882</v>
      </c>
      <c r="J116" s="1">
        <v>175000</v>
      </c>
      <c r="K116" s="1">
        <v>0</v>
      </c>
      <c r="L116" s="1">
        <v>0</v>
      </c>
      <c r="M116" s="1">
        <v>13120.8</v>
      </c>
      <c r="N116" s="1">
        <v>8654.6558276584838</v>
      </c>
      <c r="O116" s="1">
        <v>0</v>
      </c>
      <c r="P116" s="1">
        <v>0</v>
      </c>
      <c r="R116" s="10">
        <v>0</v>
      </c>
    </row>
    <row r="117" spans="1:18" x14ac:dyDescent="0.25">
      <c r="A117">
        <v>3353</v>
      </c>
      <c r="B117" t="s">
        <v>152</v>
      </c>
      <c r="C117" s="1">
        <v>584504.48193263169</v>
      </c>
      <c r="D117" s="1">
        <v>0</v>
      </c>
      <c r="E117" s="1">
        <v>92380.745681506029</v>
      </c>
      <c r="F117" s="1">
        <v>119097.62517347655</v>
      </c>
      <c r="G117" s="1">
        <v>0</v>
      </c>
      <c r="H117" s="1">
        <v>8901.4355713787518</v>
      </c>
      <c r="I117" s="1">
        <v>5317.0646242127414</v>
      </c>
      <c r="J117" s="1">
        <v>175000</v>
      </c>
      <c r="K117" s="1">
        <v>0</v>
      </c>
      <c r="L117" s="1">
        <v>0</v>
      </c>
      <c r="M117" s="1">
        <v>1777.248</v>
      </c>
      <c r="N117" s="1">
        <v>0</v>
      </c>
      <c r="O117" s="1">
        <v>-71036.085955086513</v>
      </c>
      <c r="P117" s="1">
        <v>0</v>
      </c>
      <c r="R117" s="10">
        <v>0</v>
      </c>
    </row>
    <row r="118" spans="1:18" x14ac:dyDescent="0.25">
      <c r="A118">
        <v>3372</v>
      </c>
      <c r="B118" t="s">
        <v>153</v>
      </c>
      <c r="C118" s="1">
        <v>595691.17058206</v>
      </c>
      <c r="D118" s="1">
        <v>0</v>
      </c>
      <c r="E118" s="1">
        <v>55746.322652250929</v>
      </c>
      <c r="F118" s="1">
        <v>97213.064837200087</v>
      </c>
      <c r="G118" s="1">
        <v>0</v>
      </c>
      <c r="H118" s="1">
        <v>18284.585606812761</v>
      </c>
      <c r="I118" s="1">
        <v>11585.881105585442</v>
      </c>
      <c r="J118" s="1">
        <v>175000</v>
      </c>
      <c r="K118" s="1">
        <v>0</v>
      </c>
      <c r="L118" s="1">
        <v>0</v>
      </c>
      <c r="M118" s="1">
        <v>2804.7195000000002</v>
      </c>
      <c r="N118" s="1">
        <v>0</v>
      </c>
      <c r="O118" s="1">
        <v>0</v>
      </c>
      <c r="P118" s="1">
        <v>0</v>
      </c>
      <c r="R118" s="10">
        <v>0</v>
      </c>
    </row>
    <row r="119" spans="1:18" x14ac:dyDescent="0.25">
      <c r="A119">
        <v>3375</v>
      </c>
      <c r="B119" t="s">
        <v>154</v>
      </c>
      <c r="C119" s="1">
        <v>562131.10463377496</v>
      </c>
      <c r="D119" s="1">
        <v>0</v>
      </c>
      <c r="E119" s="1">
        <v>21273.14524629806</v>
      </c>
      <c r="F119" s="1">
        <v>5118.1107680279829</v>
      </c>
      <c r="G119" s="1">
        <v>0</v>
      </c>
      <c r="H119" s="1">
        <v>4070.6236285723385</v>
      </c>
      <c r="I119" s="1">
        <v>234.09815112097547</v>
      </c>
      <c r="J119" s="1">
        <v>175000</v>
      </c>
      <c r="K119" s="1">
        <v>0</v>
      </c>
      <c r="L119" s="1">
        <v>0</v>
      </c>
      <c r="M119" s="1">
        <v>2304.8685</v>
      </c>
      <c r="N119" s="1">
        <v>10377.948170464835</v>
      </c>
      <c r="O119" s="1">
        <v>0</v>
      </c>
      <c r="P119" s="1">
        <v>0</v>
      </c>
      <c r="R119" s="10">
        <v>0</v>
      </c>
    </row>
    <row r="120" spans="1:18" x14ac:dyDescent="0.25">
      <c r="A120">
        <v>2064</v>
      </c>
      <c r="B120" t="s">
        <v>155</v>
      </c>
      <c r="C120" s="1">
        <v>637641.25301741634</v>
      </c>
      <c r="D120" s="1">
        <v>0</v>
      </c>
      <c r="E120" s="1">
        <v>144643.892360108</v>
      </c>
      <c r="F120" s="1">
        <v>123240.85769997543</v>
      </c>
      <c r="G120" s="1">
        <v>9970.7935154576462</v>
      </c>
      <c r="H120" s="1">
        <v>11600.363251770928</v>
      </c>
      <c r="I120" s="1">
        <v>2062.3481333697291</v>
      </c>
      <c r="J120" s="1">
        <v>175000</v>
      </c>
      <c r="K120" s="1">
        <v>0</v>
      </c>
      <c r="L120" s="1">
        <v>0</v>
      </c>
      <c r="M120" s="1">
        <v>22143.014999999999</v>
      </c>
      <c r="N120" s="1">
        <v>29967.972607254284</v>
      </c>
      <c r="O120" s="1">
        <v>0</v>
      </c>
      <c r="P120" s="1">
        <v>0</v>
      </c>
      <c r="R120" s="10">
        <v>0</v>
      </c>
    </row>
    <row r="121" spans="1:18" x14ac:dyDescent="0.25">
      <c r="A121">
        <v>4112</v>
      </c>
      <c r="B121" t="s">
        <v>156</v>
      </c>
      <c r="C121" s="1">
        <v>3595465.5896794582</v>
      </c>
      <c r="D121" s="1">
        <v>0</v>
      </c>
      <c r="E121" s="1">
        <v>185409.9802084667</v>
      </c>
      <c r="F121" s="1">
        <v>134691.6658455611</v>
      </c>
      <c r="G121" s="1">
        <v>0</v>
      </c>
      <c r="H121" s="1">
        <v>89438.633257568639</v>
      </c>
      <c r="I121" s="1">
        <v>0</v>
      </c>
      <c r="J121" s="1">
        <v>175000</v>
      </c>
      <c r="K121" s="1">
        <v>0</v>
      </c>
      <c r="L121" s="1">
        <v>0</v>
      </c>
      <c r="M121" s="1">
        <v>39206.568720000003</v>
      </c>
      <c r="N121" s="1">
        <v>21815.720321768429</v>
      </c>
      <c r="O121" s="1">
        <v>0</v>
      </c>
      <c r="P121" s="1">
        <v>0</v>
      </c>
      <c r="R121" s="10">
        <v>0</v>
      </c>
    </row>
    <row r="122" spans="1:18" x14ac:dyDescent="0.25">
      <c r="A122">
        <v>2132</v>
      </c>
      <c r="B122" t="s">
        <v>157</v>
      </c>
      <c r="C122" s="1">
        <v>545351.07165963238</v>
      </c>
      <c r="D122" s="1">
        <v>0</v>
      </c>
      <c r="E122" s="1">
        <v>93705.430609635703</v>
      </c>
      <c r="F122" s="1">
        <v>105803.33350585369</v>
      </c>
      <c r="G122" s="1">
        <v>1137.4003968409261</v>
      </c>
      <c r="H122" s="1">
        <v>8667.8871887236983</v>
      </c>
      <c r="I122" s="1">
        <v>8322.838905704175</v>
      </c>
      <c r="J122" s="1">
        <v>175000</v>
      </c>
      <c r="K122" s="1">
        <v>0</v>
      </c>
      <c r="L122" s="1">
        <v>14078.653707319103</v>
      </c>
      <c r="M122" s="1">
        <v>11385.494999999999</v>
      </c>
      <c r="N122" s="1">
        <v>84457.613980231108</v>
      </c>
      <c r="O122" s="1">
        <v>0</v>
      </c>
      <c r="P122" s="1">
        <v>0</v>
      </c>
      <c r="R122" s="10">
        <v>0</v>
      </c>
    </row>
    <row r="123" spans="1:18" x14ac:dyDescent="0.25">
      <c r="A123">
        <v>3377</v>
      </c>
      <c r="B123" t="s">
        <v>158</v>
      </c>
      <c r="C123" s="1">
        <v>1594103.1325435408</v>
      </c>
      <c r="D123" s="1">
        <v>0</v>
      </c>
      <c r="E123" s="1">
        <v>257276.18592428075</v>
      </c>
      <c r="F123" s="1">
        <v>244531.95891689253</v>
      </c>
      <c r="G123" s="1">
        <v>40204.812562329724</v>
      </c>
      <c r="H123" s="1">
        <v>26099.335372678641</v>
      </c>
      <c r="I123" s="1">
        <v>37247.030764015552</v>
      </c>
      <c r="J123" s="1">
        <v>175000</v>
      </c>
      <c r="K123" s="1">
        <v>0</v>
      </c>
      <c r="L123" s="1">
        <v>0</v>
      </c>
      <c r="M123" s="1">
        <v>67932.476800000004</v>
      </c>
      <c r="N123" s="1">
        <v>79877.035507797264</v>
      </c>
      <c r="O123" s="1">
        <v>0</v>
      </c>
      <c r="P123" s="1">
        <v>0</v>
      </c>
      <c r="R123" s="10">
        <v>0</v>
      </c>
    </row>
    <row r="124" spans="1:18" x14ac:dyDescent="0.25">
      <c r="A124">
        <v>2101</v>
      </c>
      <c r="B124" t="s">
        <v>159</v>
      </c>
      <c r="C124" s="1">
        <v>584504.48193263169</v>
      </c>
      <c r="D124" s="1">
        <v>0</v>
      </c>
      <c r="E124" s="1">
        <v>44378.79366425539</v>
      </c>
      <c r="F124" s="1">
        <v>65141.082884099771</v>
      </c>
      <c r="G124" s="1">
        <v>0</v>
      </c>
      <c r="H124" s="1">
        <v>9202.1976638094693</v>
      </c>
      <c r="I124" s="1">
        <v>13563.652052248968</v>
      </c>
      <c r="J124" s="1">
        <v>175000</v>
      </c>
      <c r="K124" s="1">
        <v>0</v>
      </c>
      <c r="L124" s="1">
        <v>0</v>
      </c>
      <c r="M124" s="1">
        <v>18883.259999999998</v>
      </c>
      <c r="N124" s="1">
        <v>0</v>
      </c>
      <c r="O124" s="1">
        <v>0</v>
      </c>
      <c r="P124" s="1">
        <v>0</v>
      </c>
      <c r="R124" s="10">
        <v>0</v>
      </c>
    </row>
    <row r="125" spans="1:18" x14ac:dyDescent="0.25">
      <c r="A125">
        <v>2086</v>
      </c>
      <c r="B125" t="s">
        <v>160</v>
      </c>
      <c r="C125" s="1">
        <v>1652833.2479530398</v>
      </c>
      <c r="D125" s="1">
        <v>0</v>
      </c>
      <c r="E125" s="1">
        <v>217841.92528028283</v>
      </c>
      <c r="F125" s="1">
        <v>257153.05208335599</v>
      </c>
      <c r="G125" s="1">
        <v>56382.138837409468</v>
      </c>
      <c r="H125" s="1">
        <v>36387.612759710559</v>
      </c>
      <c r="I125" s="1">
        <v>49514.520350965737</v>
      </c>
      <c r="J125" s="1">
        <v>175000</v>
      </c>
      <c r="K125" s="1">
        <v>0</v>
      </c>
      <c r="L125" s="1">
        <v>0</v>
      </c>
      <c r="M125" s="1">
        <v>60162.450880000004</v>
      </c>
      <c r="N125" s="1">
        <v>37619.112861945294</v>
      </c>
      <c r="O125" s="1">
        <v>0</v>
      </c>
      <c r="P125" s="1">
        <v>0</v>
      </c>
      <c r="R125" s="10">
        <v>0</v>
      </c>
    </row>
    <row r="126" spans="1:18" x14ac:dyDescent="0.25">
      <c r="A126">
        <v>4039</v>
      </c>
      <c r="B126" t="s">
        <v>161</v>
      </c>
      <c r="C126" s="1">
        <v>3681763.9462511968</v>
      </c>
      <c r="D126" s="1">
        <v>0</v>
      </c>
      <c r="E126" s="1">
        <v>310062.90742483403</v>
      </c>
      <c r="F126" s="1">
        <v>292074.77450796269</v>
      </c>
      <c r="G126" s="1">
        <v>0</v>
      </c>
      <c r="H126" s="1">
        <v>114164.98694807284</v>
      </c>
      <c r="I126" s="1">
        <v>47752.587339215628</v>
      </c>
      <c r="J126" s="1">
        <v>175000</v>
      </c>
      <c r="K126" s="1">
        <v>0</v>
      </c>
      <c r="L126" s="1">
        <v>0</v>
      </c>
      <c r="M126" s="1">
        <v>27571.029840000003</v>
      </c>
      <c r="N126" s="1">
        <v>25966.843372568488</v>
      </c>
      <c r="O126" s="1">
        <v>0</v>
      </c>
      <c r="P126" s="1">
        <v>0</v>
      </c>
      <c r="R126" s="10">
        <v>0</v>
      </c>
    </row>
    <row r="127" spans="1:18" x14ac:dyDescent="0.25">
      <c r="A127">
        <v>2000</v>
      </c>
      <c r="B127" t="s">
        <v>162</v>
      </c>
      <c r="C127" s="1">
        <v>973241.91250026703</v>
      </c>
      <c r="D127" s="1">
        <v>0</v>
      </c>
      <c r="E127" s="1">
        <v>116788.26635422105</v>
      </c>
      <c r="F127" s="1">
        <v>142590.11256551949</v>
      </c>
      <c r="G127" s="1">
        <v>121366.17418234071</v>
      </c>
      <c r="H127" s="1">
        <v>20819.339144085327</v>
      </c>
      <c r="I127" s="1">
        <v>34228.59861224208</v>
      </c>
      <c r="J127" s="1">
        <v>175000</v>
      </c>
      <c r="K127" s="1">
        <v>0</v>
      </c>
      <c r="L127" s="1">
        <v>0</v>
      </c>
      <c r="M127" s="1">
        <v>20854.1525</v>
      </c>
      <c r="N127" s="1">
        <v>0</v>
      </c>
      <c r="O127" s="1">
        <v>-1365.8410793941002</v>
      </c>
      <c r="P127" s="1">
        <v>0</v>
      </c>
      <c r="R127" s="10">
        <v>0</v>
      </c>
    </row>
    <row r="128" spans="1:18" x14ac:dyDescent="0.25">
      <c r="A128">
        <v>2031</v>
      </c>
      <c r="B128" t="s">
        <v>163</v>
      </c>
      <c r="C128" s="1">
        <v>562131.10463377496</v>
      </c>
      <c r="D128" s="1">
        <v>0</v>
      </c>
      <c r="E128" s="1">
        <v>136394.14554174096</v>
      </c>
      <c r="F128" s="1">
        <v>126734.17139878811</v>
      </c>
      <c r="G128" s="1">
        <v>0</v>
      </c>
      <c r="H128" s="1">
        <v>11286.701404813213</v>
      </c>
      <c r="I128" s="1">
        <v>2776.5129551557552</v>
      </c>
      <c r="J128" s="1">
        <v>175000</v>
      </c>
      <c r="K128" s="1">
        <v>0</v>
      </c>
      <c r="L128" s="1">
        <v>0</v>
      </c>
      <c r="M128" s="1">
        <v>23766</v>
      </c>
      <c r="N128" s="1">
        <v>0</v>
      </c>
      <c r="O128" s="1">
        <v>0</v>
      </c>
      <c r="P128" s="1">
        <v>0</v>
      </c>
      <c r="R128" s="10">
        <v>0</v>
      </c>
    </row>
    <row r="129" spans="1:18" x14ac:dyDescent="0.25">
      <c r="A129">
        <v>3365</v>
      </c>
      <c r="B129" t="s">
        <v>164</v>
      </c>
      <c r="C129" s="1">
        <v>1031972.027909766</v>
      </c>
      <c r="D129" s="1">
        <v>0</v>
      </c>
      <c r="E129" s="1">
        <v>114676.45545886971</v>
      </c>
      <c r="F129" s="1">
        <v>90910.045148248711</v>
      </c>
      <c r="G129" s="1">
        <v>0</v>
      </c>
      <c r="H129" s="1">
        <v>20300.152979464969</v>
      </c>
      <c r="I129" s="1">
        <v>18721.519210589879</v>
      </c>
      <c r="J129" s="1">
        <v>175000</v>
      </c>
      <c r="K129" s="1">
        <v>0</v>
      </c>
      <c r="L129" s="1">
        <v>0</v>
      </c>
      <c r="M129" s="1">
        <v>5676.4610000000002</v>
      </c>
      <c r="N129" s="1">
        <v>34467.448725337163</v>
      </c>
      <c r="O129" s="1">
        <v>0</v>
      </c>
      <c r="P129" s="1">
        <v>0</v>
      </c>
      <c r="R129" s="10">
        <v>0</v>
      </c>
    </row>
    <row r="130" spans="1:18" x14ac:dyDescent="0.25">
      <c r="A130">
        <v>5202</v>
      </c>
      <c r="B130" t="s">
        <v>165</v>
      </c>
      <c r="C130" s="1">
        <v>601284.51490677416</v>
      </c>
      <c r="D130" s="1">
        <v>0</v>
      </c>
      <c r="E130" s="1">
        <v>62846.747505647189</v>
      </c>
      <c r="F130" s="1">
        <v>20066.243804808102</v>
      </c>
      <c r="G130" s="1">
        <v>0</v>
      </c>
      <c r="H130" s="1">
        <v>7114.9747986314878</v>
      </c>
      <c r="I130" s="1">
        <v>1628.3068799255532</v>
      </c>
      <c r="J130" s="1">
        <v>175000</v>
      </c>
      <c r="K130" s="1">
        <v>0</v>
      </c>
      <c r="L130" s="1">
        <v>0</v>
      </c>
      <c r="M130" s="1">
        <v>3110.1840000000002</v>
      </c>
      <c r="N130" s="1">
        <v>13984.211548013263</v>
      </c>
      <c r="O130" s="1">
        <v>0</v>
      </c>
      <c r="P130" s="1">
        <v>0</v>
      </c>
      <c r="R130" s="10">
        <v>0</v>
      </c>
    </row>
    <row r="131" spans="1:18" x14ac:dyDescent="0.25">
      <c r="A131">
        <v>2003</v>
      </c>
      <c r="B131" t="s">
        <v>166</v>
      </c>
      <c r="C131" s="1">
        <v>785864.87762234209</v>
      </c>
      <c r="D131" s="1">
        <v>0</v>
      </c>
      <c r="E131" s="1">
        <v>190660.00078834896</v>
      </c>
      <c r="F131" s="1">
        <v>199768.79966001294</v>
      </c>
      <c r="G131" s="1">
        <v>19137.490779669155</v>
      </c>
      <c r="H131" s="1">
        <v>18318.007068624112</v>
      </c>
      <c r="I131" s="1">
        <v>6573.0487439043709</v>
      </c>
      <c r="J131" s="1">
        <v>175000</v>
      </c>
      <c r="K131" s="1">
        <v>0</v>
      </c>
      <c r="L131" s="1">
        <v>0</v>
      </c>
      <c r="M131" s="1">
        <v>4304.2725</v>
      </c>
      <c r="N131" s="1">
        <v>51885.763768792618</v>
      </c>
      <c r="O131" s="1">
        <v>0</v>
      </c>
      <c r="P131" s="1">
        <v>0</v>
      </c>
      <c r="R131" s="10">
        <v>0</v>
      </c>
    </row>
    <row r="132" spans="1:18" x14ac:dyDescent="0.25">
      <c r="A132">
        <v>2140</v>
      </c>
      <c r="B132" t="s">
        <v>167</v>
      </c>
      <c r="C132" s="1">
        <v>1202569.0298135483</v>
      </c>
      <c r="D132" s="1">
        <v>0</v>
      </c>
      <c r="E132" s="1">
        <v>86321.41915078256</v>
      </c>
      <c r="F132" s="1">
        <v>58573.934345209229</v>
      </c>
      <c r="G132" s="1">
        <v>0</v>
      </c>
      <c r="H132" s="1">
        <v>11512.584425160998</v>
      </c>
      <c r="I132" s="1">
        <v>1388.1063308682151</v>
      </c>
      <c r="J132" s="1">
        <v>175000</v>
      </c>
      <c r="K132" s="1">
        <v>0</v>
      </c>
      <c r="L132" s="1">
        <v>0</v>
      </c>
      <c r="M132" s="1">
        <v>20827.125</v>
      </c>
      <c r="N132" s="1">
        <v>30640.234678872395</v>
      </c>
      <c r="O132" s="1">
        <v>0</v>
      </c>
      <c r="P132" s="1">
        <v>0</v>
      </c>
      <c r="R132" s="10">
        <v>0</v>
      </c>
    </row>
    <row r="133" spans="1:18" x14ac:dyDescent="0.25">
      <c r="A133">
        <v>4006</v>
      </c>
      <c r="B133" t="s">
        <v>168</v>
      </c>
      <c r="C133" s="1">
        <v>2421147.1982827871</v>
      </c>
      <c r="D133" s="1">
        <v>0</v>
      </c>
      <c r="E133" s="1">
        <v>265071.49287448189</v>
      </c>
      <c r="F133" s="1">
        <v>279918.32168068667</v>
      </c>
      <c r="G133" s="1">
        <v>18967.128192111697</v>
      </c>
      <c r="H133" s="1">
        <v>114794.73746335115</v>
      </c>
      <c r="I133" s="1">
        <v>64612.699753461755</v>
      </c>
      <c r="J133" s="1">
        <v>175000</v>
      </c>
      <c r="K133" s="1">
        <v>0</v>
      </c>
      <c r="L133" s="1">
        <v>0</v>
      </c>
      <c r="M133" s="1">
        <v>30895.5</v>
      </c>
      <c r="N133" s="1">
        <v>110849.39306248445</v>
      </c>
      <c r="O133" s="1">
        <v>0</v>
      </c>
      <c r="P133" s="1">
        <v>0</v>
      </c>
      <c r="R133" s="10">
        <v>0</v>
      </c>
    </row>
    <row r="134" spans="1:18" x14ac:dyDescent="0.25">
      <c r="A134">
        <v>2174</v>
      </c>
      <c r="B134" t="s">
        <v>169</v>
      </c>
      <c r="C134" s="1">
        <v>1127058.8814299069</v>
      </c>
      <c r="D134" s="1">
        <v>0</v>
      </c>
      <c r="E134" s="1">
        <v>49600.468533220694</v>
      </c>
      <c r="F134" s="1">
        <v>33308.339918912287</v>
      </c>
      <c r="G134" s="1">
        <v>0</v>
      </c>
      <c r="H134" s="1">
        <v>8907.8153878162393</v>
      </c>
      <c r="I134" s="1">
        <v>465.25577167509454</v>
      </c>
      <c r="J134" s="1">
        <v>175000</v>
      </c>
      <c r="K134" s="1">
        <v>0</v>
      </c>
      <c r="L134" s="1">
        <v>0</v>
      </c>
      <c r="M134" s="1">
        <v>22650.557499999999</v>
      </c>
      <c r="N134" s="1">
        <v>29400.753524538828</v>
      </c>
      <c r="O134" s="1">
        <v>0</v>
      </c>
      <c r="P134" s="1">
        <v>0</v>
      </c>
      <c r="R134" s="10">
        <v>0</v>
      </c>
    </row>
    <row r="135" spans="1:18" x14ac:dyDescent="0.25">
      <c r="A135">
        <v>2055</v>
      </c>
      <c r="B135" t="s">
        <v>170</v>
      </c>
      <c r="C135" s="1">
        <v>833408.30438241258</v>
      </c>
      <c r="D135" s="1">
        <v>0</v>
      </c>
      <c r="E135" s="1">
        <v>88674.191073213442</v>
      </c>
      <c r="F135" s="1">
        <v>72547.189140460134</v>
      </c>
      <c r="G135" s="1">
        <v>0</v>
      </c>
      <c r="H135" s="1">
        <v>13191.513715951975</v>
      </c>
      <c r="I135" s="1">
        <v>7172.7984081444938</v>
      </c>
      <c r="J135" s="1">
        <v>175000</v>
      </c>
      <c r="K135" s="1">
        <v>0</v>
      </c>
      <c r="L135" s="1">
        <v>0</v>
      </c>
      <c r="M135" s="1">
        <v>22368</v>
      </c>
      <c r="N135" s="1">
        <v>14851.488051623688</v>
      </c>
      <c r="O135" s="1">
        <v>0</v>
      </c>
      <c r="P135" s="1">
        <v>0</v>
      </c>
      <c r="R135" s="10">
        <v>0</v>
      </c>
    </row>
    <row r="136" spans="1:18" x14ac:dyDescent="0.25">
      <c r="A136">
        <v>2178</v>
      </c>
      <c r="B136" t="s">
        <v>171</v>
      </c>
      <c r="C136" s="1">
        <v>1185788.996839406</v>
      </c>
      <c r="D136" s="1">
        <v>0</v>
      </c>
      <c r="E136" s="1">
        <v>59437.395773788972</v>
      </c>
      <c r="F136" s="1">
        <v>29002.627685491923</v>
      </c>
      <c r="G136" s="1">
        <v>0</v>
      </c>
      <c r="H136" s="1">
        <v>15719.109277829766</v>
      </c>
      <c r="I136" s="1">
        <v>922.51898380623982</v>
      </c>
      <c r="J136" s="1">
        <v>175000</v>
      </c>
      <c r="K136" s="1">
        <v>0</v>
      </c>
      <c r="L136" s="1">
        <v>0</v>
      </c>
      <c r="M136" s="1">
        <v>5580.1525000000001</v>
      </c>
      <c r="N136" s="1">
        <v>25799.451202413533</v>
      </c>
      <c r="O136" s="1">
        <v>0</v>
      </c>
      <c r="P136" s="1">
        <v>0</v>
      </c>
      <c r="R136" s="10">
        <v>0</v>
      </c>
    </row>
    <row r="137" spans="1:18" x14ac:dyDescent="0.25">
      <c r="A137">
        <v>3366</v>
      </c>
      <c r="B137" t="s">
        <v>172</v>
      </c>
      <c r="C137" s="1">
        <v>564927.77679613209</v>
      </c>
      <c r="D137" s="1">
        <v>0</v>
      </c>
      <c r="E137" s="1">
        <v>56633.74502974232</v>
      </c>
      <c r="F137" s="1">
        <v>11536.059191428178</v>
      </c>
      <c r="G137" s="1">
        <v>0</v>
      </c>
      <c r="H137" s="1">
        <v>9701.9849932747675</v>
      </c>
      <c r="I137" s="1">
        <v>7440.8705398535685</v>
      </c>
      <c r="J137" s="1">
        <v>175000</v>
      </c>
      <c r="K137" s="1">
        <v>0</v>
      </c>
      <c r="L137" s="1">
        <v>0</v>
      </c>
      <c r="M137" s="1">
        <v>2693.6415000000002</v>
      </c>
      <c r="N137" s="1">
        <v>44216.642756945686</v>
      </c>
      <c r="O137" s="1">
        <v>0</v>
      </c>
      <c r="P137" s="1">
        <v>0</v>
      </c>
      <c r="R137" s="10">
        <v>0</v>
      </c>
    </row>
    <row r="138" spans="1:18" x14ac:dyDescent="0.25">
      <c r="A138">
        <v>2077</v>
      </c>
      <c r="B138" t="s">
        <v>173</v>
      </c>
      <c r="C138" s="1">
        <v>506197.66138663318</v>
      </c>
      <c r="D138" s="1">
        <v>0</v>
      </c>
      <c r="E138" s="1">
        <v>96131.004746692386</v>
      </c>
      <c r="F138" s="1">
        <v>92044.753971043014</v>
      </c>
      <c r="G138" s="1">
        <v>7880.1432622166658</v>
      </c>
      <c r="H138" s="1">
        <v>9463.9976293464151</v>
      </c>
      <c r="I138" s="1">
        <v>1186.6495519080797</v>
      </c>
      <c r="J138" s="1">
        <v>175000</v>
      </c>
      <c r="K138" s="1">
        <v>0</v>
      </c>
      <c r="L138" s="1">
        <v>0</v>
      </c>
      <c r="M138" s="1">
        <v>3221.2620000000002</v>
      </c>
      <c r="N138" s="1">
        <v>0</v>
      </c>
      <c r="O138" s="1">
        <v>0</v>
      </c>
      <c r="P138" s="1">
        <v>0</v>
      </c>
      <c r="R138" s="10">
        <v>0</v>
      </c>
    </row>
    <row r="139" spans="1:18" x14ac:dyDescent="0.25">
      <c r="A139">
        <v>2146</v>
      </c>
      <c r="B139" t="s">
        <v>174</v>
      </c>
      <c r="C139" s="1">
        <v>1538169.6892963988</v>
      </c>
      <c r="D139" s="1">
        <v>0</v>
      </c>
      <c r="E139" s="1">
        <v>89908.294373182522</v>
      </c>
      <c r="F139" s="1">
        <v>14080.371046480741</v>
      </c>
      <c r="G139" s="1">
        <v>0</v>
      </c>
      <c r="H139" s="1">
        <v>18240.072967750712</v>
      </c>
      <c r="I139" s="1">
        <v>2715.9780998030706</v>
      </c>
      <c r="J139" s="1">
        <f>175000+175000-52500</f>
        <v>297500</v>
      </c>
      <c r="K139" s="1">
        <v>0</v>
      </c>
      <c r="L139" s="1">
        <v>0</v>
      </c>
      <c r="M139" s="1">
        <f>16426.5+16939</f>
        <v>33365.5</v>
      </c>
      <c r="N139" s="1">
        <f>50119.1865770518+22345</f>
        <v>72464.186577051791</v>
      </c>
      <c r="O139" s="1">
        <v>0</v>
      </c>
      <c r="P139" s="1">
        <v>0</v>
      </c>
      <c r="R139" s="10">
        <v>0.90763933234848082</v>
      </c>
    </row>
    <row r="140" spans="1:18" x14ac:dyDescent="0.25">
      <c r="A140">
        <v>2023</v>
      </c>
      <c r="B140" t="s">
        <v>175</v>
      </c>
      <c r="C140" s="1">
        <v>1076718.7825074794</v>
      </c>
      <c r="D140" s="1">
        <v>0</v>
      </c>
      <c r="E140" s="1">
        <v>187405.5616254496</v>
      </c>
      <c r="F140" s="1">
        <v>231959.98525895315</v>
      </c>
      <c r="G140" s="1">
        <v>9400.7692619559948</v>
      </c>
      <c r="H140" s="1">
        <v>23382.3383498439</v>
      </c>
      <c r="I140" s="1">
        <v>24023.206619180695</v>
      </c>
      <c r="J140" s="1">
        <v>175000</v>
      </c>
      <c r="K140" s="1">
        <v>0</v>
      </c>
      <c r="L140" s="1">
        <v>0</v>
      </c>
      <c r="M140" s="1">
        <v>8141.6848</v>
      </c>
      <c r="N140" s="1">
        <v>0</v>
      </c>
      <c r="O140" s="1">
        <v>-6608.7971866028383</v>
      </c>
      <c r="P140" s="1">
        <v>0</v>
      </c>
      <c r="R140" s="10">
        <v>0</v>
      </c>
    </row>
    <row r="141" spans="1:18" x14ac:dyDescent="0.25">
      <c r="A141">
        <v>3369</v>
      </c>
      <c r="B141" t="s">
        <v>176</v>
      </c>
      <c r="C141" s="1">
        <v>710354.7292387007</v>
      </c>
      <c r="D141" s="1">
        <v>0</v>
      </c>
      <c r="E141" s="1">
        <v>48894.270492765572</v>
      </c>
      <c r="F141" s="1">
        <v>70678.6725108627</v>
      </c>
      <c r="G141" s="1">
        <v>0</v>
      </c>
      <c r="H141" s="1">
        <v>14863.322608874352</v>
      </c>
      <c r="I141" s="1">
        <v>17657.496850567026</v>
      </c>
      <c r="J141" s="1">
        <v>175000</v>
      </c>
      <c r="K141" s="1">
        <v>0</v>
      </c>
      <c r="L141" s="1">
        <v>0</v>
      </c>
      <c r="M141" s="1">
        <v>3360.1095000000005</v>
      </c>
      <c r="N141" s="1">
        <v>19984.299228721997</v>
      </c>
      <c r="O141" s="1">
        <v>0</v>
      </c>
      <c r="P141" s="1">
        <v>0</v>
      </c>
      <c r="R141" s="10">
        <v>0</v>
      </c>
    </row>
    <row r="142" spans="1:18" x14ac:dyDescent="0.25">
      <c r="A142">
        <v>3333</v>
      </c>
      <c r="B142" t="s">
        <v>177</v>
      </c>
      <c r="C142" s="1">
        <v>598487.84274441714</v>
      </c>
      <c r="D142" s="1">
        <v>0</v>
      </c>
      <c r="E142" s="1">
        <v>50604.179030380823</v>
      </c>
      <c r="F142" s="1">
        <v>60481.354566604765</v>
      </c>
      <c r="G142" s="1">
        <v>0</v>
      </c>
      <c r="H142" s="1">
        <v>8075.2311443200879</v>
      </c>
      <c r="I142" s="1">
        <v>4399.1334045031917</v>
      </c>
      <c r="J142" s="1">
        <v>175000</v>
      </c>
      <c r="K142" s="1">
        <v>0</v>
      </c>
      <c r="L142" s="1">
        <v>0</v>
      </c>
      <c r="M142" s="1">
        <v>2832.489</v>
      </c>
      <c r="N142" s="1">
        <v>0</v>
      </c>
      <c r="O142" s="1">
        <v>0</v>
      </c>
      <c r="P142" s="1">
        <v>0</v>
      </c>
      <c r="R142" s="10">
        <v>0</v>
      </c>
    </row>
    <row r="143" spans="1:18" x14ac:dyDescent="0.25">
      <c r="A143">
        <v>3373</v>
      </c>
      <c r="B143" t="s">
        <v>178</v>
      </c>
      <c r="C143" s="1">
        <v>357974.03678170743</v>
      </c>
      <c r="D143" s="1">
        <v>0</v>
      </c>
      <c r="E143" s="1">
        <v>24095.735304118647</v>
      </c>
      <c r="F143" s="1">
        <v>37857.771712714944</v>
      </c>
      <c r="G143" s="1">
        <v>0</v>
      </c>
      <c r="H143" s="1">
        <v>5721.8582763597215</v>
      </c>
      <c r="I143" s="1">
        <v>3255.0851594090982</v>
      </c>
      <c r="J143" s="1">
        <v>175000</v>
      </c>
      <c r="K143" s="1">
        <v>0</v>
      </c>
      <c r="L143" s="1">
        <v>0</v>
      </c>
      <c r="M143" s="1">
        <v>1638.4005000000002</v>
      </c>
      <c r="N143" s="1">
        <v>6658.3639424599824</v>
      </c>
      <c r="O143" s="1">
        <v>0</v>
      </c>
      <c r="P143" s="1">
        <v>0</v>
      </c>
      <c r="R143" s="10">
        <v>0</v>
      </c>
    </row>
    <row r="144" spans="1:18" x14ac:dyDescent="0.25">
      <c r="A144">
        <v>4023</v>
      </c>
      <c r="B144" t="s">
        <v>179</v>
      </c>
      <c r="C144" s="1">
        <v>6460752.9194898531</v>
      </c>
      <c r="D144" s="1">
        <v>0</v>
      </c>
      <c r="E144" s="1">
        <v>430301.86451950291</v>
      </c>
      <c r="F144" s="1">
        <v>735678.66715240304</v>
      </c>
      <c r="G144" s="1">
        <v>0</v>
      </c>
      <c r="H144" s="1">
        <v>185829.77325083865</v>
      </c>
      <c r="I144" s="1">
        <v>54214.916984569696</v>
      </c>
      <c r="J144" s="1">
        <v>175000</v>
      </c>
      <c r="K144" s="1">
        <v>0</v>
      </c>
      <c r="L144" s="1">
        <v>143460.70211032633</v>
      </c>
      <c r="M144" s="1">
        <v>44399.223392000007</v>
      </c>
      <c r="N144" s="1">
        <v>52507.281864928082</v>
      </c>
      <c r="O144" s="1">
        <v>0</v>
      </c>
      <c r="P144" s="1">
        <v>0</v>
      </c>
      <c r="R144" s="10">
        <v>0</v>
      </c>
    </row>
    <row r="145" spans="1:18" x14ac:dyDescent="0.25">
      <c r="A145">
        <v>3334</v>
      </c>
      <c r="B145" t="s">
        <v>180</v>
      </c>
      <c r="C145" s="1">
        <v>553741.08814670367</v>
      </c>
      <c r="D145" s="1">
        <v>0</v>
      </c>
      <c r="E145" s="1">
        <v>76648.541081054573</v>
      </c>
      <c r="F145" s="1">
        <v>95050.62854909114</v>
      </c>
      <c r="G145" s="1">
        <v>16403.563525430691</v>
      </c>
      <c r="H145" s="1">
        <v>13215.822532694225</v>
      </c>
      <c r="I145" s="1">
        <v>7700.5313996137356</v>
      </c>
      <c r="J145" s="1">
        <v>175000</v>
      </c>
      <c r="K145" s="1">
        <v>0</v>
      </c>
      <c r="L145" s="1">
        <v>0</v>
      </c>
      <c r="M145" s="1">
        <v>2665.8719999999998</v>
      </c>
      <c r="N145" s="1">
        <v>0</v>
      </c>
      <c r="O145" s="1">
        <v>-748.92611062794458</v>
      </c>
      <c r="P145" s="1">
        <v>0</v>
      </c>
      <c r="R145" s="10">
        <v>0</v>
      </c>
    </row>
    <row r="146" spans="1:18" x14ac:dyDescent="0.25">
      <c r="A146">
        <v>3335</v>
      </c>
      <c r="B146" t="s">
        <v>181</v>
      </c>
      <c r="C146" s="1">
        <v>1054345.4052086226</v>
      </c>
      <c r="D146" s="1">
        <v>0</v>
      </c>
      <c r="E146" s="1">
        <v>144893.96128196883</v>
      </c>
      <c r="F146" s="1">
        <v>234511.58475745187</v>
      </c>
      <c r="G146" s="1">
        <v>0</v>
      </c>
      <c r="H146" s="1">
        <v>18263.437240394094</v>
      </c>
      <c r="I146" s="1">
        <v>16407.711995431131</v>
      </c>
      <c r="J146" s="1">
        <v>175000</v>
      </c>
      <c r="K146" s="1">
        <v>0</v>
      </c>
      <c r="L146" s="1">
        <v>0</v>
      </c>
      <c r="M146" s="1">
        <v>4504.1115</v>
      </c>
      <c r="N146" s="1">
        <v>0</v>
      </c>
      <c r="O146" s="1">
        <v>0</v>
      </c>
      <c r="P146" s="1">
        <v>0</v>
      </c>
      <c r="R146" s="10">
        <v>0</v>
      </c>
    </row>
    <row r="147" spans="1:18" x14ac:dyDescent="0.25">
      <c r="A147">
        <v>3354</v>
      </c>
      <c r="B147" t="s">
        <v>182</v>
      </c>
      <c r="C147" s="1">
        <v>587301.15409498871</v>
      </c>
      <c r="D147" s="1">
        <v>0</v>
      </c>
      <c r="E147" s="1">
        <v>30245.618042060734</v>
      </c>
      <c r="F147" s="1">
        <v>84489.447599192048</v>
      </c>
      <c r="G147" s="1">
        <v>0</v>
      </c>
      <c r="H147" s="1">
        <v>7539.7483456296122</v>
      </c>
      <c r="I147" s="1">
        <v>16080.13192741591</v>
      </c>
      <c r="J147" s="1">
        <v>175000</v>
      </c>
      <c r="K147" s="1">
        <v>0</v>
      </c>
      <c r="L147" s="1">
        <v>0</v>
      </c>
      <c r="M147" s="1">
        <v>2193.7905000000001</v>
      </c>
      <c r="N147" s="1">
        <v>0</v>
      </c>
      <c r="O147" s="1">
        <v>-7593.4274316146038</v>
      </c>
      <c r="P147" s="1">
        <v>0</v>
      </c>
      <c r="R147" s="10">
        <v>0</v>
      </c>
    </row>
    <row r="148" spans="1:18" x14ac:dyDescent="0.25">
      <c r="A148">
        <v>3351</v>
      </c>
      <c r="B148" t="s">
        <v>183</v>
      </c>
      <c r="C148" s="1">
        <v>587301.15409498871</v>
      </c>
      <c r="D148" s="1">
        <v>0</v>
      </c>
      <c r="E148" s="1">
        <v>40478.643236700977</v>
      </c>
      <c r="F148" s="1">
        <v>44161.051443431272</v>
      </c>
      <c r="G148" s="1">
        <v>0</v>
      </c>
      <c r="H148" s="1">
        <v>5799.373534184695</v>
      </c>
      <c r="I148" s="1">
        <v>939.62998510485249</v>
      </c>
      <c r="J148" s="1">
        <v>175000</v>
      </c>
      <c r="K148" s="1">
        <v>0</v>
      </c>
      <c r="L148" s="1">
        <v>0</v>
      </c>
      <c r="M148" s="1">
        <v>2493.1000000000004</v>
      </c>
      <c r="N148" s="1">
        <v>0</v>
      </c>
      <c r="O148" s="1">
        <v>0</v>
      </c>
      <c r="P148" s="1">
        <v>0</v>
      </c>
      <c r="R148" s="10">
        <v>0</v>
      </c>
    </row>
    <row r="149" spans="1:18" x14ac:dyDescent="0.25">
      <c r="A149">
        <v>2032</v>
      </c>
      <c r="B149" t="s">
        <v>184</v>
      </c>
      <c r="C149" s="1">
        <v>858578.35384362645</v>
      </c>
      <c r="D149" s="1">
        <v>0</v>
      </c>
      <c r="E149" s="1">
        <v>187697.98461860133</v>
      </c>
      <c r="F149" s="1">
        <v>176452.96171677447</v>
      </c>
      <c r="G149" s="1">
        <v>0</v>
      </c>
      <c r="H149" s="1">
        <v>22558.291598024549</v>
      </c>
      <c r="I149" s="1">
        <v>7374.5285105926878</v>
      </c>
      <c r="J149" s="1">
        <v>175000</v>
      </c>
      <c r="K149" s="1">
        <v>0</v>
      </c>
      <c r="L149" s="1">
        <v>0</v>
      </c>
      <c r="M149" s="1">
        <v>34615.095000000001</v>
      </c>
      <c r="N149" s="1">
        <v>11952.70193100418</v>
      </c>
      <c r="O149" s="1">
        <v>0</v>
      </c>
      <c r="P149" s="1">
        <v>0</v>
      </c>
      <c r="R149" s="10">
        <v>0</v>
      </c>
    </row>
    <row r="150" spans="1:18" x14ac:dyDescent="0.25">
      <c r="A150">
        <v>3352</v>
      </c>
      <c r="B150" t="s">
        <v>185</v>
      </c>
      <c r="C150" s="1">
        <v>562131.10463377496</v>
      </c>
      <c r="D150" s="1">
        <v>0</v>
      </c>
      <c r="E150" s="1">
        <v>38684.828484192178</v>
      </c>
      <c r="F150" s="1">
        <v>65154.362475530943</v>
      </c>
      <c r="G150" s="1">
        <v>0</v>
      </c>
      <c r="H150" s="1">
        <v>9248.6378135399355</v>
      </c>
      <c r="I150" s="1">
        <v>1861.8332486814406</v>
      </c>
      <c r="J150" s="1">
        <v>175000</v>
      </c>
      <c r="K150" s="1">
        <v>0</v>
      </c>
      <c r="L150" s="1">
        <v>0</v>
      </c>
      <c r="M150" s="1">
        <v>1999.4040000000002</v>
      </c>
      <c r="N150" s="1">
        <v>0</v>
      </c>
      <c r="O150" s="1">
        <v>-24686.243880056776</v>
      </c>
      <c r="P150" s="1">
        <v>0</v>
      </c>
      <c r="R150" s="10">
        <v>0</v>
      </c>
    </row>
    <row r="151" spans="1:18" x14ac:dyDescent="0.25">
      <c r="A151">
        <v>5208</v>
      </c>
      <c r="B151" t="s">
        <v>186</v>
      </c>
      <c r="C151" s="1">
        <v>1171805.6360276204</v>
      </c>
      <c r="D151" s="1">
        <v>0</v>
      </c>
      <c r="E151" s="1">
        <v>145261.3247661801</v>
      </c>
      <c r="F151" s="1">
        <v>212848.41606719542</v>
      </c>
      <c r="G151" s="1">
        <v>0</v>
      </c>
      <c r="H151" s="1">
        <v>15456.258301914206</v>
      </c>
      <c r="I151" s="1">
        <v>5777.1072577041923</v>
      </c>
      <c r="J151" s="1">
        <v>175000</v>
      </c>
      <c r="K151" s="1">
        <v>0</v>
      </c>
      <c r="L151" s="1">
        <v>0</v>
      </c>
      <c r="M151" s="1">
        <v>7779.5039999999999</v>
      </c>
      <c r="N151" s="1">
        <v>3817.8960564192384</v>
      </c>
      <c r="O151" s="1">
        <v>0</v>
      </c>
      <c r="P151" s="1">
        <v>0</v>
      </c>
      <c r="R151" s="10">
        <v>0</v>
      </c>
    </row>
    <row r="152" spans="1:18" x14ac:dyDescent="0.25">
      <c r="A152">
        <v>3367</v>
      </c>
      <c r="B152" t="s">
        <v>187</v>
      </c>
      <c r="C152" s="1">
        <v>584504.48193263169</v>
      </c>
      <c r="D152" s="1">
        <v>0</v>
      </c>
      <c r="E152" s="1">
        <v>15494.572227967956</v>
      </c>
      <c r="F152" s="1">
        <v>14216.974355633292</v>
      </c>
      <c r="G152" s="1">
        <v>0</v>
      </c>
      <c r="H152" s="1">
        <v>4412.7031457196854</v>
      </c>
      <c r="I152" s="1">
        <v>2542.9439507104366</v>
      </c>
      <c r="J152" s="1">
        <v>175000</v>
      </c>
      <c r="K152" s="1">
        <v>0</v>
      </c>
      <c r="L152" s="1">
        <v>0</v>
      </c>
      <c r="M152" s="1">
        <v>3054.6450000000004</v>
      </c>
      <c r="N152" s="1">
        <v>11023.581198063563</v>
      </c>
      <c r="O152" s="1">
        <v>0</v>
      </c>
      <c r="P152" s="1">
        <v>0</v>
      </c>
      <c r="R152" s="10">
        <v>0</v>
      </c>
    </row>
    <row r="153" spans="1:18" x14ac:dyDescent="0.25">
      <c r="A153">
        <v>3338</v>
      </c>
      <c r="B153" t="s">
        <v>188</v>
      </c>
      <c r="C153" s="1">
        <v>903325.10844133981</v>
      </c>
      <c r="D153" s="1">
        <v>0</v>
      </c>
      <c r="E153" s="1">
        <v>129966.30741792834</v>
      </c>
      <c r="F153" s="1">
        <v>174148.72699113097</v>
      </c>
      <c r="G153" s="1">
        <v>0</v>
      </c>
      <c r="H153" s="1">
        <v>16593.767318207203</v>
      </c>
      <c r="I153" s="1">
        <v>23234.319003603043</v>
      </c>
      <c r="J153" s="1">
        <v>175000</v>
      </c>
      <c r="K153" s="1">
        <v>0</v>
      </c>
      <c r="L153" s="1">
        <v>0</v>
      </c>
      <c r="M153" s="1">
        <v>3971.0385000000006</v>
      </c>
      <c r="N153" s="1">
        <v>17250.950186477043</v>
      </c>
      <c r="O153" s="1">
        <v>0</v>
      </c>
      <c r="P153" s="1">
        <v>0</v>
      </c>
      <c r="R153" s="10">
        <v>0</v>
      </c>
    </row>
    <row r="154" spans="1:18" x14ac:dyDescent="0.25">
      <c r="A154">
        <v>3370</v>
      </c>
      <c r="B154" t="s">
        <v>189</v>
      </c>
      <c r="C154" s="1">
        <v>746711.46734934289</v>
      </c>
      <c r="D154" s="1">
        <v>0</v>
      </c>
      <c r="E154" s="1">
        <v>96686.956142169147</v>
      </c>
      <c r="F154" s="1">
        <v>106416.57270902446</v>
      </c>
      <c r="G154" s="1">
        <v>0</v>
      </c>
      <c r="H154" s="1">
        <v>11923.305430095537</v>
      </c>
      <c r="I154" s="1">
        <v>4066.4810866364619</v>
      </c>
      <c r="J154" s="1">
        <v>175000</v>
      </c>
      <c r="K154" s="1">
        <v>0</v>
      </c>
      <c r="L154" s="1">
        <v>0</v>
      </c>
      <c r="M154" s="1">
        <v>3776.652</v>
      </c>
      <c r="N154" s="1">
        <v>0</v>
      </c>
      <c r="O154" s="1">
        <v>-8478.7882814388722</v>
      </c>
      <c r="P154" s="1">
        <v>0</v>
      </c>
      <c r="R154" s="10">
        <v>0</v>
      </c>
    </row>
    <row r="155" spans="1:18" x14ac:dyDescent="0.25">
      <c r="A155">
        <v>3021</v>
      </c>
      <c r="B155" t="s">
        <v>190</v>
      </c>
      <c r="C155" s="1">
        <v>592894.49841970298</v>
      </c>
      <c r="D155" s="1">
        <v>0</v>
      </c>
      <c r="E155" s="1">
        <v>69865.009067436156</v>
      </c>
      <c r="F155" s="1">
        <v>72790.90870084241</v>
      </c>
      <c r="G155" s="1">
        <v>0</v>
      </c>
      <c r="H155" s="1">
        <v>7579.2923171152515</v>
      </c>
      <c r="I155" s="1">
        <v>2064.3252670418315</v>
      </c>
      <c r="J155" s="1">
        <v>175000</v>
      </c>
      <c r="K155" s="1">
        <v>0</v>
      </c>
      <c r="L155" s="1">
        <v>0</v>
      </c>
      <c r="M155" s="1">
        <v>13980</v>
      </c>
      <c r="N155" s="1">
        <v>0</v>
      </c>
      <c r="O155" s="1">
        <v>-5552.2495788764209</v>
      </c>
      <c r="P155" s="1">
        <v>0</v>
      </c>
      <c r="R155" s="10">
        <v>0</v>
      </c>
    </row>
    <row r="156" spans="1:18" x14ac:dyDescent="0.25">
      <c r="A156">
        <v>3347</v>
      </c>
      <c r="B156" t="s">
        <v>191</v>
      </c>
      <c r="C156" s="1">
        <v>570521.12112084625</v>
      </c>
      <c r="D156" s="1">
        <v>0</v>
      </c>
      <c r="E156" s="1">
        <v>95236.448534409967</v>
      </c>
      <c r="F156" s="1">
        <v>86682.92364263277</v>
      </c>
      <c r="G156" s="1">
        <v>0</v>
      </c>
      <c r="H156" s="1">
        <v>10042.516493319965</v>
      </c>
      <c r="I156" s="1">
        <v>15784.858005933798</v>
      </c>
      <c r="J156" s="1">
        <v>175000</v>
      </c>
      <c r="K156" s="1">
        <v>0</v>
      </c>
      <c r="L156" s="1">
        <v>0</v>
      </c>
      <c r="M156" s="1">
        <v>2082.7125000000001</v>
      </c>
      <c r="N156" s="1">
        <v>29861.154166277614</v>
      </c>
      <c r="O156" s="1">
        <v>0</v>
      </c>
      <c r="P156" s="1">
        <v>0</v>
      </c>
      <c r="R156" s="10">
        <v>0</v>
      </c>
    </row>
    <row r="157" spans="1:18" x14ac:dyDescent="0.25">
      <c r="A157">
        <v>3355</v>
      </c>
      <c r="B157" t="s">
        <v>192</v>
      </c>
      <c r="C157" s="1">
        <v>587301.15409498871</v>
      </c>
      <c r="D157" s="1">
        <v>0</v>
      </c>
      <c r="E157" s="1">
        <v>66185.45932067222</v>
      </c>
      <c r="F157" s="1">
        <v>114548.19337967396</v>
      </c>
      <c r="G157" s="1">
        <v>0</v>
      </c>
      <c r="H157" s="1">
        <v>13043.873881813177</v>
      </c>
      <c r="I157" s="1">
        <v>6236.7940261334516</v>
      </c>
      <c r="J157" s="1">
        <v>175000</v>
      </c>
      <c r="K157" s="1">
        <v>0</v>
      </c>
      <c r="L157" s="1">
        <v>0</v>
      </c>
      <c r="M157" s="1">
        <v>3082.4145000000003</v>
      </c>
      <c r="N157" s="1">
        <v>9716.7707998001715</v>
      </c>
      <c r="O157" s="1">
        <v>0</v>
      </c>
      <c r="P157" s="1">
        <v>0</v>
      </c>
      <c r="R157" s="10">
        <v>0</v>
      </c>
    </row>
    <row r="158" spans="1:18" x14ac:dyDescent="0.25">
      <c r="A158">
        <v>3013</v>
      </c>
      <c r="B158" t="s">
        <v>193</v>
      </c>
      <c r="C158" s="1">
        <v>1113075.5206181216</v>
      </c>
      <c r="D158" s="1">
        <v>0</v>
      </c>
      <c r="E158" s="1">
        <v>151865.16055790804</v>
      </c>
      <c r="F158" s="1">
        <v>168870.71250744682</v>
      </c>
      <c r="G158" s="1">
        <v>0</v>
      </c>
      <c r="H158" s="1">
        <v>17416.211305730834</v>
      </c>
      <c r="I158" s="1">
        <v>25671.84339009197</v>
      </c>
      <c r="J158" s="1">
        <v>175000</v>
      </c>
      <c r="K158" s="1">
        <v>0</v>
      </c>
      <c r="L158" s="1">
        <v>0</v>
      </c>
      <c r="M158" s="1">
        <v>37218.35</v>
      </c>
      <c r="N158" s="1">
        <v>14859.625902927015</v>
      </c>
      <c r="O158" s="1">
        <v>0</v>
      </c>
      <c r="P158" s="1">
        <v>0</v>
      </c>
      <c r="R158" s="10">
        <v>0</v>
      </c>
    </row>
    <row r="159" spans="1:18" x14ac:dyDescent="0.25">
      <c r="A159">
        <v>2010</v>
      </c>
      <c r="B159" t="s">
        <v>194</v>
      </c>
      <c r="C159" s="1">
        <v>1076718.7825074794</v>
      </c>
      <c r="D159" s="1">
        <v>0</v>
      </c>
      <c r="E159" s="1">
        <v>168371.95714588303</v>
      </c>
      <c r="F159" s="1">
        <v>229312.74354924349</v>
      </c>
      <c r="G159" s="1">
        <v>23763.878506162164</v>
      </c>
      <c r="H159" s="1">
        <v>27440.864042593199</v>
      </c>
      <c r="I159" s="1">
        <v>26726.099061852361</v>
      </c>
      <c r="J159" s="1">
        <v>175000</v>
      </c>
      <c r="K159" s="1">
        <v>0</v>
      </c>
      <c r="L159" s="1">
        <v>0</v>
      </c>
      <c r="M159" s="1">
        <v>4878.1150000000007</v>
      </c>
      <c r="N159" s="1">
        <v>64590.164487303933</v>
      </c>
      <c r="O159" s="1">
        <v>0</v>
      </c>
      <c r="P159" s="1">
        <v>0</v>
      </c>
      <c r="R159" s="10">
        <v>0</v>
      </c>
    </row>
    <row r="160" spans="1:18" x14ac:dyDescent="0.25">
      <c r="A160">
        <v>3301</v>
      </c>
      <c r="B160" t="s">
        <v>195</v>
      </c>
      <c r="C160" s="1">
        <v>584504.48193263169</v>
      </c>
      <c r="D160" s="1">
        <v>0</v>
      </c>
      <c r="E160" s="1">
        <v>56749.788709827662</v>
      </c>
      <c r="F160" s="1">
        <v>63610.805259776513</v>
      </c>
      <c r="G160" s="1">
        <v>0</v>
      </c>
      <c r="H160" s="1">
        <v>9073.8890241047666</v>
      </c>
      <c r="I160" s="1">
        <v>1155.8836139592881</v>
      </c>
      <c r="J160" s="1">
        <v>175000</v>
      </c>
      <c r="K160" s="1">
        <v>0</v>
      </c>
      <c r="L160" s="1">
        <v>0</v>
      </c>
      <c r="M160" s="1">
        <v>2050.4</v>
      </c>
      <c r="N160" s="1">
        <v>0</v>
      </c>
      <c r="O160" s="1">
        <v>-7120.3149886298925</v>
      </c>
      <c r="P160" s="1">
        <v>0</v>
      </c>
      <c r="R160" s="10">
        <v>0</v>
      </c>
    </row>
    <row r="161" spans="1:18" x14ac:dyDescent="0.25">
      <c r="A161">
        <v>2022</v>
      </c>
      <c r="B161" t="s">
        <v>196</v>
      </c>
      <c r="C161" s="1">
        <v>578911.13760791754</v>
      </c>
      <c r="D161" s="1">
        <v>0</v>
      </c>
      <c r="E161" s="1">
        <v>65795.393730906508</v>
      </c>
      <c r="F161" s="1">
        <v>84736.322105339888</v>
      </c>
      <c r="G161" s="1">
        <v>0</v>
      </c>
      <c r="H161" s="1">
        <v>12091.026578784051</v>
      </c>
      <c r="I161" s="1">
        <v>20725.190538141513</v>
      </c>
      <c r="J161" s="1">
        <v>175000</v>
      </c>
      <c r="K161" s="1">
        <v>0</v>
      </c>
      <c r="L161" s="1">
        <v>0</v>
      </c>
      <c r="M161" s="1">
        <v>5269</v>
      </c>
      <c r="N161" s="1">
        <v>0</v>
      </c>
      <c r="O161" s="1">
        <v>0</v>
      </c>
      <c r="P161" s="1">
        <v>0</v>
      </c>
      <c r="R161" s="10">
        <v>0</v>
      </c>
    </row>
    <row r="162" spans="1:18" x14ac:dyDescent="0.25">
      <c r="A162">
        <v>3313</v>
      </c>
      <c r="B162" t="s">
        <v>197</v>
      </c>
      <c r="C162" s="1">
        <v>1157822.2752158351</v>
      </c>
      <c r="D162" s="1">
        <v>0</v>
      </c>
      <c r="E162" s="1">
        <v>155304.54395232722</v>
      </c>
      <c r="F162" s="1">
        <v>181440.65596459774</v>
      </c>
      <c r="G162" s="1">
        <v>0</v>
      </c>
      <c r="H162" s="1">
        <v>24699.749071244471</v>
      </c>
      <c r="I162" s="1">
        <v>32417.23448611741</v>
      </c>
      <c r="J162" s="1">
        <v>175000</v>
      </c>
      <c r="K162" s="1">
        <v>0</v>
      </c>
      <c r="L162" s="1">
        <v>8514.7474383841345</v>
      </c>
      <c r="M162" s="1">
        <v>6322.8</v>
      </c>
      <c r="N162" s="1">
        <v>32691.964129862608</v>
      </c>
      <c r="O162" s="1">
        <v>0</v>
      </c>
      <c r="P162" s="1">
        <v>0</v>
      </c>
      <c r="R162" s="10">
        <v>0</v>
      </c>
    </row>
    <row r="163" spans="1:18" x14ac:dyDescent="0.25">
      <c r="A163">
        <v>3371</v>
      </c>
      <c r="B163" t="s">
        <v>198</v>
      </c>
      <c r="C163" s="1">
        <v>587301.15409498871</v>
      </c>
      <c r="D163" s="1">
        <v>0</v>
      </c>
      <c r="E163" s="1">
        <v>11253.952460313567</v>
      </c>
      <c r="F163" s="1">
        <v>26159.232814365259</v>
      </c>
      <c r="G163" s="1">
        <v>0</v>
      </c>
      <c r="H163" s="1">
        <v>5167.8629671935487</v>
      </c>
      <c r="I163" s="1">
        <v>3251.9596411869024</v>
      </c>
      <c r="J163" s="1">
        <v>175000</v>
      </c>
      <c r="K163" s="1">
        <v>0</v>
      </c>
      <c r="L163" s="1">
        <v>0</v>
      </c>
      <c r="M163" s="1">
        <v>3844.5</v>
      </c>
      <c r="N163" s="1">
        <v>14944.580002939561</v>
      </c>
      <c r="O163" s="1">
        <v>0</v>
      </c>
      <c r="P163" s="1">
        <v>0</v>
      </c>
      <c r="R163" s="10">
        <v>0</v>
      </c>
    </row>
    <row r="164" spans="1:18" x14ac:dyDescent="0.25">
      <c r="A164">
        <v>3349</v>
      </c>
      <c r="B164" t="s">
        <v>199</v>
      </c>
      <c r="C164" s="1">
        <v>489417.62841249065</v>
      </c>
      <c r="D164" s="1">
        <v>0</v>
      </c>
      <c r="E164" s="1">
        <v>59680.050925905278</v>
      </c>
      <c r="F164" s="1">
        <v>74334.465916596979</v>
      </c>
      <c r="G164" s="1">
        <v>0</v>
      </c>
      <c r="H164" s="1">
        <v>12035.590102170419</v>
      </c>
      <c r="I164" s="1">
        <v>13859.54228029656</v>
      </c>
      <c r="J164" s="1">
        <v>175000</v>
      </c>
      <c r="K164" s="1">
        <v>0</v>
      </c>
      <c r="L164" s="1">
        <v>0</v>
      </c>
      <c r="M164" s="1">
        <v>2304.8685</v>
      </c>
      <c r="N164" s="1">
        <v>3314.1905279762577</v>
      </c>
      <c r="O164" s="1">
        <v>0</v>
      </c>
      <c r="P164" s="1">
        <v>0</v>
      </c>
      <c r="R164" s="10">
        <v>0</v>
      </c>
    </row>
    <row r="165" spans="1:18" x14ac:dyDescent="0.25">
      <c r="A165">
        <v>3350</v>
      </c>
      <c r="B165" t="s">
        <v>200</v>
      </c>
      <c r="C165" s="1">
        <v>1171805.6360276204</v>
      </c>
      <c r="D165" s="1">
        <v>0</v>
      </c>
      <c r="E165" s="1">
        <v>99715.367308594796</v>
      </c>
      <c r="F165" s="1">
        <v>121616.06063076018</v>
      </c>
      <c r="G165" s="1">
        <v>0</v>
      </c>
      <c r="H165" s="1">
        <v>14512.821793745015</v>
      </c>
      <c r="I165" s="1">
        <v>3004.0957740061817</v>
      </c>
      <c r="J165" s="1">
        <v>175000</v>
      </c>
      <c r="K165" s="1">
        <v>0</v>
      </c>
      <c r="L165" s="1">
        <v>0</v>
      </c>
      <c r="M165" s="1">
        <v>4753.2</v>
      </c>
      <c r="N165" s="1">
        <v>0</v>
      </c>
      <c r="O165" s="1">
        <v>0</v>
      </c>
      <c r="P165" s="1">
        <v>0</v>
      </c>
      <c r="R165" s="10">
        <v>0</v>
      </c>
    </row>
    <row r="166" spans="1:18" x14ac:dyDescent="0.25">
      <c r="A166">
        <v>2134</v>
      </c>
      <c r="B166" t="s">
        <v>201</v>
      </c>
      <c r="C166" s="1">
        <v>246107.15028742386</v>
      </c>
      <c r="D166" s="1">
        <v>0</v>
      </c>
      <c r="E166" s="1">
        <v>3069.2597619037001</v>
      </c>
      <c r="F166" s="1">
        <v>8286.4650529976698</v>
      </c>
      <c r="G166" s="1">
        <v>0</v>
      </c>
      <c r="H166" s="1">
        <v>1834.6512496084968</v>
      </c>
      <c r="I166" s="1">
        <v>0</v>
      </c>
      <c r="J166" s="1">
        <v>175000</v>
      </c>
      <c r="K166" s="1">
        <v>0</v>
      </c>
      <c r="L166" s="1">
        <v>0</v>
      </c>
      <c r="M166" s="1">
        <v>14096.5</v>
      </c>
      <c r="N166" s="1">
        <v>1500.0247614776017</v>
      </c>
      <c r="O166" s="1">
        <v>0</v>
      </c>
      <c r="P166" s="1">
        <v>0</v>
      </c>
      <c r="R166" s="10">
        <v>0</v>
      </c>
    </row>
    <row r="167" spans="1:18" x14ac:dyDescent="0.25">
      <c r="A167">
        <v>2148</v>
      </c>
      <c r="B167" t="s">
        <v>202</v>
      </c>
      <c r="C167" s="1">
        <v>839001.64870712673</v>
      </c>
      <c r="D167" s="1">
        <v>0</v>
      </c>
      <c r="E167" s="1">
        <v>52351.922360230339</v>
      </c>
      <c r="F167" s="1">
        <v>55450.289241338607</v>
      </c>
      <c r="G167" s="1">
        <v>0</v>
      </c>
      <c r="H167" s="1">
        <v>12473.758977805001</v>
      </c>
      <c r="I167" s="1">
        <v>13375.894130929586</v>
      </c>
      <c r="J167" s="1">
        <v>175000</v>
      </c>
      <c r="K167" s="1">
        <v>0</v>
      </c>
      <c r="L167" s="1">
        <v>0</v>
      </c>
      <c r="M167" s="1">
        <v>17824.5</v>
      </c>
      <c r="N167" s="1">
        <v>10039.632857888588</v>
      </c>
      <c r="O167" s="1">
        <v>0</v>
      </c>
      <c r="P167" s="1">
        <v>0</v>
      </c>
      <c r="R167" s="10">
        <v>0</v>
      </c>
    </row>
    <row r="168" spans="1:18" x14ac:dyDescent="0.25">
      <c r="A168">
        <v>2081</v>
      </c>
      <c r="B168" t="s">
        <v>203</v>
      </c>
      <c r="C168" s="1">
        <v>397127.44705470669</v>
      </c>
      <c r="D168" s="1">
        <v>0</v>
      </c>
      <c r="E168" s="1">
        <v>25213.588457291557</v>
      </c>
      <c r="F168" s="1">
        <v>16315.283713591252</v>
      </c>
      <c r="G168" s="1">
        <v>0</v>
      </c>
      <c r="H168" s="1">
        <v>5351.4080589524983</v>
      </c>
      <c r="I168" s="1">
        <v>1031.7457424912768</v>
      </c>
      <c r="J168" s="1">
        <v>175000</v>
      </c>
      <c r="K168" s="1">
        <v>0</v>
      </c>
      <c r="L168" s="1">
        <v>0</v>
      </c>
      <c r="M168" s="1">
        <v>16193.5</v>
      </c>
      <c r="N168" s="1">
        <v>0</v>
      </c>
      <c r="O168" s="1">
        <v>0</v>
      </c>
      <c r="P168" s="1">
        <v>0</v>
      </c>
      <c r="R168" s="10">
        <v>0</v>
      </c>
    </row>
    <row r="169" spans="1:18" x14ac:dyDescent="0.25">
      <c r="A169">
        <v>2057</v>
      </c>
      <c r="B169" t="s">
        <v>204</v>
      </c>
      <c r="C169" s="1">
        <v>1155025.6030534778</v>
      </c>
      <c r="D169" s="1">
        <v>0</v>
      </c>
      <c r="E169" s="1">
        <v>160601.44745092484</v>
      </c>
      <c r="F169" s="1">
        <v>120802.91161251784</v>
      </c>
      <c r="G169" s="1">
        <v>0</v>
      </c>
      <c r="H169" s="1">
        <v>20844.264414298766</v>
      </c>
      <c r="I169" s="1">
        <v>6814.2749544791386</v>
      </c>
      <c r="J169" s="1">
        <v>175000</v>
      </c>
      <c r="K169" s="1">
        <v>0</v>
      </c>
      <c r="L169" s="1">
        <v>0</v>
      </c>
      <c r="M169" s="1">
        <v>55389.059680000006</v>
      </c>
      <c r="N169" s="1">
        <v>18464.936959396815</v>
      </c>
      <c r="O169" s="1">
        <v>0</v>
      </c>
      <c r="P169" s="1">
        <v>0</v>
      </c>
      <c r="R169" s="10">
        <v>0</v>
      </c>
    </row>
    <row r="170" spans="1:18" x14ac:dyDescent="0.25">
      <c r="A170">
        <v>2058</v>
      </c>
      <c r="B170" t="s">
        <v>205</v>
      </c>
      <c r="C170" s="1">
        <v>1171805.6360276204</v>
      </c>
      <c r="D170" s="1">
        <v>0</v>
      </c>
      <c r="E170" s="1">
        <v>64565.605147733899</v>
      </c>
      <c r="F170" s="1">
        <v>43404.432425434228</v>
      </c>
      <c r="G170" s="1">
        <v>0</v>
      </c>
      <c r="H170" s="1">
        <v>9647.7338976916435</v>
      </c>
      <c r="I170" s="1">
        <v>1631.2214088326564</v>
      </c>
      <c r="J170" s="1">
        <v>175000</v>
      </c>
      <c r="K170" s="1">
        <v>0</v>
      </c>
      <c r="L170" s="1">
        <v>0</v>
      </c>
      <c r="M170" s="1">
        <v>32332.5</v>
      </c>
      <c r="N170" s="1">
        <v>0</v>
      </c>
      <c r="O170" s="1">
        <v>0</v>
      </c>
      <c r="P170" s="1">
        <v>0</v>
      </c>
      <c r="R170" s="10">
        <v>0</v>
      </c>
    </row>
    <row r="171" spans="1:18" x14ac:dyDescent="0.25">
      <c r="A171">
        <v>4610</v>
      </c>
      <c r="B171" t="s">
        <v>206</v>
      </c>
      <c r="C171" s="1">
        <v>3112953.3683991497</v>
      </c>
      <c r="D171" s="1">
        <v>0</v>
      </c>
      <c r="E171" s="1">
        <v>197864.63579695282</v>
      </c>
      <c r="F171" s="1">
        <v>334349.24465206469</v>
      </c>
      <c r="G171" s="1">
        <v>0</v>
      </c>
      <c r="H171" s="1">
        <v>113776.26280376069</v>
      </c>
      <c r="I171" s="1">
        <v>19981.842098751553</v>
      </c>
      <c r="J171" s="1">
        <v>175000</v>
      </c>
      <c r="K171" s="1">
        <v>0</v>
      </c>
      <c r="L171" s="1">
        <v>0</v>
      </c>
      <c r="M171" s="1">
        <v>20770.194336</v>
      </c>
      <c r="N171" s="1">
        <v>0</v>
      </c>
      <c r="O171" s="1">
        <v>0</v>
      </c>
      <c r="P171" s="1">
        <v>0</v>
      </c>
      <c r="R171" s="10">
        <v>0</v>
      </c>
    </row>
    <row r="172" spans="1:18" x14ac:dyDescent="0.25">
      <c r="A172">
        <v>3368</v>
      </c>
      <c r="B172" t="s">
        <v>207</v>
      </c>
      <c r="C172" s="1">
        <v>570521.12112084625</v>
      </c>
      <c r="D172" s="1">
        <v>0</v>
      </c>
      <c r="E172" s="1">
        <v>9891.45326111145</v>
      </c>
      <c r="F172" s="1">
        <v>1787.276776136757</v>
      </c>
      <c r="G172" s="1">
        <v>0</v>
      </c>
      <c r="H172" s="1">
        <v>4533.5126085734064</v>
      </c>
      <c r="I172" s="1">
        <v>1128.2308959219845</v>
      </c>
      <c r="J172" s="1">
        <v>175000</v>
      </c>
      <c r="K172" s="1">
        <v>0</v>
      </c>
      <c r="L172" s="1">
        <v>0</v>
      </c>
      <c r="M172" s="1">
        <v>1666.17</v>
      </c>
      <c r="N172" s="1">
        <v>9353.6327645152342</v>
      </c>
      <c r="O172" s="1">
        <v>0</v>
      </c>
      <c r="P172" s="1">
        <v>0</v>
      </c>
      <c r="R172" s="10">
        <v>0</v>
      </c>
    </row>
    <row r="173" spans="1:18" x14ac:dyDescent="0.25">
      <c r="A173">
        <v>2060</v>
      </c>
      <c r="B173" t="s">
        <v>208</v>
      </c>
      <c r="C173" s="1">
        <v>1652833.2479530398</v>
      </c>
      <c r="D173" s="1">
        <v>0</v>
      </c>
      <c r="E173" s="1">
        <v>218534.27974099101</v>
      </c>
      <c r="F173" s="1">
        <v>293393.09442755982</v>
      </c>
      <c r="G173" s="1">
        <v>0</v>
      </c>
      <c r="H173" s="1">
        <v>38577.753964109521</v>
      </c>
      <c r="I173" s="1">
        <v>47384.05108285098</v>
      </c>
      <c r="J173" s="1">
        <v>175000</v>
      </c>
      <c r="K173" s="1">
        <v>0</v>
      </c>
      <c r="L173" s="1">
        <v>0</v>
      </c>
      <c r="M173" s="1">
        <v>14943.324896</v>
      </c>
      <c r="N173" s="1">
        <v>35958.72340180492</v>
      </c>
      <c r="O173" s="1">
        <v>0</v>
      </c>
      <c r="P173" s="1">
        <v>0</v>
      </c>
      <c r="R173" s="10">
        <v>0</v>
      </c>
    </row>
    <row r="174" spans="1:18" x14ac:dyDescent="0.25">
      <c r="A174">
        <v>2061</v>
      </c>
      <c r="B174" t="s">
        <v>209</v>
      </c>
      <c r="C174" s="1">
        <v>1658426.5922777539</v>
      </c>
      <c r="D174" s="1">
        <v>0</v>
      </c>
      <c r="E174" s="1">
        <v>167044.80817896946</v>
      </c>
      <c r="F174" s="1">
        <v>173251.80958555968</v>
      </c>
      <c r="G174" s="1">
        <v>0</v>
      </c>
      <c r="H174" s="1">
        <v>22628.179042576125</v>
      </c>
      <c r="I174" s="1">
        <v>3654.789804209388</v>
      </c>
      <c r="J174" s="1">
        <v>175000</v>
      </c>
      <c r="K174" s="1">
        <v>0</v>
      </c>
      <c r="L174" s="1">
        <v>0</v>
      </c>
      <c r="M174" s="1">
        <v>56043</v>
      </c>
      <c r="N174" s="1">
        <v>0</v>
      </c>
      <c r="O174" s="1">
        <v>-9245.8965429463424</v>
      </c>
      <c r="P174" s="1">
        <v>0</v>
      </c>
      <c r="R174" s="10">
        <v>0</v>
      </c>
    </row>
    <row r="175" spans="1:18" x14ac:dyDescent="0.25">
      <c r="A175">
        <v>2200</v>
      </c>
      <c r="B175" t="s">
        <v>210</v>
      </c>
      <c r="C175" s="1">
        <v>581707.80977027456</v>
      </c>
      <c r="D175" s="1">
        <v>0</v>
      </c>
      <c r="E175" s="1">
        <v>62234.550140739178</v>
      </c>
      <c r="F175" s="1">
        <v>63448.325552854782</v>
      </c>
      <c r="G175" s="1">
        <v>0</v>
      </c>
      <c r="H175" s="1">
        <v>9301.5818391636112</v>
      </c>
      <c r="I175" s="1">
        <v>1388.178873660521</v>
      </c>
      <c r="J175" s="1">
        <v>175000</v>
      </c>
      <c r="K175" s="1">
        <v>0</v>
      </c>
      <c r="L175" s="1">
        <v>0</v>
      </c>
      <c r="M175" s="1">
        <v>9719.3249999999989</v>
      </c>
      <c r="N175" s="1">
        <v>3010.7788786148885</v>
      </c>
      <c r="O175" s="1">
        <v>0</v>
      </c>
      <c r="P175" s="1">
        <v>0</v>
      </c>
      <c r="R175" s="10">
        <v>0</v>
      </c>
    </row>
    <row r="176" spans="1:18" x14ac:dyDescent="0.25">
      <c r="A176">
        <v>4074</v>
      </c>
      <c r="B176" t="s">
        <v>211</v>
      </c>
      <c r="C176" s="1">
        <v>4906310.8123336285</v>
      </c>
      <c r="D176" s="1">
        <v>0</v>
      </c>
      <c r="E176" s="1">
        <v>374373.2968385407</v>
      </c>
      <c r="F176" s="1">
        <v>346674.74514385714</v>
      </c>
      <c r="G176" s="1">
        <v>0</v>
      </c>
      <c r="H176" s="1">
        <v>163702.89083549241</v>
      </c>
      <c r="I176" s="1">
        <v>8264.2487102303821</v>
      </c>
      <c r="J176" s="1">
        <v>175000</v>
      </c>
      <c r="K176" s="1">
        <v>0</v>
      </c>
      <c r="L176" s="1">
        <v>0</v>
      </c>
      <c r="M176" s="1">
        <v>282747</v>
      </c>
      <c r="N176" s="1">
        <v>9798.0514934612438</v>
      </c>
      <c r="O176" s="1">
        <v>0</v>
      </c>
      <c r="P176" s="1">
        <v>753685.9373332127</v>
      </c>
      <c r="R176" s="10">
        <v>0</v>
      </c>
    </row>
    <row r="177" spans="1:18" x14ac:dyDescent="0.25">
      <c r="A177">
        <v>4028</v>
      </c>
      <c r="B177" t="s">
        <v>212</v>
      </c>
      <c r="C177" s="1">
        <v>4281733.7934372276</v>
      </c>
      <c r="D177" s="1">
        <v>0</v>
      </c>
      <c r="E177" s="1">
        <v>565322.62953351415</v>
      </c>
      <c r="F177" s="1">
        <v>774494.00775879156</v>
      </c>
      <c r="G177" s="1">
        <v>0</v>
      </c>
      <c r="H177" s="1">
        <v>194519.08437383472</v>
      </c>
      <c r="I177" s="1">
        <v>70356.455760247845</v>
      </c>
      <c r="J177" s="1">
        <v>175000</v>
      </c>
      <c r="K177" s="1">
        <v>0</v>
      </c>
      <c r="L177" s="1">
        <v>0</v>
      </c>
      <c r="M177" s="1">
        <v>57243.816160000002</v>
      </c>
      <c r="N177" s="1">
        <v>0</v>
      </c>
      <c r="O177" s="1">
        <v>-97440.051965127699</v>
      </c>
      <c r="P177" s="1">
        <v>793277.54058786749</v>
      </c>
      <c r="R177" s="10">
        <v>0</v>
      </c>
    </row>
    <row r="178" spans="1:18" x14ac:dyDescent="0.25">
      <c r="A178">
        <v>3362</v>
      </c>
      <c r="B178" t="s">
        <v>213</v>
      </c>
      <c r="C178" s="1">
        <v>900528.43627898279</v>
      </c>
      <c r="D178" s="1">
        <v>0</v>
      </c>
      <c r="E178" s="1">
        <v>91792.722290989928</v>
      </c>
      <c r="F178" s="1">
        <v>52643.425042573552</v>
      </c>
      <c r="G178" s="1">
        <v>0</v>
      </c>
      <c r="H178" s="1">
        <v>9727.5758916149698</v>
      </c>
      <c r="I178" s="1">
        <v>7418.6349951259908</v>
      </c>
      <c r="J178" s="1">
        <v>175000</v>
      </c>
      <c r="K178" s="1">
        <v>0</v>
      </c>
      <c r="L178" s="1">
        <v>0</v>
      </c>
      <c r="M178" s="1">
        <v>8212.347200000002</v>
      </c>
      <c r="N178" s="1">
        <v>6681.2929692368489</v>
      </c>
      <c r="O178" s="1">
        <v>0</v>
      </c>
      <c r="P178" s="1">
        <v>0</v>
      </c>
      <c r="R178" s="10">
        <v>0</v>
      </c>
    </row>
    <row r="179" spans="1:18" x14ac:dyDescent="0.25">
      <c r="A179">
        <v>6909</v>
      </c>
      <c r="B179" t="s">
        <v>214</v>
      </c>
      <c r="C179" s="1">
        <v>2395866.6266858927</v>
      </c>
      <c r="D179" s="1">
        <v>0</v>
      </c>
      <c r="E179" s="1">
        <v>237015.08772797839</v>
      </c>
      <c r="F179" s="1">
        <v>263308.27720222995</v>
      </c>
      <c r="G179" s="1">
        <v>0</v>
      </c>
      <c r="H179" s="1">
        <v>103727.58496496767</v>
      </c>
      <c r="I179" s="1">
        <v>17887.234515317214</v>
      </c>
      <c r="J179" s="1">
        <v>175000</v>
      </c>
      <c r="K179" s="1">
        <v>0</v>
      </c>
      <c r="L179" s="1">
        <v>0</v>
      </c>
      <c r="M179" s="1">
        <v>36972.092680000002</v>
      </c>
      <c r="N179" s="1">
        <v>325673.47296662722</v>
      </c>
      <c r="O179" s="1">
        <v>0</v>
      </c>
      <c r="P179" s="1">
        <v>596595.71305906866</v>
      </c>
      <c r="R179" s="10">
        <v>0</v>
      </c>
    </row>
    <row r="180" spans="1:18" x14ac:dyDescent="0.25">
      <c r="A180">
        <v>2135</v>
      </c>
      <c r="B180" t="s">
        <v>215</v>
      </c>
      <c r="C180" s="1">
        <v>715948.07356341486</v>
      </c>
      <c r="D180" s="1">
        <v>0</v>
      </c>
      <c r="E180" s="1">
        <v>71026.485789590719</v>
      </c>
      <c r="F180" s="1">
        <v>76527.941960037497</v>
      </c>
      <c r="G180" s="1">
        <v>0</v>
      </c>
      <c r="H180" s="1">
        <v>18930.318435715235</v>
      </c>
      <c r="I180" s="1">
        <v>27625.248797016273</v>
      </c>
      <c r="J180" s="1">
        <v>175000</v>
      </c>
      <c r="K180" s="1">
        <v>0</v>
      </c>
      <c r="L180" s="1">
        <v>0</v>
      </c>
      <c r="M180" s="1">
        <v>36643.5</v>
      </c>
      <c r="N180" s="1">
        <v>29474.762147263391</v>
      </c>
      <c r="O180" s="1">
        <v>0</v>
      </c>
      <c r="P180" s="1">
        <v>0</v>
      </c>
      <c r="R180" s="10">
        <v>0</v>
      </c>
    </row>
    <row r="181" spans="1:18" x14ac:dyDescent="0.25">
      <c r="A181">
        <v>2071</v>
      </c>
      <c r="B181" t="s">
        <v>216</v>
      </c>
      <c r="C181" s="1">
        <v>1196975.6854888343</v>
      </c>
      <c r="D181" s="1">
        <v>0</v>
      </c>
      <c r="E181" s="1">
        <v>96044.666322967678</v>
      </c>
      <c r="F181" s="1">
        <v>75390.584011586878</v>
      </c>
      <c r="G181" s="1">
        <v>0</v>
      </c>
      <c r="H181" s="1">
        <v>19810.224967309394</v>
      </c>
      <c r="I181" s="1">
        <v>14626.563524301979</v>
      </c>
      <c r="J181" s="1">
        <v>175000</v>
      </c>
      <c r="K181" s="1">
        <v>0</v>
      </c>
      <c r="L181" s="1">
        <v>0</v>
      </c>
      <c r="M181" s="1">
        <v>37601.5</v>
      </c>
      <c r="N181" s="1">
        <v>32169.943867517635</v>
      </c>
      <c r="O181" s="1">
        <v>0</v>
      </c>
      <c r="P181" s="1">
        <v>0</v>
      </c>
      <c r="R181" s="10">
        <v>0</v>
      </c>
    </row>
    <row r="182" spans="1:18" x14ac:dyDescent="0.25">
      <c r="A182">
        <v>2193</v>
      </c>
      <c r="B182" t="s">
        <v>217</v>
      </c>
      <c r="C182" s="1">
        <v>1071125.4381827652</v>
      </c>
      <c r="D182" s="1">
        <v>0</v>
      </c>
      <c r="E182" s="1">
        <v>142216.82563426712</v>
      </c>
      <c r="F182" s="1">
        <v>173528.32699218695</v>
      </c>
      <c r="G182" s="1">
        <v>0</v>
      </c>
      <c r="H182" s="1">
        <v>19773.038209648468</v>
      </c>
      <c r="I182" s="1">
        <v>34009.276823217719</v>
      </c>
      <c r="J182" s="1">
        <v>175000</v>
      </c>
      <c r="K182" s="1">
        <v>0</v>
      </c>
      <c r="L182" s="1">
        <v>0</v>
      </c>
      <c r="M182" s="1">
        <v>36164.5</v>
      </c>
      <c r="N182" s="1">
        <v>39396.025987411151</v>
      </c>
      <c r="O182" s="1">
        <v>0</v>
      </c>
      <c r="P182" s="1">
        <v>0</v>
      </c>
      <c r="R182" s="10">
        <v>0</v>
      </c>
    </row>
    <row r="183" spans="1:18" x14ac:dyDescent="0.25">
      <c r="A183">
        <v>2028</v>
      </c>
      <c r="B183" t="s">
        <v>218</v>
      </c>
      <c r="C183" s="1">
        <v>1675206.6252518964</v>
      </c>
      <c r="D183" s="1">
        <v>0</v>
      </c>
      <c r="E183" s="1">
        <v>243071.6173567253</v>
      </c>
      <c r="F183" s="1">
        <v>253981.40055678462</v>
      </c>
      <c r="G183" s="1">
        <v>17381.767632764924</v>
      </c>
      <c r="H183" s="1">
        <v>47262.511450462829</v>
      </c>
      <c r="I183" s="1">
        <v>43839.758391343865</v>
      </c>
      <c r="J183" s="1">
        <v>175000</v>
      </c>
      <c r="K183" s="1">
        <v>0</v>
      </c>
      <c r="L183" s="1">
        <v>0</v>
      </c>
      <c r="M183" s="1">
        <v>15106.700544000001</v>
      </c>
      <c r="N183" s="1">
        <v>122349.09879908897</v>
      </c>
      <c r="O183" s="1">
        <v>0</v>
      </c>
      <c r="P183" s="1">
        <v>0</v>
      </c>
      <c r="R183" s="10">
        <v>0</v>
      </c>
    </row>
    <row r="184" spans="1:18" x14ac:dyDescent="0.25">
      <c r="A184">
        <v>2012</v>
      </c>
      <c r="B184" t="s">
        <v>219</v>
      </c>
      <c r="C184" s="1">
        <v>1473846.2295621862</v>
      </c>
      <c r="D184" s="1">
        <v>0</v>
      </c>
      <c r="E184" s="1">
        <v>198436.55199118267</v>
      </c>
      <c r="F184" s="1">
        <v>249948.72286050022</v>
      </c>
      <c r="G184" s="1">
        <v>11739.805268200138</v>
      </c>
      <c r="H184" s="1">
        <v>26273.450321287437</v>
      </c>
      <c r="I184" s="1">
        <v>51622.105675288025</v>
      </c>
      <c r="J184" s="1">
        <v>175000</v>
      </c>
      <c r="K184" s="1">
        <v>0</v>
      </c>
      <c r="L184" s="1">
        <v>0</v>
      </c>
      <c r="M184" s="1">
        <v>6979.8580000000002</v>
      </c>
      <c r="N184" s="1">
        <v>92374.896748577477</v>
      </c>
      <c r="O184" s="1">
        <v>0</v>
      </c>
      <c r="P184" s="1">
        <v>0</v>
      </c>
      <c r="R184" s="10">
        <v>0</v>
      </c>
    </row>
    <row r="185" spans="1:18" x14ac:dyDescent="0.25">
      <c r="A185">
        <v>2074</v>
      </c>
      <c r="B185" t="s">
        <v>220</v>
      </c>
      <c r="C185" s="1">
        <v>1753513.4457978951</v>
      </c>
      <c r="D185" s="1">
        <v>0</v>
      </c>
      <c r="E185" s="1">
        <v>218940.52968246394</v>
      </c>
      <c r="F185" s="1">
        <v>185145.6260370758</v>
      </c>
      <c r="G185" s="1">
        <v>0</v>
      </c>
      <c r="H185" s="1">
        <v>19248.713094720555</v>
      </c>
      <c r="I185" s="1">
        <v>13408.249921927803</v>
      </c>
      <c r="J185" s="1">
        <v>175000</v>
      </c>
      <c r="K185" s="1">
        <v>0</v>
      </c>
      <c r="L185" s="1">
        <v>26590.213646527649</v>
      </c>
      <c r="M185" s="1">
        <v>41106.080000000002</v>
      </c>
      <c r="N185" s="1">
        <v>0</v>
      </c>
      <c r="O185" s="1">
        <v>0</v>
      </c>
      <c r="P185" s="1">
        <v>0</v>
      </c>
      <c r="R185" s="10">
        <v>0</v>
      </c>
    </row>
    <row r="186" spans="1:18" x14ac:dyDescent="0.25">
      <c r="A186">
        <v>2117</v>
      </c>
      <c r="B186" t="s">
        <v>221</v>
      </c>
      <c r="C186" s="1">
        <v>1135448.8979169782</v>
      </c>
      <c r="D186" s="1">
        <v>0</v>
      </c>
      <c r="E186" s="1">
        <v>46602.841718141062</v>
      </c>
      <c r="F186" s="1">
        <v>19185.877273988313</v>
      </c>
      <c r="G186" s="1">
        <v>0</v>
      </c>
      <c r="H186" s="1">
        <v>10577.153421983014</v>
      </c>
      <c r="I186" s="1">
        <v>229.67241493062895</v>
      </c>
      <c r="J186" s="1">
        <v>175000</v>
      </c>
      <c r="K186" s="1">
        <v>0</v>
      </c>
      <c r="L186" s="1">
        <v>0</v>
      </c>
      <c r="M186" s="1">
        <v>27542.5</v>
      </c>
      <c r="N186" s="1">
        <v>17009.278290413553</v>
      </c>
      <c r="O186" s="1">
        <v>0</v>
      </c>
      <c r="P186" s="1">
        <v>0</v>
      </c>
      <c r="R186" s="10">
        <v>0</v>
      </c>
    </row>
    <row r="187" spans="1:18" x14ac:dyDescent="0.25">
      <c r="A187">
        <v>3035</v>
      </c>
      <c r="B187" t="s">
        <v>222</v>
      </c>
      <c r="C187" s="1">
        <v>276870.54407335183</v>
      </c>
      <c r="D187" s="1">
        <v>0</v>
      </c>
      <c r="E187" s="1">
        <v>15042.411704379521</v>
      </c>
      <c r="F187" s="1">
        <v>4061.9926730380835</v>
      </c>
      <c r="G187" s="1">
        <v>0</v>
      </c>
      <c r="H187" s="1">
        <v>3507.2695088268288</v>
      </c>
      <c r="I187" s="1">
        <v>455.84541054796051</v>
      </c>
      <c r="J187" s="1">
        <v>175000</v>
      </c>
      <c r="K187" s="1">
        <v>0</v>
      </c>
      <c r="L187" s="1">
        <v>0</v>
      </c>
      <c r="M187" s="1">
        <v>9436.5</v>
      </c>
      <c r="N187" s="1">
        <v>5441.7743463755469</v>
      </c>
      <c r="O187" s="1">
        <v>0</v>
      </c>
      <c r="P187" s="1">
        <v>0</v>
      </c>
      <c r="R187" s="10">
        <v>0</v>
      </c>
    </row>
    <row r="188" spans="1:18" x14ac:dyDescent="0.25">
      <c r="A188">
        <v>2078</v>
      </c>
      <c r="B188" t="s">
        <v>223</v>
      </c>
      <c r="C188" s="1">
        <v>1138245.5700793352</v>
      </c>
      <c r="D188" s="1">
        <v>0</v>
      </c>
      <c r="E188" s="1">
        <v>231572.84422906325</v>
      </c>
      <c r="F188" s="1">
        <v>186526.70354590885</v>
      </c>
      <c r="G188" s="1">
        <v>18172.575278173194</v>
      </c>
      <c r="H188" s="1">
        <v>17466.86793880241</v>
      </c>
      <c r="I188" s="1">
        <v>2096.0984051497217</v>
      </c>
      <c r="J188" s="1">
        <v>175000</v>
      </c>
      <c r="K188" s="1">
        <v>0</v>
      </c>
      <c r="L188" s="1">
        <v>0</v>
      </c>
      <c r="M188" s="1">
        <v>6610.2000000000007</v>
      </c>
      <c r="N188" s="1">
        <v>49065.81461179629</v>
      </c>
      <c r="O188" s="1">
        <v>0</v>
      </c>
      <c r="P188" s="1">
        <v>0</v>
      </c>
      <c r="R188" s="10">
        <v>0</v>
      </c>
    </row>
    <row r="189" spans="1:18" x14ac:dyDescent="0.25">
      <c r="A189">
        <v>2030</v>
      </c>
      <c r="B189" t="s">
        <v>224</v>
      </c>
      <c r="C189" s="1">
        <v>511791.00571134733</v>
      </c>
      <c r="D189" s="1">
        <v>0</v>
      </c>
      <c r="E189" s="1">
        <v>99717.580742719132</v>
      </c>
      <c r="F189" s="1">
        <v>87649.320800558824</v>
      </c>
      <c r="G189" s="1">
        <v>0</v>
      </c>
      <c r="H189" s="1">
        <v>10181.952491415685</v>
      </c>
      <c r="I189" s="1">
        <v>953.49482605047706</v>
      </c>
      <c r="J189" s="1">
        <v>175000</v>
      </c>
      <c r="K189" s="1">
        <v>0</v>
      </c>
      <c r="L189" s="1">
        <v>0</v>
      </c>
      <c r="M189" s="1">
        <v>11802.0375</v>
      </c>
      <c r="N189" s="1">
        <v>0</v>
      </c>
      <c r="O189" s="1">
        <v>0</v>
      </c>
      <c r="P189" s="1">
        <v>0</v>
      </c>
      <c r="R189" s="10">
        <v>0</v>
      </c>
    </row>
    <row r="190" spans="1:18" x14ac:dyDescent="0.25">
      <c r="A190">
        <v>2100</v>
      </c>
      <c r="B190" t="s">
        <v>225</v>
      </c>
      <c r="C190" s="1">
        <v>559334.43247141782</v>
      </c>
      <c r="D190" s="1">
        <v>0</v>
      </c>
      <c r="E190" s="1">
        <v>74685.320872990036</v>
      </c>
      <c r="F190" s="1">
        <v>52499.724397256032</v>
      </c>
      <c r="G190" s="1">
        <v>0</v>
      </c>
      <c r="H190" s="1">
        <v>4767.1212890806046</v>
      </c>
      <c r="I190" s="1">
        <v>468.62357667951096</v>
      </c>
      <c r="J190" s="1">
        <v>175000</v>
      </c>
      <c r="K190" s="1">
        <v>0</v>
      </c>
      <c r="L190" s="1">
        <v>0</v>
      </c>
      <c r="M190" s="1">
        <v>8053.1549999999997</v>
      </c>
      <c r="N190" s="1">
        <v>2175.0013455098961</v>
      </c>
      <c r="O190" s="1">
        <v>0</v>
      </c>
      <c r="P190" s="1">
        <v>0</v>
      </c>
      <c r="R190" s="10">
        <v>0</v>
      </c>
    </row>
    <row r="191" spans="1:18" x14ac:dyDescent="0.25">
      <c r="A191">
        <v>3036</v>
      </c>
      <c r="B191" t="s">
        <v>226</v>
      </c>
      <c r="C191" s="1">
        <v>880951.73114248307</v>
      </c>
      <c r="D191" s="1">
        <v>0</v>
      </c>
      <c r="E191" s="1">
        <v>74546.967526664608</v>
      </c>
      <c r="F191" s="1">
        <v>44335.227035146869</v>
      </c>
      <c r="G191" s="1">
        <v>0</v>
      </c>
      <c r="H191" s="1">
        <v>11579.011910261037</v>
      </c>
      <c r="I191" s="1">
        <v>8071.1452102903268</v>
      </c>
      <c r="J191" s="1">
        <v>175000</v>
      </c>
      <c r="K191" s="1">
        <v>0</v>
      </c>
      <c r="L191" s="1">
        <v>0</v>
      </c>
      <c r="M191" s="1">
        <v>11524.342499999999</v>
      </c>
      <c r="N191" s="1">
        <v>27235.508866823395</v>
      </c>
      <c r="O191" s="1">
        <v>0</v>
      </c>
      <c r="P191" s="1">
        <v>0</v>
      </c>
      <c r="R191" s="10">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91"/>
  <sheetViews>
    <sheetView workbookViewId="0">
      <pane xSplit="2" ySplit="2" topLeftCell="J3" activePane="bottomRight" state="frozen"/>
      <selection pane="topRight" activeCell="C1" sqref="C1"/>
      <selection pane="bottomLeft" activeCell="A3" sqref="A3"/>
      <selection pane="bottomRight" activeCell="K1" sqref="K1:K1048576"/>
    </sheetView>
  </sheetViews>
  <sheetFormatPr defaultRowHeight="15" x14ac:dyDescent="0.25"/>
  <cols>
    <col min="2" max="2" width="47.7109375" bestFit="1" customWidth="1"/>
    <col min="3" max="6" width="12.7109375" style="12" customWidth="1"/>
    <col min="7" max="8" width="12.7109375" style="12" hidden="1" customWidth="1"/>
    <col min="9" max="10" width="12.7109375" style="12" customWidth="1"/>
    <col min="11" max="12" width="12.7109375" style="21" customWidth="1"/>
    <col min="13" max="14" width="12.7109375" style="12" customWidth="1"/>
    <col min="15" max="32" width="9.140625" style="12"/>
  </cols>
  <sheetData>
    <row r="1" spans="1:32" x14ac:dyDescent="0.25">
      <c r="C1" s="12" t="s">
        <v>26</v>
      </c>
      <c r="D1" s="12" t="s">
        <v>27</v>
      </c>
      <c r="E1" s="12" t="s">
        <v>26</v>
      </c>
      <c r="F1" s="12" t="s">
        <v>27</v>
      </c>
      <c r="G1" s="12" t="s">
        <v>26</v>
      </c>
      <c r="H1" s="12" t="s">
        <v>27</v>
      </c>
      <c r="I1" s="12" t="s">
        <v>26</v>
      </c>
      <c r="J1" s="12" t="s">
        <v>27</v>
      </c>
      <c r="K1" s="21" t="s">
        <v>26</v>
      </c>
      <c r="L1" s="21" t="s">
        <v>27</v>
      </c>
      <c r="M1" s="12" t="s">
        <v>26</v>
      </c>
      <c r="N1" s="12" t="s">
        <v>27</v>
      </c>
    </row>
    <row r="2" spans="1:32" s="2" customFormat="1" ht="27.75" customHeight="1" x14ac:dyDescent="0.25">
      <c r="C2" s="11" t="s">
        <v>239</v>
      </c>
      <c r="D2" s="11" t="s">
        <v>239</v>
      </c>
      <c r="E2" s="11" t="s">
        <v>232</v>
      </c>
      <c r="F2" s="11" t="s">
        <v>232</v>
      </c>
      <c r="G2" s="15" t="s">
        <v>233</v>
      </c>
      <c r="H2" s="15" t="s">
        <v>233</v>
      </c>
      <c r="I2" s="11" t="s">
        <v>234</v>
      </c>
      <c r="J2" s="11" t="s">
        <v>234</v>
      </c>
      <c r="K2" s="22" t="s">
        <v>235</v>
      </c>
      <c r="L2" s="22" t="s">
        <v>235</v>
      </c>
      <c r="M2" s="11" t="s">
        <v>236</v>
      </c>
      <c r="N2" s="11" t="s">
        <v>236</v>
      </c>
      <c r="O2" s="11"/>
      <c r="P2" s="11"/>
      <c r="Q2" s="11"/>
      <c r="R2" s="11"/>
      <c r="S2" s="11"/>
      <c r="T2" s="11"/>
      <c r="U2" s="11"/>
      <c r="V2" s="11"/>
      <c r="W2" s="11"/>
      <c r="X2" s="11"/>
      <c r="Y2" s="11"/>
      <c r="Z2" s="11"/>
      <c r="AA2" s="11"/>
      <c r="AB2" s="11"/>
      <c r="AC2" s="11"/>
      <c r="AD2" s="11"/>
      <c r="AE2" s="11"/>
      <c r="AF2" s="11"/>
    </row>
    <row r="3" spans="1:32" x14ac:dyDescent="0.25">
      <c r="A3">
        <v>2173</v>
      </c>
      <c r="B3" t="s">
        <v>38</v>
      </c>
      <c r="C3" s="13">
        <v>6.9306930693069313E-2</v>
      </c>
      <c r="D3" s="14"/>
      <c r="E3" s="13">
        <v>1.9230769230769201E-2</v>
      </c>
      <c r="F3" s="14"/>
      <c r="I3" s="13">
        <v>0</v>
      </c>
      <c r="J3" s="14"/>
      <c r="K3" s="21">
        <v>0.18275288073815796</v>
      </c>
      <c r="L3" s="23"/>
      <c r="M3" s="13">
        <v>2.8089887640449399E-2</v>
      </c>
      <c r="N3" s="14"/>
    </row>
    <row r="4" spans="1:32" x14ac:dyDescent="0.25">
      <c r="A4">
        <v>3000</v>
      </c>
      <c r="B4" t="s">
        <v>39</v>
      </c>
      <c r="C4" s="13">
        <v>0.34724540901502504</v>
      </c>
      <c r="D4" s="14"/>
      <c r="E4" s="13">
        <v>0.21587301587301599</v>
      </c>
      <c r="F4" s="14"/>
      <c r="I4" s="13">
        <v>0</v>
      </c>
      <c r="J4" s="14"/>
      <c r="K4" s="21">
        <v>0.47138975018920254</v>
      </c>
      <c r="L4" s="23"/>
      <c r="M4" s="13">
        <v>0.49357798165137601</v>
      </c>
      <c r="N4" s="14"/>
    </row>
    <row r="5" spans="1:32" x14ac:dyDescent="0.25">
      <c r="A5">
        <v>3026</v>
      </c>
      <c r="B5" t="s">
        <v>40</v>
      </c>
      <c r="C5" s="13">
        <v>4.40251572327044E-2</v>
      </c>
      <c r="D5" s="14"/>
      <c r="E5" s="13">
        <v>1.8987341772151899E-2</v>
      </c>
      <c r="F5" s="14"/>
      <c r="I5" s="13">
        <v>0</v>
      </c>
      <c r="J5" s="14"/>
      <c r="K5" s="21">
        <v>0.14262461548692734</v>
      </c>
      <c r="L5" s="23"/>
      <c r="M5" s="13">
        <v>2.5641025641025599E-2</v>
      </c>
      <c r="N5" s="14"/>
    </row>
    <row r="6" spans="1:32" x14ac:dyDescent="0.25">
      <c r="A6">
        <v>6907</v>
      </c>
      <c r="B6" t="s">
        <v>41</v>
      </c>
      <c r="C6" s="13">
        <v>0.42377260981912146</v>
      </c>
      <c r="D6" s="13">
        <v>0.48724489795918369</v>
      </c>
      <c r="E6" s="13">
        <v>0.32019704433497498</v>
      </c>
      <c r="F6" s="13">
        <v>0.28924598269468499</v>
      </c>
      <c r="I6" s="13">
        <v>0</v>
      </c>
      <c r="J6" s="13">
        <v>0</v>
      </c>
      <c r="K6" s="21">
        <v>0.30442540921614192</v>
      </c>
      <c r="L6" s="21">
        <v>0.25355357464513784</v>
      </c>
      <c r="M6" s="13">
        <v>6.06936416184971E-2</v>
      </c>
      <c r="N6" s="13">
        <v>3.9555006180469698E-2</v>
      </c>
    </row>
    <row r="7" spans="1:32" x14ac:dyDescent="0.25">
      <c r="A7">
        <v>2150</v>
      </c>
      <c r="B7" t="s">
        <v>42</v>
      </c>
      <c r="C7" s="13">
        <v>0.1130820399113082</v>
      </c>
      <c r="D7" s="14"/>
      <c r="E7" s="13">
        <v>6.5022421524663698E-2</v>
      </c>
      <c r="F7" s="14"/>
      <c r="I7" s="13">
        <v>0</v>
      </c>
      <c r="J7" s="14"/>
      <c r="K7" s="21">
        <v>0.24596389795573914</v>
      </c>
      <c r="L7" s="23"/>
      <c r="M7" s="13">
        <v>2.5641025641025599E-2</v>
      </c>
      <c r="N7" s="14"/>
    </row>
    <row r="8" spans="1:32" x14ac:dyDescent="0.25">
      <c r="A8">
        <v>2184</v>
      </c>
      <c r="B8" t="s">
        <v>43</v>
      </c>
      <c r="C8" s="13">
        <v>0.36538461538461536</v>
      </c>
      <c r="D8" s="14"/>
      <c r="E8" s="13">
        <v>0.19523809523809499</v>
      </c>
      <c r="F8" s="14"/>
      <c r="I8" s="13">
        <v>0</v>
      </c>
      <c r="J8" s="14"/>
      <c r="K8" s="21">
        <v>0.40724637681159392</v>
      </c>
      <c r="L8" s="23"/>
      <c r="M8" s="13">
        <v>0.47777777777777802</v>
      </c>
      <c r="N8" s="14"/>
    </row>
    <row r="9" spans="1:32" x14ac:dyDescent="0.25">
      <c r="A9">
        <v>3360</v>
      </c>
      <c r="B9" t="s">
        <v>44</v>
      </c>
      <c r="C9" s="13">
        <v>7.2639225181598058E-2</v>
      </c>
      <c r="D9" s="14"/>
      <c r="E9" s="13">
        <v>1.9559902200489001E-2</v>
      </c>
      <c r="F9" s="14"/>
      <c r="I9" s="13">
        <v>0</v>
      </c>
      <c r="J9" s="14"/>
      <c r="K9" s="21">
        <v>0.19307872686006883</v>
      </c>
      <c r="L9" s="23"/>
      <c r="M9" s="13">
        <v>1.1428571428571401E-2</v>
      </c>
      <c r="N9" s="14"/>
    </row>
    <row r="10" spans="1:32" x14ac:dyDescent="0.25">
      <c r="A10">
        <v>2102</v>
      </c>
      <c r="B10" t="s">
        <v>45</v>
      </c>
      <c r="C10" s="13">
        <v>0.26865671641791045</v>
      </c>
      <c r="D10" s="14"/>
      <c r="E10" s="13">
        <v>0.13580246913580199</v>
      </c>
      <c r="F10" s="14"/>
      <c r="I10" s="13">
        <v>0</v>
      </c>
      <c r="J10" s="14"/>
      <c r="K10" s="21">
        <v>0.2628622308564027</v>
      </c>
      <c r="L10" s="23"/>
      <c r="M10" s="13">
        <v>0.35377358490566002</v>
      </c>
      <c r="N10" s="14"/>
    </row>
    <row r="11" spans="1:32" x14ac:dyDescent="0.25">
      <c r="A11">
        <v>2020</v>
      </c>
      <c r="B11" t="s">
        <v>46</v>
      </c>
      <c r="C11" s="13">
        <v>0.38755980861244022</v>
      </c>
      <c r="D11" s="14"/>
      <c r="E11" s="13">
        <v>0.23665893271461699</v>
      </c>
      <c r="F11" s="14"/>
      <c r="I11" s="13">
        <v>0</v>
      </c>
      <c r="J11" s="14"/>
      <c r="K11" s="21">
        <v>0.45254296543579436</v>
      </c>
      <c r="L11" s="23"/>
      <c r="M11" s="13">
        <v>0.51260504201680701</v>
      </c>
      <c r="N11" s="14"/>
    </row>
    <row r="12" spans="1:32" x14ac:dyDescent="0.25">
      <c r="A12">
        <v>4064</v>
      </c>
      <c r="B12" t="s">
        <v>47</v>
      </c>
      <c r="C12" s="14"/>
      <c r="D12" s="13">
        <v>0.19837157660991858</v>
      </c>
      <c r="E12" s="14"/>
      <c r="F12" s="13">
        <v>7.1218795888399397E-2</v>
      </c>
      <c r="I12" s="14"/>
      <c r="J12" s="13">
        <v>0</v>
      </c>
      <c r="K12" s="23"/>
      <c r="L12" s="21">
        <v>0.18745703390732729</v>
      </c>
      <c r="M12" s="14"/>
      <c r="N12" s="13">
        <v>8.0763582966226106E-3</v>
      </c>
    </row>
    <row r="13" spans="1:32" x14ac:dyDescent="0.25">
      <c r="A13">
        <v>2001</v>
      </c>
      <c r="B13" t="s">
        <v>48</v>
      </c>
      <c r="C13" s="13">
        <v>0.38479809976247031</v>
      </c>
      <c r="D13" s="14"/>
      <c r="E13" s="13">
        <v>0.22380952380952401</v>
      </c>
      <c r="F13" s="14"/>
      <c r="I13" s="13">
        <v>0</v>
      </c>
      <c r="J13" s="14"/>
      <c r="K13" s="21">
        <v>0.22197618659652205</v>
      </c>
      <c r="L13" s="23"/>
      <c r="M13" s="13">
        <v>0.11911357340720199</v>
      </c>
      <c r="N13" s="14"/>
    </row>
    <row r="14" spans="1:32" x14ac:dyDescent="0.25">
      <c r="A14">
        <v>2038</v>
      </c>
      <c r="B14" t="s">
        <v>49</v>
      </c>
      <c r="C14" s="13">
        <v>0.4078740157480315</v>
      </c>
      <c r="D14" s="14"/>
      <c r="E14" s="13">
        <v>0.27386541471048498</v>
      </c>
      <c r="F14" s="14"/>
      <c r="I14" s="13">
        <v>0</v>
      </c>
      <c r="J14" s="14"/>
      <c r="K14" s="21">
        <v>0.44203957145077577</v>
      </c>
      <c r="L14" s="23"/>
      <c r="M14" s="13">
        <v>0.35466179159049399</v>
      </c>
      <c r="N14" s="14"/>
    </row>
    <row r="15" spans="1:32" x14ac:dyDescent="0.25">
      <c r="A15">
        <v>4032</v>
      </c>
      <c r="B15" t="s">
        <v>50</v>
      </c>
      <c r="C15" s="14"/>
      <c r="D15" s="13">
        <v>0.3991031390134529</v>
      </c>
      <c r="E15" s="14"/>
      <c r="F15" s="13">
        <v>0.23766135155656801</v>
      </c>
      <c r="I15" s="14"/>
      <c r="J15" s="13">
        <v>0</v>
      </c>
      <c r="K15" s="23"/>
      <c r="L15" s="21">
        <v>0.3041612874011847</v>
      </c>
      <c r="M15" s="14"/>
      <c r="N15" s="13">
        <v>5.3151100987091898E-3</v>
      </c>
    </row>
    <row r="16" spans="1:32" x14ac:dyDescent="0.25">
      <c r="A16">
        <v>2115</v>
      </c>
      <c r="B16" t="s">
        <v>51</v>
      </c>
      <c r="C16" s="13">
        <v>0.2541436464088398</v>
      </c>
      <c r="D16" s="14"/>
      <c r="E16" s="13">
        <v>0.110497237569061</v>
      </c>
      <c r="F16" s="14"/>
      <c r="I16" s="13">
        <v>0</v>
      </c>
      <c r="J16" s="14"/>
      <c r="K16" s="21">
        <v>0.24998861480075929</v>
      </c>
      <c r="L16" s="23"/>
      <c r="M16" s="13">
        <v>3.2258064516128997E-2</v>
      </c>
      <c r="N16" s="14"/>
    </row>
    <row r="17" spans="1:14" x14ac:dyDescent="0.25">
      <c r="A17">
        <v>4040</v>
      </c>
      <c r="B17" t="s">
        <v>52</v>
      </c>
      <c r="C17" s="14"/>
      <c r="D17" s="13">
        <v>0.37322834645669289</v>
      </c>
      <c r="E17" s="14"/>
      <c r="F17" s="13">
        <v>0.221259842519685</v>
      </c>
      <c r="I17" s="14"/>
      <c r="J17" s="13">
        <v>0</v>
      </c>
      <c r="K17" s="23"/>
      <c r="L17" s="21">
        <v>0.30691219552071969</v>
      </c>
      <c r="M17" s="14"/>
      <c r="N17" s="13">
        <v>1.1820330969267099E-2</v>
      </c>
    </row>
    <row r="18" spans="1:14" x14ac:dyDescent="0.25">
      <c r="A18">
        <v>4025</v>
      </c>
      <c r="B18" t="s">
        <v>53</v>
      </c>
      <c r="C18" s="14"/>
      <c r="D18" s="13">
        <v>0.38552437223042846</v>
      </c>
      <c r="E18" s="14"/>
      <c r="F18" s="13">
        <v>0.21832884097034999</v>
      </c>
      <c r="I18" s="14"/>
      <c r="J18" s="13">
        <v>0</v>
      </c>
      <c r="K18" s="23"/>
      <c r="L18" s="21">
        <v>0.42949883296441688</v>
      </c>
      <c r="M18" s="14"/>
      <c r="N18" s="13">
        <v>5.1212938005390798E-2</v>
      </c>
    </row>
    <row r="19" spans="1:14" x14ac:dyDescent="0.25">
      <c r="A19">
        <v>4041</v>
      </c>
      <c r="B19" t="s">
        <v>54</v>
      </c>
      <c r="C19" s="14"/>
      <c r="D19" s="13">
        <v>0.39933259176863184</v>
      </c>
      <c r="E19" s="14"/>
      <c r="F19" s="13">
        <v>0.23051591657519199</v>
      </c>
      <c r="I19" s="14"/>
      <c r="J19" s="13">
        <v>0</v>
      </c>
      <c r="K19" s="23"/>
      <c r="L19" s="21">
        <v>0.32068230439242085</v>
      </c>
      <c r="M19" s="14"/>
      <c r="N19" s="13">
        <v>6.14709110867179E-2</v>
      </c>
    </row>
    <row r="20" spans="1:14" x14ac:dyDescent="0.25">
      <c r="A20">
        <v>2166</v>
      </c>
      <c r="B20" t="s">
        <v>55</v>
      </c>
      <c r="C20" s="13">
        <v>5.0925925925925923E-2</v>
      </c>
      <c r="D20" s="14"/>
      <c r="E20" s="13">
        <v>1.3953488372093001E-2</v>
      </c>
      <c r="F20" s="14"/>
      <c r="I20" s="13">
        <v>0</v>
      </c>
      <c r="J20" s="14"/>
      <c r="K20" s="21">
        <v>0.20205168505554266</v>
      </c>
      <c r="L20" s="23"/>
      <c r="M20" s="13">
        <v>5.3475935828877002E-3</v>
      </c>
      <c r="N20" s="14"/>
    </row>
    <row r="21" spans="1:14" x14ac:dyDescent="0.25">
      <c r="A21">
        <v>5400</v>
      </c>
      <c r="B21" t="s">
        <v>56</v>
      </c>
      <c r="C21" s="14"/>
      <c r="D21" s="13">
        <v>0.22589345920431558</v>
      </c>
      <c r="E21" s="14"/>
      <c r="F21" s="13">
        <v>9.7855227882037502E-2</v>
      </c>
      <c r="I21" s="14"/>
      <c r="J21" s="13">
        <v>0</v>
      </c>
      <c r="K21" s="23"/>
      <c r="L21" s="21">
        <v>0.19728970915761826</v>
      </c>
      <c r="M21" s="14"/>
      <c r="N21" s="13">
        <v>2.6809651474530801E-3</v>
      </c>
    </row>
    <row r="22" spans="1:14" x14ac:dyDescent="0.25">
      <c r="A22">
        <v>2062</v>
      </c>
      <c r="B22" t="s">
        <v>57</v>
      </c>
      <c r="C22" s="13">
        <v>0.2099056603773585</v>
      </c>
      <c r="D22" s="14"/>
      <c r="E22" s="13">
        <v>0.100719424460432</v>
      </c>
      <c r="F22" s="14"/>
      <c r="I22" s="13">
        <v>0</v>
      </c>
      <c r="J22" s="14"/>
      <c r="K22" s="21">
        <v>0.31137286375224227</v>
      </c>
      <c r="L22" s="23"/>
      <c r="M22" s="13">
        <v>4.49438202247191E-2</v>
      </c>
      <c r="N22" s="14"/>
    </row>
    <row r="23" spans="1:14" x14ac:dyDescent="0.25">
      <c r="A23">
        <v>2075</v>
      </c>
      <c r="B23" t="s">
        <v>58</v>
      </c>
      <c r="C23" s="13">
        <v>0.47546012269938648</v>
      </c>
      <c r="D23" s="14"/>
      <c r="E23" s="13">
        <v>0.27831715210356001</v>
      </c>
      <c r="F23" s="14"/>
      <c r="I23" s="13">
        <v>1.9741100323624999E-2</v>
      </c>
      <c r="J23" s="14"/>
      <c r="K23" s="21">
        <v>0.51876262815236096</v>
      </c>
      <c r="L23" s="23"/>
      <c r="M23" s="13">
        <v>0.41847826086956502</v>
      </c>
      <c r="N23" s="14"/>
    </row>
    <row r="24" spans="1:14" x14ac:dyDescent="0.25">
      <c r="A24">
        <v>2107</v>
      </c>
      <c r="B24" t="s">
        <v>59</v>
      </c>
      <c r="C24" s="13">
        <v>0.41162227602905571</v>
      </c>
      <c r="D24" s="14"/>
      <c r="E24" s="13">
        <v>0.226277372262774</v>
      </c>
      <c r="F24" s="14"/>
      <c r="I24" s="13">
        <v>0</v>
      </c>
      <c r="J24" s="14"/>
      <c r="K24" s="21">
        <v>0.48789538401188892</v>
      </c>
      <c r="L24" s="23"/>
      <c r="M24" s="13">
        <v>0.20512820512820501</v>
      </c>
      <c r="N24" s="14"/>
    </row>
    <row r="25" spans="1:14" x14ac:dyDescent="0.25">
      <c r="A25">
        <v>6906</v>
      </c>
      <c r="B25" t="s">
        <v>60</v>
      </c>
      <c r="C25" s="13">
        <v>0.36388888888888887</v>
      </c>
      <c r="D25" s="13">
        <v>0.49132420091324203</v>
      </c>
      <c r="E25" s="13">
        <v>0.183823529411765</v>
      </c>
      <c r="F25" s="13">
        <v>0.24668435013262599</v>
      </c>
      <c r="I25" s="13">
        <v>0</v>
      </c>
      <c r="J25" s="13">
        <v>0</v>
      </c>
      <c r="K25" s="21">
        <v>0.4209247702930094</v>
      </c>
      <c r="L25" s="21">
        <v>0.33196841775730035</v>
      </c>
      <c r="M25" s="13">
        <v>0.107871720116618</v>
      </c>
      <c r="N25" s="13">
        <v>3.0603060306030602E-2</v>
      </c>
    </row>
    <row r="26" spans="1:14" x14ac:dyDescent="0.25">
      <c r="A26">
        <v>4021</v>
      </c>
      <c r="B26" t="s">
        <v>61</v>
      </c>
      <c r="C26" s="14"/>
      <c r="D26" s="13">
        <v>0.49629629629629629</v>
      </c>
      <c r="E26" s="14"/>
      <c r="F26" s="13">
        <v>0.323262839879154</v>
      </c>
      <c r="I26" s="14"/>
      <c r="J26" s="13">
        <v>0</v>
      </c>
      <c r="K26" s="23"/>
      <c r="L26" s="21">
        <v>0.34866611381642282</v>
      </c>
      <c r="M26" s="14"/>
      <c r="N26" s="13">
        <v>3.32326283987915E-2</v>
      </c>
    </row>
    <row r="27" spans="1:14" x14ac:dyDescent="0.25">
      <c r="A27">
        <v>6102</v>
      </c>
      <c r="B27" t="s">
        <v>62</v>
      </c>
      <c r="C27" s="13">
        <v>0.18100890207715134</v>
      </c>
      <c r="D27" s="13">
        <v>0.27741935483870966</v>
      </c>
      <c r="E27" s="13">
        <v>0.120512820512821</v>
      </c>
      <c r="F27" s="13">
        <v>0.166982922201139</v>
      </c>
      <c r="I27" s="13">
        <v>0</v>
      </c>
      <c r="J27" s="13">
        <v>0</v>
      </c>
      <c r="K27" s="21">
        <v>0.33276398754888659</v>
      </c>
      <c r="L27" s="21">
        <v>0.18191233240167223</v>
      </c>
      <c r="M27" s="13">
        <v>0.26865671641791</v>
      </c>
      <c r="N27" s="13">
        <v>9.1081593927893695E-2</v>
      </c>
    </row>
    <row r="28" spans="1:14" x14ac:dyDescent="0.25">
      <c r="A28">
        <v>3031</v>
      </c>
      <c r="B28" t="s">
        <v>63</v>
      </c>
      <c r="C28" s="13">
        <v>3.2407407407407406E-2</v>
      </c>
      <c r="D28" s="14"/>
      <c r="E28" s="13">
        <v>9.2592592592592605E-3</v>
      </c>
      <c r="F28" s="14"/>
      <c r="I28" s="13">
        <v>0</v>
      </c>
      <c r="J28" s="14"/>
      <c r="K28" s="21">
        <v>0.17754396243408935</v>
      </c>
      <c r="L28" s="23"/>
      <c r="M28" s="13">
        <v>0</v>
      </c>
      <c r="N28" s="14"/>
    </row>
    <row r="29" spans="1:14" x14ac:dyDescent="0.25">
      <c r="A29">
        <v>2203</v>
      </c>
      <c r="B29" t="s">
        <v>64</v>
      </c>
      <c r="C29" s="13">
        <v>7.9439252336448593E-2</v>
      </c>
      <c r="D29" s="14"/>
      <c r="E29" s="13">
        <v>3.2634032634032598E-2</v>
      </c>
      <c r="F29" s="14"/>
      <c r="I29" s="13">
        <v>0</v>
      </c>
      <c r="J29" s="14"/>
      <c r="K29" s="21">
        <v>0.17607627833498316</v>
      </c>
      <c r="L29" s="23"/>
      <c r="M29" s="13">
        <v>1.0810810810810799E-2</v>
      </c>
      <c r="N29" s="14"/>
    </row>
    <row r="30" spans="1:14" x14ac:dyDescent="0.25">
      <c r="A30">
        <v>4029</v>
      </c>
      <c r="B30" t="s">
        <v>65</v>
      </c>
      <c r="C30" s="14"/>
      <c r="D30" s="13">
        <v>0.44947209653092007</v>
      </c>
      <c r="E30" s="14"/>
      <c r="F30" s="13">
        <v>0.21488871834228701</v>
      </c>
      <c r="I30" s="14"/>
      <c r="J30" s="13">
        <v>0</v>
      </c>
      <c r="K30" s="23"/>
      <c r="L30" s="21">
        <v>0.2925746875794501</v>
      </c>
      <c r="M30" s="14"/>
      <c r="N30" s="13">
        <v>1.8419033000767498E-2</v>
      </c>
    </row>
    <row r="31" spans="1:14" x14ac:dyDescent="0.25">
      <c r="A31">
        <v>2036</v>
      </c>
      <c r="B31" t="s">
        <v>66</v>
      </c>
      <c r="C31" s="13">
        <v>0.33386327503974561</v>
      </c>
      <c r="D31" s="14"/>
      <c r="E31" s="13">
        <v>0.17891373801916899</v>
      </c>
      <c r="F31" s="14"/>
      <c r="I31" s="13">
        <v>0</v>
      </c>
      <c r="J31" s="14"/>
      <c r="K31" s="21">
        <v>0.5178925664327485</v>
      </c>
      <c r="L31" s="23"/>
      <c r="M31" s="13">
        <v>0.47388059701492502</v>
      </c>
      <c r="N31" s="14"/>
    </row>
    <row r="32" spans="1:14" x14ac:dyDescent="0.25">
      <c r="A32">
        <v>4100</v>
      </c>
      <c r="B32" t="s">
        <v>67</v>
      </c>
      <c r="C32" s="14"/>
      <c r="D32" s="13">
        <v>0.51264755480607083</v>
      </c>
      <c r="E32" s="14"/>
      <c r="F32" s="13">
        <v>0.2475</v>
      </c>
      <c r="I32" s="14"/>
      <c r="J32" s="13">
        <v>0</v>
      </c>
      <c r="K32" s="23"/>
      <c r="L32" s="21">
        <v>0.36821401284293115</v>
      </c>
      <c r="M32" s="14"/>
      <c r="N32" s="13">
        <v>6.34390651085142E-2</v>
      </c>
    </row>
    <row r="33" spans="1:14" x14ac:dyDescent="0.25">
      <c r="A33">
        <v>2087</v>
      </c>
      <c r="B33" t="s">
        <v>68</v>
      </c>
      <c r="C33" s="13">
        <v>0.64655172413793105</v>
      </c>
      <c r="D33" s="14"/>
      <c r="E33" s="13">
        <v>0.461309523809524</v>
      </c>
      <c r="F33" s="14"/>
      <c r="I33" s="13">
        <v>3.9880952380951989E-2</v>
      </c>
      <c r="J33" s="14"/>
      <c r="K33" s="21">
        <v>0.46675398781677047</v>
      </c>
      <c r="L33" s="23"/>
      <c r="M33" s="13">
        <v>6.6006600660066E-2</v>
      </c>
      <c r="N33" s="14"/>
    </row>
    <row r="34" spans="1:14" x14ac:dyDescent="0.25">
      <c r="A34">
        <v>2094</v>
      </c>
      <c r="B34" t="s">
        <v>69</v>
      </c>
      <c r="C34" s="13">
        <v>0.53935185185185186</v>
      </c>
      <c r="D34" s="14"/>
      <c r="E34" s="13">
        <v>0.33642691415313197</v>
      </c>
      <c r="F34" s="14"/>
      <c r="I34" s="13">
        <v>0</v>
      </c>
      <c r="J34" s="14"/>
      <c r="K34" s="21">
        <v>0.41559086395233369</v>
      </c>
      <c r="L34" s="23"/>
      <c r="M34" s="13">
        <v>2.6954177897574101E-2</v>
      </c>
      <c r="N34" s="14"/>
    </row>
    <row r="35" spans="1:14" x14ac:dyDescent="0.25">
      <c r="A35">
        <v>2013</v>
      </c>
      <c r="B35" t="s">
        <v>70</v>
      </c>
      <c r="C35" s="13">
        <v>0.53475935828877008</v>
      </c>
      <c r="D35" s="14"/>
      <c r="E35" s="13">
        <v>0.38095238095238099</v>
      </c>
      <c r="F35" s="14"/>
      <c r="I35" s="13">
        <v>2.1693121693122E-2</v>
      </c>
      <c r="J35" s="14"/>
      <c r="K35" s="21">
        <v>0.38036491810076684</v>
      </c>
      <c r="L35" s="23"/>
      <c r="M35" s="13">
        <v>8.8607594936708903E-2</v>
      </c>
      <c r="N35" s="14"/>
    </row>
    <row r="36" spans="1:14" x14ac:dyDescent="0.25">
      <c r="A36">
        <v>3024</v>
      </c>
      <c r="B36" t="s">
        <v>71</v>
      </c>
      <c r="C36" s="13">
        <v>0.25</v>
      </c>
      <c r="D36" s="14"/>
      <c r="E36" s="13">
        <v>0.14868105515587501</v>
      </c>
      <c r="F36" s="14"/>
      <c r="I36" s="13">
        <v>0</v>
      </c>
      <c r="J36" s="14"/>
      <c r="K36" s="21">
        <v>0.20376762141613239</v>
      </c>
      <c r="L36" s="23"/>
      <c r="M36" s="13">
        <v>6.0773480662983402E-2</v>
      </c>
      <c r="N36" s="14"/>
    </row>
    <row r="37" spans="1:14" x14ac:dyDescent="0.25">
      <c r="A37">
        <v>2015</v>
      </c>
      <c r="B37" t="s">
        <v>72</v>
      </c>
      <c r="C37" s="13">
        <v>0.37623762376237624</v>
      </c>
      <c r="D37" s="14"/>
      <c r="E37" s="13">
        <v>0.20772946859903399</v>
      </c>
      <c r="F37" s="14"/>
      <c r="I37" s="13">
        <v>0</v>
      </c>
      <c r="J37" s="14"/>
      <c r="K37" s="21">
        <v>0.33826138379657017</v>
      </c>
      <c r="L37" s="23"/>
      <c r="M37" s="13">
        <v>0.13483146067415699</v>
      </c>
      <c r="N37" s="14"/>
    </row>
    <row r="38" spans="1:14" x14ac:dyDescent="0.25">
      <c r="A38">
        <v>2186</v>
      </c>
      <c r="B38" t="s">
        <v>73</v>
      </c>
      <c r="C38" s="13">
        <v>0.23364485981308411</v>
      </c>
      <c r="D38" s="14"/>
      <c r="E38" s="13">
        <v>0.11848341232227499</v>
      </c>
      <c r="F38" s="14"/>
      <c r="I38" s="13">
        <v>0</v>
      </c>
      <c r="J38" s="14"/>
      <c r="K38" s="21">
        <v>0.47510880761510788</v>
      </c>
      <c r="L38" s="23"/>
      <c r="M38" s="13">
        <v>0.51657458563535896</v>
      </c>
      <c r="N38" s="14"/>
    </row>
    <row r="39" spans="1:14" x14ac:dyDescent="0.25">
      <c r="A39">
        <v>2110</v>
      </c>
      <c r="B39" t="s">
        <v>74</v>
      </c>
      <c r="C39" s="13">
        <v>0.24285714285714285</v>
      </c>
      <c r="D39" s="14"/>
      <c r="E39" s="13">
        <v>0.105515587529976</v>
      </c>
      <c r="F39" s="14"/>
      <c r="I39" s="13">
        <v>0</v>
      </c>
      <c r="J39" s="14"/>
      <c r="K39" s="21">
        <v>0.20527855146727156</v>
      </c>
      <c r="L39" s="23"/>
      <c r="M39" s="13">
        <v>9.8870056497175104E-2</v>
      </c>
      <c r="N39" s="14"/>
    </row>
    <row r="40" spans="1:14" x14ac:dyDescent="0.25">
      <c r="A40">
        <v>2111</v>
      </c>
      <c r="B40" t="s">
        <v>75</v>
      </c>
      <c r="C40" s="13">
        <v>0.12235294117647059</v>
      </c>
      <c r="D40" s="14"/>
      <c r="E40" s="13">
        <v>7.10900473933649E-2</v>
      </c>
      <c r="F40" s="14"/>
      <c r="I40" s="13">
        <v>0</v>
      </c>
      <c r="J40" s="14"/>
      <c r="K40" s="21">
        <v>0.2326488464772507</v>
      </c>
      <c r="L40" s="23"/>
      <c r="M40" s="13">
        <v>2.7624309392265199E-2</v>
      </c>
      <c r="N40" s="14"/>
    </row>
    <row r="41" spans="1:14" x14ac:dyDescent="0.25">
      <c r="A41">
        <v>2024</v>
      </c>
      <c r="B41" t="s">
        <v>76</v>
      </c>
      <c r="C41" s="13">
        <v>0.38279932546374368</v>
      </c>
      <c r="D41" s="14"/>
      <c r="E41" s="13">
        <v>0.22735042735042699</v>
      </c>
      <c r="F41" s="14"/>
      <c r="I41" s="13">
        <v>0</v>
      </c>
      <c r="J41" s="14"/>
      <c r="K41" s="21">
        <v>0.43885927234812139</v>
      </c>
      <c r="L41" s="23"/>
      <c r="M41" s="13">
        <v>0.35483870967741898</v>
      </c>
      <c r="N41" s="14"/>
    </row>
    <row r="42" spans="1:14" x14ac:dyDescent="0.25">
      <c r="A42">
        <v>2112</v>
      </c>
      <c r="B42" t="s">
        <v>77</v>
      </c>
      <c r="C42" s="13">
        <v>0.19327731092436976</v>
      </c>
      <c r="D42" s="14"/>
      <c r="E42" s="13">
        <v>0.127906976744186</v>
      </c>
      <c r="F42" s="14"/>
      <c r="I42" s="13">
        <v>0</v>
      </c>
      <c r="J42" s="14"/>
      <c r="K42" s="21">
        <v>0.23026628439528524</v>
      </c>
      <c r="L42" s="23"/>
      <c r="M42" s="13">
        <v>4.69483568075117E-2</v>
      </c>
      <c r="N42" s="14"/>
    </row>
    <row r="43" spans="1:14" x14ac:dyDescent="0.25">
      <c r="A43">
        <v>2167</v>
      </c>
      <c r="B43" t="s">
        <v>78</v>
      </c>
      <c r="C43" s="13">
        <v>0.35121951219512193</v>
      </c>
      <c r="D43" s="14"/>
      <c r="E43" s="13">
        <v>0.185</v>
      </c>
      <c r="F43" s="14"/>
      <c r="I43" s="13">
        <v>0</v>
      </c>
      <c r="J43" s="14"/>
      <c r="K43" s="21">
        <v>0.36449444410338283</v>
      </c>
      <c r="L43" s="23"/>
      <c r="M43" s="13">
        <v>5.5865921787709499E-3</v>
      </c>
      <c r="N43" s="14"/>
    </row>
    <row r="44" spans="1:14" x14ac:dyDescent="0.25">
      <c r="A44">
        <v>6908</v>
      </c>
      <c r="B44" t="s">
        <v>79</v>
      </c>
      <c r="C44" s="13">
        <v>0.19444444444444445</v>
      </c>
      <c r="D44" s="13">
        <v>0.48676345004269855</v>
      </c>
      <c r="E44" s="13">
        <v>0.13983050847457601</v>
      </c>
      <c r="F44" s="13">
        <v>0.25105307497893797</v>
      </c>
      <c r="I44" s="13">
        <v>0</v>
      </c>
      <c r="J44" s="13">
        <v>0</v>
      </c>
      <c r="K44" s="21">
        <v>0.34502923976608202</v>
      </c>
      <c r="L44" s="21">
        <v>0.31397552742824281</v>
      </c>
      <c r="M44" s="13">
        <v>0.67231638418079098</v>
      </c>
      <c r="N44" s="13">
        <v>1.3605442176870699E-2</v>
      </c>
    </row>
    <row r="45" spans="1:14" x14ac:dyDescent="0.25">
      <c r="A45">
        <v>6905</v>
      </c>
      <c r="B45" t="s">
        <v>80</v>
      </c>
      <c r="C45" s="14"/>
      <c r="D45" s="13">
        <v>0.31566265060240961</v>
      </c>
      <c r="E45" s="14"/>
      <c r="F45" s="13">
        <v>0.164251207729469</v>
      </c>
      <c r="I45" s="14"/>
      <c r="J45" s="13">
        <v>0</v>
      </c>
      <c r="K45" s="23"/>
      <c r="L45" s="21">
        <v>0.1782690035553699</v>
      </c>
      <c r="M45" s="14"/>
      <c r="N45" s="13">
        <v>8.4541062801932396E-3</v>
      </c>
    </row>
    <row r="46" spans="1:14" x14ac:dyDescent="0.25">
      <c r="A46">
        <v>4004</v>
      </c>
      <c r="B46" t="s">
        <v>81</v>
      </c>
      <c r="C46" s="14"/>
      <c r="D46" s="13">
        <v>0.41821449970041957</v>
      </c>
      <c r="E46" s="14"/>
      <c r="F46" s="13">
        <v>0.20368098159509199</v>
      </c>
      <c r="I46" s="14"/>
      <c r="J46" s="13">
        <v>0</v>
      </c>
      <c r="K46" s="23"/>
      <c r="L46" s="21">
        <v>0.1867266126786927</v>
      </c>
      <c r="M46" s="14"/>
      <c r="N46" s="13">
        <v>7.5662042875157603E-3</v>
      </c>
    </row>
    <row r="47" spans="1:14" x14ac:dyDescent="0.25">
      <c r="A47">
        <v>2025</v>
      </c>
      <c r="B47" t="s">
        <v>82</v>
      </c>
      <c r="C47" s="13">
        <v>0.40102827763496146</v>
      </c>
      <c r="D47" s="14"/>
      <c r="E47" s="13">
        <v>0.243654822335025</v>
      </c>
      <c r="F47" s="14"/>
      <c r="I47" s="13">
        <v>0</v>
      </c>
      <c r="J47" s="14"/>
      <c r="K47" s="21">
        <v>0.48152486597869276</v>
      </c>
      <c r="L47" s="23"/>
      <c r="M47" s="13">
        <v>0.47965116279069803</v>
      </c>
      <c r="N47" s="14"/>
    </row>
    <row r="48" spans="1:14" x14ac:dyDescent="0.25">
      <c r="A48">
        <v>2018</v>
      </c>
      <c r="B48" t="s">
        <v>83</v>
      </c>
      <c r="C48" s="13">
        <v>0.49295774647887325</v>
      </c>
      <c r="D48" s="14"/>
      <c r="E48" s="13">
        <v>0.15942028985507201</v>
      </c>
      <c r="F48" s="14"/>
      <c r="I48" s="13">
        <v>0</v>
      </c>
      <c r="J48" s="14"/>
      <c r="K48" s="21">
        <v>0.4631025636781913</v>
      </c>
      <c r="L48" s="23"/>
      <c r="M48" s="13">
        <v>0.45915492957746501</v>
      </c>
      <c r="N48" s="14"/>
    </row>
    <row r="49" spans="1:14" x14ac:dyDescent="0.25">
      <c r="A49">
        <v>4024</v>
      </c>
      <c r="B49" t="s">
        <v>84</v>
      </c>
      <c r="C49" s="14"/>
      <c r="D49" s="13">
        <v>0.33482142857142855</v>
      </c>
      <c r="E49" s="14"/>
      <c r="F49" s="13">
        <v>0.14076246334310899</v>
      </c>
      <c r="I49" s="14"/>
      <c r="J49" s="13">
        <v>0</v>
      </c>
      <c r="K49" s="23"/>
      <c r="L49" s="21">
        <v>0.19375800352266498</v>
      </c>
      <c r="M49" s="14"/>
      <c r="N49" s="13">
        <v>2.0527859237536701E-2</v>
      </c>
    </row>
    <row r="50" spans="1:14" x14ac:dyDescent="0.25">
      <c r="A50">
        <v>2008</v>
      </c>
      <c r="B50" t="s">
        <v>85</v>
      </c>
      <c r="C50" s="13">
        <v>0.14903846153846154</v>
      </c>
      <c r="D50" s="14"/>
      <c r="E50" s="13">
        <v>8.5185185185185197E-2</v>
      </c>
      <c r="F50" s="14"/>
      <c r="I50" s="13">
        <v>0</v>
      </c>
      <c r="J50" s="14"/>
      <c r="K50" s="21">
        <v>0.2828136330674404</v>
      </c>
      <c r="L50" s="23"/>
      <c r="M50" s="13">
        <v>0.17703349282296699</v>
      </c>
      <c r="N50" s="14"/>
    </row>
    <row r="51" spans="1:14" x14ac:dyDescent="0.25">
      <c r="A51">
        <v>4010</v>
      </c>
      <c r="B51" t="s">
        <v>86</v>
      </c>
      <c r="C51" s="14"/>
      <c r="D51" s="13">
        <v>0.36824696802646106</v>
      </c>
      <c r="E51" s="14"/>
      <c r="F51" s="13">
        <v>0.14973262032085599</v>
      </c>
      <c r="I51" s="14"/>
      <c r="J51" s="13">
        <v>0</v>
      </c>
      <c r="K51" s="23"/>
      <c r="L51" s="21">
        <v>0.16496933399423447</v>
      </c>
      <c r="M51" s="14"/>
      <c r="N51" s="13">
        <v>8.9126559714794995E-3</v>
      </c>
    </row>
    <row r="52" spans="1:14" x14ac:dyDescent="0.25">
      <c r="A52">
        <v>3028</v>
      </c>
      <c r="B52" t="s">
        <v>87</v>
      </c>
      <c r="C52" s="13">
        <v>6.25E-2</v>
      </c>
      <c r="D52" s="14"/>
      <c r="E52" s="13">
        <v>1.44230769230769E-2</v>
      </c>
      <c r="F52" s="14"/>
      <c r="I52" s="13">
        <v>0</v>
      </c>
      <c r="J52" s="14"/>
      <c r="K52" s="21">
        <v>0.16000893097538074</v>
      </c>
      <c r="L52" s="23"/>
      <c r="M52" s="13">
        <v>5.6179775280898903E-2</v>
      </c>
      <c r="N52" s="14"/>
    </row>
    <row r="53" spans="1:14" x14ac:dyDescent="0.25">
      <c r="A53">
        <v>2147</v>
      </c>
      <c r="B53" t="s">
        <v>88</v>
      </c>
      <c r="C53" s="13">
        <v>9.8039215686274508E-2</v>
      </c>
      <c r="D53" s="14"/>
      <c r="E53" s="13">
        <v>4.5685279187817299E-2</v>
      </c>
      <c r="F53" s="14"/>
      <c r="I53" s="13">
        <v>0</v>
      </c>
      <c r="J53" s="14"/>
      <c r="K53" s="21">
        <v>0.26283428825026711</v>
      </c>
      <c r="L53" s="23"/>
      <c r="M53" s="13">
        <v>8.3832335329341298E-2</v>
      </c>
      <c r="N53" s="14"/>
    </row>
    <row r="54" spans="1:14" x14ac:dyDescent="0.25">
      <c r="A54">
        <v>2120</v>
      </c>
      <c r="B54" t="s">
        <v>89</v>
      </c>
      <c r="C54" s="13">
        <v>0.36408977556109728</v>
      </c>
      <c r="D54" s="14"/>
      <c r="E54" s="13">
        <v>0.182266009852217</v>
      </c>
      <c r="F54" s="14"/>
      <c r="I54" s="13">
        <v>0</v>
      </c>
      <c r="J54" s="14"/>
      <c r="K54" s="21">
        <v>0.38695398871822262</v>
      </c>
      <c r="L54" s="23"/>
      <c r="M54" s="13">
        <v>0.45244956772334299</v>
      </c>
      <c r="N54" s="14"/>
    </row>
    <row r="55" spans="1:14" x14ac:dyDescent="0.25">
      <c r="A55">
        <v>2113</v>
      </c>
      <c r="B55" t="s">
        <v>90</v>
      </c>
      <c r="C55" s="13">
        <v>5.921052631578947E-2</v>
      </c>
      <c r="D55" s="14"/>
      <c r="E55" s="13">
        <v>2.1276595744680899E-2</v>
      </c>
      <c r="F55" s="14"/>
      <c r="I55" s="13">
        <v>0</v>
      </c>
      <c r="J55" s="14"/>
      <c r="K55" s="21">
        <v>0.22499638187511017</v>
      </c>
      <c r="L55" s="23"/>
      <c r="M55" s="13">
        <v>5.0761421319797002E-2</v>
      </c>
      <c r="N55" s="14"/>
    </row>
    <row r="56" spans="1:14" x14ac:dyDescent="0.25">
      <c r="A56">
        <v>2103</v>
      </c>
      <c r="B56" t="s">
        <v>91</v>
      </c>
      <c r="C56" s="13">
        <v>0.52173913043478259</v>
      </c>
      <c r="D56" s="14"/>
      <c r="E56" s="13">
        <v>0.34615384615384598</v>
      </c>
      <c r="F56" s="14"/>
      <c r="I56" s="13">
        <v>1.0576923076922998E-2</v>
      </c>
      <c r="J56" s="14"/>
      <c r="K56" s="21">
        <v>0.49373031294126168</v>
      </c>
      <c r="L56" s="23"/>
      <c r="M56" s="13">
        <v>0.33146067415730301</v>
      </c>
      <c r="N56" s="14"/>
    </row>
    <row r="57" spans="1:14" x14ac:dyDescent="0.25">
      <c r="A57">
        <v>2084</v>
      </c>
      <c r="B57" t="s">
        <v>92</v>
      </c>
      <c r="C57" s="13">
        <v>0.59499999999999997</v>
      </c>
      <c r="D57" s="14"/>
      <c r="E57" s="13">
        <v>0.33830845771144302</v>
      </c>
      <c r="F57" s="14"/>
      <c r="I57" s="13">
        <v>1.4427860696516998E-2</v>
      </c>
      <c r="J57" s="14"/>
      <c r="K57" s="21">
        <v>0.51201668559511693</v>
      </c>
      <c r="L57" s="23"/>
      <c r="M57" s="13">
        <v>3.4985422740524803E-2</v>
      </c>
      <c r="N57" s="14"/>
    </row>
    <row r="58" spans="1:14" x14ac:dyDescent="0.25">
      <c r="A58">
        <v>2183</v>
      </c>
      <c r="B58" t="s">
        <v>93</v>
      </c>
      <c r="C58" s="13">
        <v>0.28705882352941176</v>
      </c>
      <c r="D58" s="14"/>
      <c r="E58" s="13">
        <v>0.20379146919431301</v>
      </c>
      <c r="F58" s="14"/>
      <c r="I58" s="13">
        <v>0</v>
      </c>
      <c r="J58" s="14"/>
      <c r="K58" s="21">
        <v>0.48339612722334202</v>
      </c>
      <c r="L58" s="23"/>
      <c r="M58" s="13">
        <v>0.53443526170798905</v>
      </c>
      <c r="N58" s="14"/>
    </row>
    <row r="59" spans="1:14" x14ac:dyDescent="0.25">
      <c r="A59">
        <v>2065</v>
      </c>
      <c r="B59" t="s">
        <v>94</v>
      </c>
      <c r="C59" s="13">
        <v>0.59217877094972071</v>
      </c>
      <c r="D59" s="14"/>
      <c r="E59" s="13">
        <v>0.34090909090909099</v>
      </c>
      <c r="F59" s="14"/>
      <c r="I59" s="13">
        <v>6.1931818181818005E-2</v>
      </c>
      <c r="J59" s="14"/>
      <c r="K59" s="21">
        <v>0.45137001078748662</v>
      </c>
      <c r="L59" s="23"/>
      <c r="M59" s="13">
        <v>0.218241042345277</v>
      </c>
      <c r="N59" s="14"/>
    </row>
    <row r="60" spans="1:14" x14ac:dyDescent="0.25">
      <c r="A60">
        <v>4613</v>
      </c>
      <c r="B60" t="s">
        <v>95</v>
      </c>
      <c r="C60" s="14"/>
      <c r="D60" s="13">
        <v>0.40747330960854095</v>
      </c>
      <c r="E60" s="14"/>
      <c r="F60" s="13">
        <v>0.220168067226891</v>
      </c>
      <c r="I60" s="14"/>
      <c r="J60" s="13">
        <v>0</v>
      </c>
      <c r="K60" s="23"/>
      <c r="L60" s="21">
        <v>0.22314862498673577</v>
      </c>
      <c r="M60" s="14"/>
      <c r="N60" s="13">
        <v>3.3613445378151301E-2</v>
      </c>
    </row>
    <row r="61" spans="1:14" x14ac:dyDescent="0.25">
      <c r="A61">
        <v>2007</v>
      </c>
      <c r="B61" t="s">
        <v>96</v>
      </c>
      <c r="C61" s="13">
        <v>0.27909887359199009</v>
      </c>
      <c r="D61" s="14"/>
      <c r="E61" s="13">
        <v>0.13793103448275901</v>
      </c>
      <c r="F61" s="14"/>
      <c r="I61" s="13">
        <v>6.5024630541871992E-2</v>
      </c>
      <c r="J61" s="14"/>
      <c r="K61" s="21">
        <v>0.41906990431418423</v>
      </c>
      <c r="L61" s="23"/>
      <c r="M61" s="13">
        <v>0.13467048710601701</v>
      </c>
      <c r="N61" s="14"/>
    </row>
    <row r="62" spans="1:14" x14ac:dyDescent="0.25">
      <c r="A62">
        <v>5201</v>
      </c>
      <c r="B62" t="s">
        <v>97</v>
      </c>
      <c r="C62" s="13">
        <v>0.15962441314553991</v>
      </c>
      <c r="D62" s="14"/>
      <c r="E62" s="13">
        <v>6.9767441860465101E-2</v>
      </c>
      <c r="F62" s="14"/>
      <c r="I62" s="13">
        <v>0</v>
      </c>
      <c r="J62" s="14"/>
      <c r="K62" s="21">
        <v>0.2702245188880969</v>
      </c>
      <c r="L62" s="23"/>
      <c r="M62" s="13">
        <v>1.0869565217391301E-2</v>
      </c>
      <c r="N62" s="14"/>
    </row>
    <row r="63" spans="1:14" x14ac:dyDescent="0.25">
      <c r="A63">
        <v>2027</v>
      </c>
      <c r="B63" t="s">
        <v>98</v>
      </c>
      <c r="C63" s="13">
        <v>0.30617283950617286</v>
      </c>
      <c r="D63" s="14"/>
      <c r="E63" s="13">
        <v>0.18656716417910399</v>
      </c>
      <c r="F63" s="14"/>
      <c r="I63" s="13">
        <v>0</v>
      </c>
      <c r="J63" s="14"/>
      <c r="K63" s="21">
        <v>0.43626996235615217</v>
      </c>
      <c r="L63" s="23"/>
      <c r="M63" s="13">
        <v>0.46956521739130402</v>
      </c>
      <c r="N63" s="14"/>
    </row>
    <row r="64" spans="1:14" x14ac:dyDescent="0.25">
      <c r="A64">
        <v>2182</v>
      </c>
      <c r="B64" t="s">
        <v>99</v>
      </c>
      <c r="C64" s="13">
        <v>0.33568075117370894</v>
      </c>
      <c r="D64" s="14"/>
      <c r="E64" s="13">
        <v>0.183132530120482</v>
      </c>
      <c r="F64" s="14"/>
      <c r="I64" s="13">
        <v>0</v>
      </c>
      <c r="J64" s="14"/>
      <c r="K64" s="21">
        <v>0.41773209881851697</v>
      </c>
      <c r="L64" s="23"/>
      <c r="M64" s="13">
        <v>0.48169014084507</v>
      </c>
      <c r="N64" s="14"/>
    </row>
    <row r="65" spans="1:14" x14ac:dyDescent="0.25">
      <c r="A65">
        <v>2157</v>
      </c>
      <c r="B65" t="s">
        <v>100</v>
      </c>
      <c r="C65" s="13">
        <v>0.42786069651741293</v>
      </c>
      <c r="D65" s="14"/>
      <c r="E65" s="13">
        <v>0.296875</v>
      </c>
      <c r="F65" s="14"/>
      <c r="I65" s="13">
        <v>0</v>
      </c>
      <c r="J65" s="14"/>
      <c r="K65" s="21">
        <v>0.3704773819452718</v>
      </c>
      <c r="L65" s="23"/>
      <c r="M65" s="13">
        <v>1.7857142857142901E-2</v>
      </c>
      <c r="N65" s="14"/>
    </row>
    <row r="66" spans="1:14" x14ac:dyDescent="0.25">
      <c r="A66">
        <v>4101</v>
      </c>
      <c r="B66" t="s">
        <v>101</v>
      </c>
      <c r="C66" s="14"/>
      <c r="D66" s="13">
        <v>0.49064171122994654</v>
      </c>
      <c r="E66" s="14"/>
      <c r="F66" s="13">
        <v>0.25710419485791602</v>
      </c>
      <c r="I66" s="14"/>
      <c r="J66" s="13">
        <v>0</v>
      </c>
      <c r="K66" s="23"/>
      <c r="L66" s="21">
        <v>0.33994629587995234</v>
      </c>
      <c r="M66" s="14"/>
      <c r="N66" s="13">
        <v>9.4005449591280696E-2</v>
      </c>
    </row>
    <row r="67" spans="1:14" x14ac:dyDescent="0.25">
      <c r="A67">
        <v>2034</v>
      </c>
      <c r="B67" t="s">
        <v>102</v>
      </c>
      <c r="C67" s="13">
        <v>0.34087237479806137</v>
      </c>
      <c r="D67" s="14"/>
      <c r="E67" s="13">
        <v>0.22697368421052599</v>
      </c>
      <c r="F67" s="14"/>
      <c r="I67" s="13">
        <v>0</v>
      </c>
      <c r="J67" s="14"/>
      <c r="K67" s="21">
        <v>0.41959654178674333</v>
      </c>
      <c r="L67" s="23"/>
      <c r="M67" s="13">
        <v>0.50093109869646202</v>
      </c>
      <c r="N67" s="14"/>
    </row>
    <row r="68" spans="1:14" x14ac:dyDescent="0.25">
      <c r="A68">
        <v>2033</v>
      </c>
      <c r="B68" t="s">
        <v>103</v>
      </c>
      <c r="C68" s="13">
        <v>0.23902439024390243</v>
      </c>
      <c r="D68" s="14"/>
      <c r="E68" s="13">
        <v>0.15384615384615399</v>
      </c>
      <c r="F68" s="14"/>
      <c r="I68" s="13">
        <v>0</v>
      </c>
      <c r="J68" s="14"/>
      <c r="K68" s="21">
        <v>0.33500688794179695</v>
      </c>
      <c r="L68" s="23"/>
      <c r="M68" s="13">
        <v>4.49438202247191E-2</v>
      </c>
      <c r="N68" s="14"/>
    </row>
    <row r="69" spans="1:14" x14ac:dyDescent="0.25">
      <c r="A69">
        <v>2093</v>
      </c>
      <c r="B69" t="s">
        <v>104</v>
      </c>
      <c r="C69" s="13">
        <v>0.29256594724220625</v>
      </c>
      <c r="D69" s="14"/>
      <c r="E69" s="13">
        <v>0.15853658536585399</v>
      </c>
      <c r="F69" s="14"/>
      <c r="I69" s="13">
        <v>0</v>
      </c>
      <c r="J69" s="14"/>
      <c r="K69" s="21">
        <v>0.34899620733249059</v>
      </c>
      <c r="L69" s="23"/>
      <c r="M69" s="13">
        <v>0.2</v>
      </c>
      <c r="N69" s="14"/>
    </row>
    <row r="70" spans="1:14" x14ac:dyDescent="0.25">
      <c r="A70">
        <v>5401</v>
      </c>
      <c r="B70" t="s">
        <v>105</v>
      </c>
      <c r="C70" s="14"/>
      <c r="D70" s="13">
        <v>0.4303610906411201</v>
      </c>
      <c r="E70" s="14"/>
      <c r="F70" s="13">
        <v>0.228352490421456</v>
      </c>
      <c r="I70" s="14"/>
      <c r="J70" s="13">
        <v>0</v>
      </c>
      <c r="K70" s="23"/>
      <c r="L70" s="21">
        <v>0.31863266458150891</v>
      </c>
      <c r="M70" s="14"/>
      <c r="N70" s="13">
        <v>4.4444444444444398E-2</v>
      </c>
    </row>
    <row r="71" spans="1:14" x14ac:dyDescent="0.25">
      <c r="A71">
        <v>2114</v>
      </c>
      <c r="B71" t="s">
        <v>106</v>
      </c>
      <c r="C71" s="13">
        <v>7.8431372549019607E-2</v>
      </c>
      <c r="D71" s="14"/>
      <c r="E71" s="13">
        <v>2.8846153846153799E-2</v>
      </c>
      <c r="F71" s="14"/>
      <c r="I71" s="13">
        <v>0</v>
      </c>
      <c r="J71" s="14"/>
      <c r="K71" s="21">
        <v>0.17956903431763768</v>
      </c>
      <c r="L71" s="23"/>
      <c r="M71" s="13">
        <v>1.11731843575419E-2</v>
      </c>
      <c r="N71" s="14"/>
    </row>
    <row r="72" spans="1:14" x14ac:dyDescent="0.25">
      <c r="A72">
        <v>2121</v>
      </c>
      <c r="B72" t="s">
        <v>107</v>
      </c>
      <c r="C72" s="13">
        <v>0.22553191489361701</v>
      </c>
      <c r="D72" s="14"/>
      <c r="E72" s="13">
        <v>0.105882352941176</v>
      </c>
      <c r="F72" s="14"/>
      <c r="I72" s="13">
        <v>0</v>
      </c>
      <c r="J72" s="14"/>
      <c r="K72" s="21">
        <v>0.31754685991974141</v>
      </c>
      <c r="L72" s="23"/>
      <c r="M72" s="13">
        <v>0</v>
      </c>
      <c r="N72" s="14"/>
    </row>
    <row r="73" spans="1:14" x14ac:dyDescent="0.25">
      <c r="A73">
        <v>3308</v>
      </c>
      <c r="B73" t="s">
        <v>108</v>
      </c>
      <c r="C73" s="13">
        <v>0.25558312655086851</v>
      </c>
      <c r="D73" s="14"/>
      <c r="E73" s="13">
        <v>0.14390243902439001</v>
      </c>
      <c r="F73" s="14"/>
      <c r="I73" s="13">
        <v>3.4146341463414998E-2</v>
      </c>
      <c r="J73" s="14"/>
      <c r="K73" s="21">
        <v>0.33520647695697986</v>
      </c>
      <c r="L73" s="23"/>
      <c r="M73" s="13">
        <v>0.26571428571428601</v>
      </c>
      <c r="N73" s="14"/>
    </row>
    <row r="74" spans="1:14" x14ac:dyDescent="0.25">
      <c r="A74">
        <v>2026</v>
      </c>
      <c r="B74" t="s">
        <v>109</v>
      </c>
      <c r="C74" s="13">
        <v>0.49746192893401014</v>
      </c>
      <c r="D74" s="14"/>
      <c r="E74" s="13">
        <v>0.31619537275064302</v>
      </c>
      <c r="F74" s="14"/>
      <c r="I74" s="13">
        <v>1.0539845758354746E-2</v>
      </c>
      <c r="J74" s="14"/>
      <c r="K74" s="21">
        <v>0.47594215276135871</v>
      </c>
      <c r="L74" s="23"/>
      <c r="M74" s="13">
        <v>7.4850299401197598E-2</v>
      </c>
      <c r="N74" s="14"/>
    </row>
    <row r="75" spans="1:14" x14ac:dyDescent="0.25">
      <c r="A75">
        <v>5203</v>
      </c>
      <c r="B75" t="s">
        <v>110</v>
      </c>
      <c r="C75" s="13">
        <v>0.22115384615384615</v>
      </c>
      <c r="D75" s="14"/>
      <c r="E75" s="13">
        <v>0.128571428571429</v>
      </c>
      <c r="F75" s="14"/>
      <c r="I75" s="13">
        <v>0</v>
      </c>
      <c r="J75" s="14"/>
      <c r="K75" s="21">
        <v>0.32488182208852567</v>
      </c>
      <c r="L75" s="23"/>
      <c r="M75" s="13">
        <v>2.23463687150838E-2</v>
      </c>
      <c r="N75" s="14"/>
    </row>
    <row r="76" spans="1:14" x14ac:dyDescent="0.25">
      <c r="A76">
        <v>5204</v>
      </c>
      <c r="B76" t="s">
        <v>111</v>
      </c>
      <c r="C76" s="13">
        <v>0.28333333333333333</v>
      </c>
      <c r="D76" s="14"/>
      <c r="E76" s="13">
        <v>0.14043583535109</v>
      </c>
      <c r="F76" s="14"/>
      <c r="I76" s="13">
        <v>0</v>
      </c>
      <c r="J76" s="14"/>
      <c r="K76" s="21">
        <v>0.42959785240551668</v>
      </c>
      <c r="L76" s="23"/>
      <c r="M76" s="13">
        <v>0.238095238095238</v>
      </c>
      <c r="N76" s="14"/>
    </row>
    <row r="77" spans="1:14" x14ac:dyDescent="0.25">
      <c r="A77">
        <v>2196</v>
      </c>
      <c r="B77" t="s">
        <v>112</v>
      </c>
      <c r="C77" s="13">
        <v>0.66509433962264153</v>
      </c>
      <c r="D77" s="14"/>
      <c r="E77" s="13">
        <v>0.43414634146341502</v>
      </c>
      <c r="F77" s="14"/>
      <c r="I77" s="13">
        <v>0</v>
      </c>
      <c r="J77" s="14"/>
      <c r="K77" s="21">
        <v>0.45152303031748697</v>
      </c>
      <c r="L77" s="23"/>
      <c r="M77" s="13">
        <v>5.14285714285714E-2</v>
      </c>
      <c r="N77" s="14"/>
    </row>
    <row r="78" spans="1:14" x14ac:dyDescent="0.25">
      <c r="A78">
        <v>2123</v>
      </c>
      <c r="B78" t="s">
        <v>113</v>
      </c>
      <c r="C78" s="13">
        <v>0.36125654450261779</v>
      </c>
      <c r="D78" s="14"/>
      <c r="E78" s="13">
        <v>0.21727748691099499</v>
      </c>
      <c r="F78" s="14"/>
      <c r="I78" s="13">
        <v>0</v>
      </c>
      <c r="J78" s="14"/>
      <c r="K78" s="21">
        <v>0.39581913561444476</v>
      </c>
      <c r="L78" s="23"/>
      <c r="M78" s="13">
        <v>0.48059701492537299</v>
      </c>
      <c r="N78" s="14"/>
    </row>
    <row r="79" spans="1:14" x14ac:dyDescent="0.25">
      <c r="A79">
        <v>3379</v>
      </c>
      <c r="B79" t="s">
        <v>114</v>
      </c>
      <c r="C79" s="13">
        <v>0.37623762376237624</v>
      </c>
      <c r="D79" s="14"/>
      <c r="E79" s="13">
        <v>0.17505995203836899</v>
      </c>
      <c r="F79" s="14"/>
      <c r="I79" s="13">
        <v>0</v>
      </c>
      <c r="J79" s="14"/>
      <c r="K79" s="21">
        <v>0.40084751849457723</v>
      </c>
      <c r="L79" s="23"/>
      <c r="M79" s="13">
        <v>4.7619047619047603E-2</v>
      </c>
      <c r="N79" s="14"/>
    </row>
    <row r="80" spans="1:14" x14ac:dyDescent="0.25">
      <c r="A80">
        <v>2029</v>
      </c>
      <c r="B80" t="s">
        <v>115</v>
      </c>
      <c r="C80" s="13">
        <v>0.39482200647249188</v>
      </c>
      <c r="D80" s="14"/>
      <c r="E80" s="13">
        <v>0.21462639109697901</v>
      </c>
      <c r="F80" s="14"/>
      <c r="I80" s="13">
        <v>0</v>
      </c>
      <c r="J80" s="14"/>
      <c r="K80" s="21">
        <v>0.5493046457661932</v>
      </c>
      <c r="L80" s="23"/>
      <c r="M80" s="13">
        <v>0.49719626168224301</v>
      </c>
      <c r="N80" s="14"/>
    </row>
    <row r="81" spans="1:14" x14ac:dyDescent="0.25">
      <c r="A81">
        <v>2180</v>
      </c>
      <c r="B81" t="s">
        <v>116</v>
      </c>
      <c r="C81" s="13">
        <v>0.52955082742316784</v>
      </c>
      <c r="D81" s="14"/>
      <c r="E81" s="13">
        <v>0.36448598130841098</v>
      </c>
      <c r="F81" s="14"/>
      <c r="I81" s="13">
        <v>0</v>
      </c>
      <c r="J81" s="14"/>
      <c r="K81" s="21">
        <v>0.3134368979348105</v>
      </c>
      <c r="L81" s="23"/>
      <c r="M81" s="13">
        <v>0.43206521739130399</v>
      </c>
      <c r="N81" s="14"/>
    </row>
    <row r="82" spans="1:14" x14ac:dyDescent="0.25">
      <c r="A82">
        <v>2168</v>
      </c>
      <c r="B82" t="s">
        <v>117</v>
      </c>
      <c r="C82" s="13">
        <v>0.18909090909090909</v>
      </c>
      <c r="D82" s="14"/>
      <c r="E82" s="13">
        <v>0.10344827586206901</v>
      </c>
      <c r="F82" s="14"/>
      <c r="I82" s="13">
        <v>0</v>
      </c>
      <c r="J82" s="14"/>
      <c r="K82" s="21">
        <v>0.28545708685941718</v>
      </c>
      <c r="L82" s="23"/>
      <c r="M82" s="13">
        <v>0.12704918032786899</v>
      </c>
      <c r="N82" s="14"/>
    </row>
    <row r="83" spans="1:14" x14ac:dyDescent="0.25">
      <c r="A83">
        <v>3304</v>
      </c>
      <c r="B83" t="s">
        <v>118</v>
      </c>
      <c r="C83" s="13">
        <v>9.0909090909090912E-2</v>
      </c>
      <c r="D83" s="14"/>
      <c r="E83" s="13">
        <v>4.8701298701298697E-2</v>
      </c>
      <c r="F83" s="14"/>
      <c r="I83" s="13">
        <v>0</v>
      </c>
      <c r="J83" s="14"/>
      <c r="K83" s="21">
        <v>0.13883306892296832</v>
      </c>
      <c r="L83" s="23"/>
      <c r="M83" s="13">
        <v>2.0161290322580599E-2</v>
      </c>
      <c r="N83" s="14"/>
    </row>
    <row r="84" spans="1:14" x14ac:dyDescent="0.25">
      <c r="A84">
        <v>4502</v>
      </c>
      <c r="B84" t="s">
        <v>119</v>
      </c>
      <c r="C84" s="14"/>
      <c r="D84" s="13">
        <v>9.3877551020408165E-2</v>
      </c>
      <c r="E84" s="14"/>
      <c r="F84" s="13">
        <v>3.4892942109436997E-2</v>
      </c>
      <c r="I84" s="14"/>
      <c r="J84" s="13">
        <v>0</v>
      </c>
      <c r="K84" s="23"/>
      <c r="L84" s="21">
        <v>0.13243663153246418</v>
      </c>
      <c r="M84" s="14"/>
      <c r="N84" s="13">
        <v>1.5885623510722799E-3</v>
      </c>
    </row>
    <row r="85" spans="1:14" x14ac:dyDescent="0.25">
      <c r="A85">
        <v>4616</v>
      </c>
      <c r="B85" t="s">
        <v>120</v>
      </c>
      <c r="C85" s="14"/>
      <c r="D85" s="13">
        <v>0.30489864864864863</v>
      </c>
      <c r="E85" s="14"/>
      <c r="F85" s="13">
        <v>0.13763806287170799</v>
      </c>
      <c r="I85" s="14"/>
      <c r="J85" s="13">
        <v>0</v>
      </c>
      <c r="K85" s="23"/>
      <c r="L85" s="21">
        <v>0.23408708304008669</v>
      </c>
      <c r="M85" s="14"/>
      <c r="N85" s="13">
        <v>4.2480883602378904E-3</v>
      </c>
    </row>
    <row r="86" spans="1:14" x14ac:dyDescent="0.25">
      <c r="A86">
        <v>2124</v>
      </c>
      <c r="B86" t="s">
        <v>121</v>
      </c>
      <c r="C86" s="13">
        <v>0.57189542483660127</v>
      </c>
      <c r="D86" s="14"/>
      <c r="E86" s="13">
        <v>0.34821428571428598</v>
      </c>
      <c r="F86" s="14"/>
      <c r="I86" s="13">
        <v>1.190476190475992E-3</v>
      </c>
      <c r="J86" s="14"/>
      <c r="K86" s="21">
        <v>0.41357222106650005</v>
      </c>
      <c r="L86" s="23"/>
      <c r="M86" s="13">
        <v>0.123188405797101</v>
      </c>
      <c r="N86" s="14"/>
    </row>
    <row r="87" spans="1:14" x14ac:dyDescent="0.25">
      <c r="A87">
        <v>2195</v>
      </c>
      <c r="B87" t="s">
        <v>122</v>
      </c>
      <c r="C87" s="13">
        <v>0.33156966490299822</v>
      </c>
      <c r="D87" s="14"/>
      <c r="E87" s="13">
        <v>0.141903171953255</v>
      </c>
      <c r="F87" s="14"/>
      <c r="I87" s="13">
        <v>0</v>
      </c>
      <c r="J87" s="14"/>
      <c r="K87" s="21">
        <v>0.12347097374129175</v>
      </c>
      <c r="L87" s="23"/>
      <c r="M87" s="13">
        <v>0.50098231827112005</v>
      </c>
      <c r="N87" s="14"/>
    </row>
    <row r="88" spans="1:14" x14ac:dyDescent="0.25">
      <c r="A88">
        <v>5207</v>
      </c>
      <c r="B88" t="s">
        <v>123</v>
      </c>
      <c r="C88" s="13">
        <v>7.7669902912621352E-2</v>
      </c>
      <c r="D88" s="14"/>
      <c r="E88" s="13">
        <v>3.8095238095238099E-2</v>
      </c>
      <c r="F88" s="14"/>
      <c r="I88" s="13">
        <v>0</v>
      </c>
      <c r="J88" s="14"/>
      <c r="K88" s="21">
        <v>0.216475095785441</v>
      </c>
      <c r="L88" s="23"/>
      <c r="M88" s="13">
        <v>3.3333333333333298E-2</v>
      </c>
      <c r="N88" s="14"/>
    </row>
    <row r="89" spans="1:14" x14ac:dyDescent="0.25">
      <c r="A89">
        <v>3363</v>
      </c>
      <c r="B89" t="s">
        <v>124</v>
      </c>
      <c r="C89" s="13">
        <v>0.31343283582089554</v>
      </c>
      <c r="D89" s="14"/>
      <c r="E89" s="13">
        <v>0.17847769028871399</v>
      </c>
      <c r="F89" s="14"/>
      <c r="I89" s="13">
        <v>0</v>
      </c>
      <c r="J89" s="14"/>
      <c r="K89" s="21">
        <v>0.50116113420369646</v>
      </c>
      <c r="L89" s="23"/>
      <c r="M89" s="13">
        <v>0.44152046783625698</v>
      </c>
      <c r="N89" s="14"/>
    </row>
    <row r="90" spans="1:14" x14ac:dyDescent="0.25">
      <c r="A90">
        <v>5200</v>
      </c>
      <c r="B90" t="s">
        <v>125</v>
      </c>
      <c r="C90" s="13">
        <v>0.3113673805601318</v>
      </c>
      <c r="D90" s="14"/>
      <c r="E90" s="13">
        <v>0.20541401273885401</v>
      </c>
      <c r="F90" s="14"/>
      <c r="I90" s="13">
        <v>0</v>
      </c>
      <c r="J90" s="14"/>
      <c r="K90" s="21">
        <v>0.51995081400858212</v>
      </c>
      <c r="L90" s="23"/>
      <c r="M90" s="13">
        <v>0.38376383763837602</v>
      </c>
      <c r="N90" s="14"/>
    </row>
    <row r="91" spans="1:14" x14ac:dyDescent="0.25">
      <c r="A91">
        <v>2198</v>
      </c>
      <c r="B91" t="s">
        <v>126</v>
      </c>
      <c r="C91" s="13">
        <v>0.62086513994910941</v>
      </c>
      <c r="D91" s="14"/>
      <c r="E91" s="13">
        <v>0.44009779951100197</v>
      </c>
      <c r="F91" s="14"/>
      <c r="I91" s="13">
        <v>0</v>
      </c>
      <c r="J91" s="14"/>
      <c r="K91" s="21">
        <v>0.6308804347826088</v>
      </c>
      <c r="L91" s="23"/>
      <c r="M91" s="13">
        <v>5.7142857142857099E-2</v>
      </c>
      <c r="N91" s="14"/>
    </row>
    <row r="92" spans="1:14" x14ac:dyDescent="0.25">
      <c r="A92">
        <v>4027</v>
      </c>
      <c r="B92" t="s">
        <v>127</v>
      </c>
      <c r="C92" s="14"/>
      <c r="D92" s="13">
        <v>0.49602724177071511</v>
      </c>
      <c r="E92" s="14"/>
      <c r="F92" s="13">
        <v>0.31759149940968101</v>
      </c>
      <c r="I92" s="14"/>
      <c r="J92" s="13">
        <v>0</v>
      </c>
      <c r="K92" s="23"/>
      <c r="L92" s="21">
        <v>0.38291905981591556</v>
      </c>
      <c r="M92" s="14"/>
      <c r="N92" s="13">
        <v>0.104368932038835</v>
      </c>
    </row>
    <row r="93" spans="1:14" x14ac:dyDescent="0.25">
      <c r="A93">
        <v>2041</v>
      </c>
      <c r="B93" t="s">
        <v>128</v>
      </c>
      <c r="C93" s="13">
        <v>0.33914421553090335</v>
      </c>
      <c r="D93" s="14"/>
      <c r="E93" s="13">
        <v>0.21001615508885299</v>
      </c>
      <c r="F93" s="14"/>
      <c r="I93" s="13">
        <v>0</v>
      </c>
      <c r="J93" s="14"/>
      <c r="K93" s="21">
        <v>0.34429981627859441</v>
      </c>
      <c r="L93" s="23"/>
      <c r="M93" s="13">
        <v>0.49905482041587901</v>
      </c>
      <c r="N93" s="14"/>
    </row>
    <row r="94" spans="1:14" x14ac:dyDescent="0.25">
      <c r="A94">
        <v>2126</v>
      </c>
      <c r="B94" t="s">
        <v>129</v>
      </c>
      <c r="C94" s="13">
        <v>0.43</v>
      </c>
      <c r="D94" s="14"/>
      <c r="E94" s="13">
        <v>0.20388349514563101</v>
      </c>
      <c r="F94" s="14"/>
      <c r="I94" s="13">
        <v>0</v>
      </c>
      <c r="J94" s="14"/>
      <c r="K94" s="21">
        <v>0.4166666666666663</v>
      </c>
      <c r="L94" s="23"/>
      <c r="M94" s="13">
        <v>6.8181818181818205E-2</v>
      </c>
      <c r="N94" s="14"/>
    </row>
    <row r="95" spans="1:14" x14ac:dyDescent="0.25">
      <c r="A95">
        <v>2127</v>
      </c>
      <c r="B95" t="s">
        <v>130</v>
      </c>
      <c r="C95" s="13">
        <v>0.16822429906542055</v>
      </c>
      <c r="D95" s="14"/>
      <c r="E95" s="13">
        <v>7.6190476190476197E-2</v>
      </c>
      <c r="F95" s="14"/>
      <c r="I95" s="13">
        <v>0</v>
      </c>
      <c r="J95" s="14"/>
      <c r="K95" s="21">
        <v>0.20689328662058551</v>
      </c>
      <c r="L95" s="23"/>
      <c r="M95" s="13">
        <v>0</v>
      </c>
      <c r="N95" s="14"/>
    </row>
    <row r="96" spans="1:14" x14ac:dyDescent="0.25">
      <c r="A96">
        <v>2090</v>
      </c>
      <c r="B96" t="s">
        <v>131</v>
      </c>
      <c r="C96" s="13">
        <v>0.5145631067961165</v>
      </c>
      <c r="D96" s="14"/>
      <c r="E96" s="13">
        <v>0.32698412698412699</v>
      </c>
      <c r="F96" s="14"/>
      <c r="I96" s="13">
        <v>0</v>
      </c>
      <c r="J96" s="14"/>
      <c r="K96" s="21">
        <v>0.39858903991494049</v>
      </c>
      <c r="L96" s="23"/>
      <c r="M96" s="13">
        <v>0.217391304347826</v>
      </c>
      <c r="N96" s="14"/>
    </row>
    <row r="97" spans="1:14" x14ac:dyDescent="0.25">
      <c r="A97">
        <v>2043</v>
      </c>
      <c r="B97" t="s">
        <v>132</v>
      </c>
      <c r="C97" s="13">
        <v>0.37832699619771865</v>
      </c>
      <c r="D97" s="14"/>
      <c r="E97" s="13">
        <v>0.241187384044527</v>
      </c>
      <c r="F97" s="14"/>
      <c r="I97" s="13">
        <v>0</v>
      </c>
      <c r="J97" s="14"/>
      <c r="K97" s="21">
        <v>0.46537842190016132</v>
      </c>
      <c r="L97" s="23"/>
      <c r="M97" s="13">
        <v>0.31788079470198699</v>
      </c>
      <c r="N97" s="14"/>
    </row>
    <row r="98" spans="1:14" x14ac:dyDescent="0.25">
      <c r="A98">
        <v>2044</v>
      </c>
      <c r="B98" t="s">
        <v>133</v>
      </c>
      <c r="C98" s="13">
        <v>0.39955357142857145</v>
      </c>
      <c r="D98" s="14"/>
      <c r="E98" s="13">
        <v>0.22802850356294499</v>
      </c>
      <c r="F98" s="14"/>
      <c r="I98" s="13">
        <v>0</v>
      </c>
      <c r="J98" s="14"/>
      <c r="K98" s="21">
        <v>0.47365955392091391</v>
      </c>
      <c r="L98" s="23"/>
      <c r="M98" s="13">
        <v>0.45983379501385002</v>
      </c>
      <c r="N98" s="14"/>
    </row>
    <row r="99" spans="1:14" x14ac:dyDescent="0.25">
      <c r="A99">
        <v>2002</v>
      </c>
      <c r="B99" t="s">
        <v>134</v>
      </c>
      <c r="C99" s="13">
        <v>0.26448362720403024</v>
      </c>
      <c r="D99" s="14"/>
      <c r="E99" s="13">
        <v>0.142487046632124</v>
      </c>
      <c r="F99" s="14"/>
      <c r="I99" s="13">
        <v>0</v>
      </c>
      <c r="J99" s="14"/>
      <c r="K99" s="21">
        <v>0.40013993202562126</v>
      </c>
      <c r="L99" s="23"/>
      <c r="M99" s="13">
        <v>0.48973607038123201</v>
      </c>
      <c r="N99" s="14"/>
    </row>
    <row r="100" spans="1:14" x14ac:dyDescent="0.25">
      <c r="A100">
        <v>2128</v>
      </c>
      <c r="B100" t="s">
        <v>135</v>
      </c>
      <c r="C100" s="13">
        <v>0.20930232558139536</v>
      </c>
      <c r="D100" s="14"/>
      <c r="E100" s="13">
        <v>0.1</v>
      </c>
      <c r="F100" s="14"/>
      <c r="I100" s="13">
        <v>0</v>
      </c>
      <c r="J100" s="14"/>
      <c r="K100" s="21">
        <v>0.37369207772795227</v>
      </c>
      <c r="L100" s="23"/>
      <c r="M100" s="13">
        <v>6.4102564102564097E-2</v>
      </c>
      <c r="N100" s="14"/>
    </row>
    <row r="101" spans="1:14" x14ac:dyDescent="0.25">
      <c r="A101">
        <v>2145</v>
      </c>
      <c r="B101" t="s">
        <v>136</v>
      </c>
      <c r="C101" s="13">
        <v>0.23373493975903614</v>
      </c>
      <c r="D101" s="14"/>
      <c r="E101" s="13">
        <v>0.102380952380952</v>
      </c>
      <c r="F101" s="14"/>
      <c r="I101" s="13">
        <v>0</v>
      </c>
      <c r="J101" s="14"/>
      <c r="K101" s="21">
        <v>0.31622157596953787</v>
      </c>
      <c r="L101" s="23"/>
      <c r="M101" s="13">
        <v>4.2253521126760597E-2</v>
      </c>
      <c r="N101" s="14"/>
    </row>
    <row r="102" spans="1:14" x14ac:dyDescent="0.25">
      <c r="A102">
        <v>3023</v>
      </c>
      <c r="B102" t="s">
        <v>137</v>
      </c>
      <c r="C102" s="13">
        <v>0.20963855421686747</v>
      </c>
      <c r="D102" s="14"/>
      <c r="E102" s="13">
        <v>0.106280193236715</v>
      </c>
      <c r="F102" s="14"/>
      <c r="I102" s="13">
        <v>0</v>
      </c>
      <c r="J102" s="14"/>
      <c r="K102" s="21">
        <v>0.3198553335934568</v>
      </c>
      <c r="L102" s="23"/>
      <c r="M102" s="13">
        <v>4.5454545454545497E-2</v>
      </c>
      <c r="N102" s="14"/>
    </row>
    <row r="103" spans="1:14" x14ac:dyDescent="0.25">
      <c r="A103">
        <v>2199</v>
      </c>
      <c r="B103" t="s">
        <v>138</v>
      </c>
      <c r="C103" s="13">
        <v>0.48048780487804876</v>
      </c>
      <c r="D103" s="14"/>
      <c r="E103" s="13">
        <v>0.27403846153846201</v>
      </c>
      <c r="F103" s="14"/>
      <c r="I103" s="13">
        <v>0</v>
      </c>
      <c r="J103" s="14"/>
      <c r="K103" s="21">
        <v>0.3781325073315206</v>
      </c>
      <c r="L103" s="23"/>
      <c r="M103" s="13">
        <v>8.6834733893557406E-2</v>
      </c>
      <c r="N103" s="14"/>
    </row>
    <row r="104" spans="1:14" x14ac:dyDescent="0.25">
      <c r="A104">
        <v>2179</v>
      </c>
      <c r="B104" t="s">
        <v>139</v>
      </c>
      <c r="C104" s="13">
        <v>0.27863247863247864</v>
      </c>
      <c r="D104" s="14"/>
      <c r="E104" s="13">
        <v>0.137704918032787</v>
      </c>
      <c r="F104" s="14"/>
      <c r="I104" s="13">
        <v>0</v>
      </c>
      <c r="J104" s="14"/>
      <c r="K104" s="21">
        <v>0.53090062111801262</v>
      </c>
      <c r="L104" s="23"/>
      <c r="M104" s="13">
        <v>0.48084291187739497</v>
      </c>
      <c r="N104" s="14"/>
    </row>
    <row r="105" spans="1:14" x14ac:dyDescent="0.25">
      <c r="A105">
        <v>2048</v>
      </c>
      <c r="B105" t="s">
        <v>140</v>
      </c>
      <c r="C105" s="13">
        <v>0.23040380047505937</v>
      </c>
      <c r="D105" s="14"/>
      <c r="E105" s="13">
        <v>0.14047619047619</v>
      </c>
      <c r="F105" s="14"/>
      <c r="I105" s="13">
        <v>0</v>
      </c>
      <c r="J105" s="14"/>
      <c r="K105" s="21">
        <v>0.24672347270435793</v>
      </c>
      <c r="L105" s="23"/>
      <c r="M105" s="13">
        <v>0.49175824175824201</v>
      </c>
      <c r="N105" s="14"/>
    </row>
    <row r="106" spans="1:14" x14ac:dyDescent="0.25">
      <c r="A106">
        <v>2192</v>
      </c>
      <c r="B106" t="s">
        <v>141</v>
      </c>
      <c r="C106" s="13">
        <v>3.5971223021582732E-2</v>
      </c>
      <c r="D106" s="14"/>
      <c r="E106" s="13">
        <v>1.1933174224343699E-2</v>
      </c>
      <c r="F106" s="14"/>
      <c r="I106" s="13">
        <v>0</v>
      </c>
      <c r="J106" s="14"/>
      <c r="K106" s="21">
        <v>0.16440156927127178</v>
      </c>
      <c r="L106" s="23"/>
      <c r="M106" s="13">
        <v>2.6954177897574099E-3</v>
      </c>
      <c r="N106" s="14"/>
    </row>
    <row r="107" spans="1:14" x14ac:dyDescent="0.25">
      <c r="A107">
        <v>2014</v>
      </c>
      <c r="B107" t="s">
        <v>142</v>
      </c>
      <c r="C107" s="13">
        <v>0.6645962732919255</v>
      </c>
      <c r="D107" s="14"/>
      <c r="E107" s="13">
        <v>0.48881789137380199</v>
      </c>
      <c r="F107" s="14"/>
      <c r="I107" s="13">
        <v>0</v>
      </c>
      <c r="J107" s="14"/>
      <c r="K107" s="21">
        <v>0.35745224924329416</v>
      </c>
      <c r="L107" s="23"/>
      <c r="M107" s="13">
        <v>8.2397003745318304E-2</v>
      </c>
      <c r="N107" s="14"/>
    </row>
    <row r="108" spans="1:14" x14ac:dyDescent="0.25">
      <c r="A108">
        <v>2185</v>
      </c>
      <c r="B108" t="s">
        <v>143</v>
      </c>
      <c r="C108" s="13">
        <v>0.30179028132992325</v>
      </c>
      <c r="D108" s="14"/>
      <c r="E108" s="13">
        <v>0.134770889487871</v>
      </c>
      <c r="F108" s="14"/>
      <c r="I108" s="13">
        <v>1.3207547169810999E-2</v>
      </c>
      <c r="J108" s="14"/>
      <c r="K108" s="21">
        <v>0.38069330701228815</v>
      </c>
      <c r="L108" s="23"/>
      <c r="M108" s="13">
        <v>0.29429429429429399</v>
      </c>
      <c r="N108" s="14"/>
    </row>
    <row r="109" spans="1:14" x14ac:dyDescent="0.25">
      <c r="A109">
        <v>5206</v>
      </c>
      <c r="B109" t="s">
        <v>144</v>
      </c>
      <c r="C109" s="13">
        <v>9.2592592592592587E-2</v>
      </c>
      <c r="D109" s="14"/>
      <c r="E109" s="13">
        <v>4.5871559633027498E-2</v>
      </c>
      <c r="F109" s="14"/>
      <c r="I109" s="13">
        <v>0</v>
      </c>
      <c r="J109" s="14"/>
      <c r="K109" s="21">
        <v>0.22087318628407843</v>
      </c>
      <c r="L109" s="23"/>
      <c r="M109" s="13">
        <v>5.85106382978723E-2</v>
      </c>
      <c r="N109" s="14"/>
    </row>
    <row r="110" spans="1:14" x14ac:dyDescent="0.25">
      <c r="A110">
        <v>2170</v>
      </c>
      <c r="B110" t="s">
        <v>145</v>
      </c>
      <c r="C110" s="13">
        <v>0.22673031026252982</v>
      </c>
      <c r="D110" s="14"/>
      <c r="E110" s="13">
        <v>0.123152709359606</v>
      </c>
      <c r="F110" s="14"/>
      <c r="I110" s="13">
        <v>0</v>
      </c>
      <c r="J110" s="14"/>
      <c r="K110" s="21">
        <v>0.25535421482363257</v>
      </c>
      <c r="L110" s="23"/>
      <c r="M110" s="13">
        <v>9.6045197740112997E-2</v>
      </c>
      <c r="N110" s="14"/>
    </row>
    <row r="111" spans="1:14" x14ac:dyDescent="0.25">
      <c r="A111">
        <v>2054</v>
      </c>
      <c r="B111" t="s">
        <v>146</v>
      </c>
      <c r="C111" s="13">
        <v>0.28978622327790976</v>
      </c>
      <c r="D111" s="14"/>
      <c r="E111" s="13">
        <v>0.19621749408983499</v>
      </c>
      <c r="F111" s="14"/>
      <c r="I111" s="13">
        <v>0</v>
      </c>
      <c r="J111" s="14"/>
      <c r="K111" s="21">
        <v>0.41641459971768463</v>
      </c>
      <c r="L111" s="23"/>
      <c r="M111" s="13">
        <v>0.40668523676880203</v>
      </c>
      <c r="N111" s="14"/>
    </row>
    <row r="112" spans="1:14" x14ac:dyDescent="0.25">
      <c r="A112">
        <v>2197</v>
      </c>
      <c r="B112" t="s">
        <v>147</v>
      </c>
      <c r="C112" s="13">
        <v>0.31168831168831168</v>
      </c>
      <c r="D112" s="14"/>
      <c r="E112" s="13">
        <v>0.16708860759493699</v>
      </c>
      <c r="F112" s="14"/>
      <c r="I112" s="13">
        <v>0</v>
      </c>
      <c r="J112" s="14"/>
      <c r="K112" s="21">
        <v>0.3685826904316461</v>
      </c>
      <c r="L112" s="23"/>
      <c r="M112" s="13">
        <v>9.4395280235988199E-2</v>
      </c>
      <c r="N112" s="14"/>
    </row>
    <row r="113" spans="1:14" x14ac:dyDescent="0.25">
      <c r="A113">
        <v>5205</v>
      </c>
      <c r="B113" t="s">
        <v>148</v>
      </c>
      <c r="C113" s="13">
        <v>0.12980769230769232</v>
      </c>
      <c r="D113" s="14"/>
      <c r="E113" s="13">
        <v>6.1757719714964403E-2</v>
      </c>
      <c r="F113" s="14"/>
      <c r="I113" s="13">
        <v>0</v>
      </c>
      <c r="J113" s="14"/>
      <c r="K113" s="21">
        <v>0.168177063244387</v>
      </c>
      <c r="L113" s="23"/>
      <c r="M113" s="13">
        <v>2.77008310249307E-3</v>
      </c>
      <c r="N113" s="14"/>
    </row>
    <row r="114" spans="1:14" x14ac:dyDescent="0.25">
      <c r="A114">
        <v>4019</v>
      </c>
      <c r="B114" t="s">
        <v>149</v>
      </c>
      <c r="C114" s="14"/>
      <c r="D114" s="13">
        <v>0.5154004106776181</v>
      </c>
      <c r="E114" s="14"/>
      <c r="F114" s="13">
        <v>0.30051813471502598</v>
      </c>
      <c r="I114" s="14"/>
      <c r="J114" s="13">
        <v>0</v>
      </c>
      <c r="K114" s="23"/>
      <c r="L114" s="21">
        <v>0.39615060145370817</v>
      </c>
      <c r="M114" s="14"/>
      <c r="N114" s="13">
        <v>5.851755526658E-2</v>
      </c>
    </row>
    <row r="115" spans="1:14" x14ac:dyDescent="0.25">
      <c r="A115">
        <v>2130</v>
      </c>
      <c r="B115" t="s">
        <v>150</v>
      </c>
      <c r="C115" s="13">
        <v>0.16666666666666666</v>
      </c>
      <c r="D115" s="14"/>
      <c r="E115" s="13">
        <v>0.05</v>
      </c>
      <c r="F115" s="14"/>
      <c r="I115" s="13">
        <v>4.9999999999999989E-2</v>
      </c>
      <c r="J115" s="14"/>
      <c r="K115" s="21">
        <v>0.18181818181818185</v>
      </c>
      <c r="L115" s="23"/>
      <c r="M115" s="13">
        <v>0</v>
      </c>
      <c r="N115" s="14"/>
    </row>
    <row r="116" spans="1:14" x14ac:dyDescent="0.25">
      <c r="A116">
        <v>4013</v>
      </c>
      <c r="B116" t="s">
        <v>151</v>
      </c>
      <c r="C116" s="14"/>
      <c r="D116" s="13">
        <v>0.59090909090909094</v>
      </c>
      <c r="E116" s="14"/>
      <c r="F116" s="13">
        <v>0.27600000000000002</v>
      </c>
      <c r="I116" s="14"/>
      <c r="J116" s="13">
        <v>0</v>
      </c>
      <c r="K116" s="23"/>
      <c r="L116" s="21">
        <v>0.38725166666915961</v>
      </c>
      <c r="M116" s="14"/>
      <c r="N116" s="13">
        <v>3.2000000000000001E-2</v>
      </c>
    </row>
    <row r="117" spans="1:14" x14ac:dyDescent="0.25">
      <c r="A117">
        <v>3353</v>
      </c>
      <c r="B117" t="s">
        <v>152</v>
      </c>
      <c r="C117" s="13">
        <v>0.43203883495145629</v>
      </c>
      <c r="D117" s="14"/>
      <c r="E117" s="13">
        <v>0.26794258373205698</v>
      </c>
      <c r="F117" s="14"/>
      <c r="I117" s="13">
        <v>0</v>
      </c>
      <c r="J117" s="14"/>
      <c r="K117" s="21">
        <v>0.32945685346094999</v>
      </c>
      <c r="L117" s="23"/>
      <c r="M117" s="13">
        <v>0.12849162011173201</v>
      </c>
      <c r="N117" s="14"/>
    </row>
    <row r="118" spans="1:14" x14ac:dyDescent="0.25">
      <c r="A118">
        <v>3372</v>
      </c>
      <c r="B118" t="s">
        <v>153</v>
      </c>
      <c r="C118" s="13">
        <v>0.2558139534883721</v>
      </c>
      <c r="D118" s="14"/>
      <c r="E118" s="13">
        <v>0.117924528301887</v>
      </c>
      <c r="F118" s="14"/>
      <c r="I118" s="13">
        <v>0</v>
      </c>
      <c r="J118" s="14"/>
      <c r="K118" s="21">
        <v>0.61253957906500267</v>
      </c>
      <c r="L118" s="23"/>
      <c r="M118" s="13">
        <v>0.27472527472527503</v>
      </c>
      <c r="N118" s="14"/>
    </row>
    <row r="119" spans="1:14" x14ac:dyDescent="0.25">
      <c r="A119">
        <v>3375</v>
      </c>
      <c r="B119" t="s">
        <v>154</v>
      </c>
      <c r="C119" s="13">
        <v>0.10344827586206896</v>
      </c>
      <c r="D119" s="14"/>
      <c r="E119" s="13">
        <v>8.45771144278607E-2</v>
      </c>
      <c r="F119" s="14"/>
      <c r="I119" s="13">
        <v>0</v>
      </c>
      <c r="J119" s="14"/>
      <c r="K119" s="21">
        <v>0.19226190476190463</v>
      </c>
      <c r="L119" s="23"/>
      <c r="M119" s="13">
        <v>5.8823529411764696E-3</v>
      </c>
      <c r="N119" s="14"/>
    </row>
    <row r="120" spans="1:14" x14ac:dyDescent="0.25">
      <c r="A120">
        <v>2064</v>
      </c>
      <c r="B120" t="s">
        <v>155</v>
      </c>
      <c r="C120" s="13">
        <v>0.62008733624454149</v>
      </c>
      <c r="D120" s="14"/>
      <c r="E120" s="13">
        <v>0.38596491228070201</v>
      </c>
      <c r="F120" s="14"/>
      <c r="I120" s="13">
        <v>2.7192982456139991E-2</v>
      </c>
      <c r="J120" s="14"/>
      <c r="K120" s="21">
        <v>0.42035644151320872</v>
      </c>
      <c r="L120" s="23"/>
      <c r="M120" s="13">
        <v>4.5685279187817299E-2</v>
      </c>
      <c r="N120" s="14"/>
    </row>
    <row r="121" spans="1:14" x14ac:dyDescent="0.25">
      <c r="A121">
        <v>4112</v>
      </c>
      <c r="B121" t="s">
        <v>156</v>
      </c>
      <c r="C121" s="14"/>
      <c r="D121" s="13">
        <v>0.22866894197952217</v>
      </c>
      <c r="E121" s="14"/>
      <c r="F121" s="13">
        <v>9.5936794582392806E-2</v>
      </c>
      <c r="I121" s="14"/>
      <c r="J121" s="13">
        <v>0</v>
      </c>
      <c r="K121" s="23"/>
      <c r="L121" s="21">
        <v>0.2069820317106473</v>
      </c>
      <c r="M121" s="14"/>
      <c r="N121" s="13">
        <v>0</v>
      </c>
    </row>
    <row r="122" spans="1:14" x14ac:dyDescent="0.25">
      <c r="A122">
        <v>2132</v>
      </c>
      <c r="B122" t="s">
        <v>157</v>
      </c>
      <c r="C122" s="13">
        <v>0.46969696969696972</v>
      </c>
      <c r="D122" s="14"/>
      <c r="E122" s="13">
        <v>0.27461139896373099</v>
      </c>
      <c r="F122" s="14"/>
      <c r="I122" s="13">
        <v>3.6269430051809881E-3</v>
      </c>
      <c r="J122" s="14"/>
      <c r="K122" s="21">
        <v>0.33970247998495084</v>
      </c>
      <c r="L122" s="23"/>
      <c r="M122" s="13">
        <v>0.215568862275449</v>
      </c>
      <c r="N122" s="14"/>
    </row>
    <row r="123" spans="1:14" x14ac:dyDescent="0.25">
      <c r="A123">
        <v>3377</v>
      </c>
      <c r="B123" t="s">
        <v>158</v>
      </c>
      <c r="C123" s="13">
        <v>0.44117647058823528</v>
      </c>
      <c r="D123" s="14"/>
      <c r="E123" s="13">
        <v>0.214035087719298</v>
      </c>
      <c r="F123" s="14"/>
      <c r="I123" s="13">
        <v>4.3859649122806987E-2</v>
      </c>
      <c r="J123" s="14"/>
      <c r="K123" s="21">
        <v>0.34307084687707523</v>
      </c>
      <c r="L123" s="23"/>
      <c r="M123" s="13">
        <v>0.33003952569169998</v>
      </c>
      <c r="N123" s="14"/>
    </row>
    <row r="124" spans="1:14" x14ac:dyDescent="0.25">
      <c r="A124">
        <v>2101</v>
      </c>
      <c r="B124" t="s">
        <v>159</v>
      </c>
      <c r="C124" s="13">
        <v>0.20754716981132076</v>
      </c>
      <c r="D124" s="14"/>
      <c r="E124" s="13">
        <v>0.120192307692308</v>
      </c>
      <c r="F124" s="14"/>
      <c r="I124" s="13">
        <v>0</v>
      </c>
      <c r="J124" s="14"/>
      <c r="K124" s="21">
        <v>0.32758339699516176</v>
      </c>
      <c r="L124" s="23"/>
      <c r="M124" s="13">
        <v>0.327777777777778</v>
      </c>
      <c r="N124" s="14"/>
    </row>
    <row r="125" spans="1:14" x14ac:dyDescent="0.25">
      <c r="A125">
        <v>2086</v>
      </c>
      <c r="B125" t="s">
        <v>160</v>
      </c>
      <c r="C125" s="13">
        <v>0.36028119507908613</v>
      </c>
      <c r="D125" s="14"/>
      <c r="E125" s="13">
        <v>0.20847457627118601</v>
      </c>
      <c r="F125" s="14"/>
      <c r="I125" s="13">
        <v>5.9322033898304982E-2</v>
      </c>
      <c r="J125" s="14"/>
      <c r="K125" s="21">
        <v>0.43288507548882083</v>
      </c>
      <c r="L125" s="23"/>
      <c r="M125" s="13">
        <v>0.42314990512334</v>
      </c>
      <c r="N125" s="14"/>
    </row>
    <row r="126" spans="1:14" x14ac:dyDescent="0.25">
      <c r="A126">
        <v>4039</v>
      </c>
      <c r="B126" t="s">
        <v>161</v>
      </c>
      <c r="C126" s="14"/>
      <c r="D126" s="13">
        <v>0.37301587301587302</v>
      </c>
      <c r="E126" s="14"/>
      <c r="F126" s="13">
        <v>0.16629464285714299</v>
      </c>
      <c r="I126" s="14"/>
      <c r="J126" s="13">
        <v>0</v>
      </c>
      <c r="K126" s="23"/>
      <c r="L126" s="21">
        <v>0.25771746210435342</v>
      </c>
      <c r="M126" s="14"/>
      <c r="N126" s="13">
        <v>4.4692737430167599E-2</v>
      </c>
    </row>
    <row r="127" spans="1:14" x14ac:dyDescent="0.25">
      <c r="A127">
        <v>2000</v>
      </c>
      <c r="B127" t="s">
        <v>162</v>
      </c>
      <c r="C127" s="13">
        <v>0.32802547770700635</v>
      </c>
      <c r="D127" s="14"/>
      <c r="E127" s="13">
        <v>0.19186046511627899</v>
      </c>
      <c r="F127" s="14"/>
      <c r="I127" s="13">
        <v>0.21686046511627902</v>
      </c>
      <c r="J127" s="14"/>
      <c r="K127" s="21">
        <v>0.48030422187490651</v>
      </c>
      <c r="L127" s="23"/>
      <c r="M127" s="13">
        <v>0.49677419354838698</v>
      </c>
      <c r="N127" s="14"/>
    </row>
    <row r="128" spans="1:14" x14ac:dyDescent="0.25">
      <c r="A128">
        <v>2031</v>
      </c>
      <c r="B128" t="s">
        <v>163</v>
      </c>
      <c r="C128" s="13">
        <v>0.66326530612244894</v>
      </c>
      <c r="D128" s="14"/>
      <c r="E128" s="13">
        <v>0.48258706467661699</v>
      </c>
      <c r="F128" s="14"/>
      <c r="I128" s="13">
        <v>0</v>
      </c>
      <c r="J128" s="14"/>
      <c r="K128" s="21">
        <v>0.41227025187202215</v>
      </c>
      <c r="L128" s="23"/>
      <c r="M128" s="13">
        <v>6.9767441860465101E-2</v>
      </c>
      <c r="N128" s="14"/>
    </row>
    <row r="129" spans="1:14" x14ac:dyDescent="0.25">
      <c r="A129">
        <v>3365</v>
      </c>
      <c r="B129" t="s">
        <v>164</v>
      </c>
      <c r="C129" s="13">
        <v>0.30376344086021506</v>
      </c>
      <c r="D129" s="14"/>
      <c r="E129" s="13">
        <v>0.190217391304348</v>
      </c>
      <c r="F129" s="14"/>
      <c r="I129" s="13">
        <v>0</v>
      </c>
      <c r="J129" s="14"/>
      <c r="K129" s="21">
        <v>0.44595316787228728</v>
      </c>
      <c r="L129" s="23"/>
      <c r="M129" s="13">
        <v>0.25624999999999998</v>
      </c>
      <c r="N129" s="14"/>
    </row>
    <row r="130" spans="1:14" x14ac:dyDescent="0.25">
      <c r="A130">
        <v>5202</v>
      </c>
      <c r="B130" t="s">
        <v>165</v>
      </c>
      <c r="C130" s="13">
        <v>0.2857142857142857</v>
      </c>
      <c r="D130" s="14"/>
      <c r="E130" s="13">
        <v>0.162790697674419</v>
      </c>
      <c r="F130" s="14"/>
      <c r="I130" s="13">
        <v>0</v>
      </c>
      <c r="J130" s="14"/>
      <c r="K130" s="21">
        <v>0.28461220553795302</v>
      </c>
      <c r="L130" s="23"/>
      <c r="M130" s="13">
        <v>3.8251366120218601E-2</v>
      </c>
      <c r="N130" s="14"/>
    </row>
    <row r="131" spans="1:14" x14ac:dyDescent="0.25">
      <c r="A131">
        <v>2003</v>
      </c>
      <c r="B131" t="s">
        <v>166</v>
      </c>
      <c r="C131" s="13">
        <v>0.66319444444444442</v>
      </c>
      <c r="D131" s="14"/>
      <c r="E131" s="13">
        <v>0.38434163701067597</v>
      </c>
      <c r="F131" s="14"/>
      <c r="I131" s="13">
        <v>4.2348754448399001E-2</v>
      </c>
      <c r="J131" s="14"/>
      <c r="K131" s="21">
        <v>0.53183616890749652</v>
      </c>
      <c r="L131" s="23"/>
      <c r="M131" s="13">
        <v>0.118143459915612</v>
      </c>
      <c r="N131" s="14"/>
    </row>
    <row r="132" spans="1:14" x14ac:dyDescent="0.25">
      <c r="A132">
        <v>2140</v>
      </c>
      <c r="B132" t="s">
        <v>167</v>
      </c>
      <c r="C132" s="13">
        <v>0.19621749408983452</v>
      </c>
      <c r="D132" s="14"/>
      <c r="E132" s="13">
        <v>0.106976744186047</v>
      </c>
      <c r="F132" s="14"/>
      <c r="I132" s="13">
        <v>0</v>
      </c>
      <c r="J132" s="14"/>
      <c r="K132" s="21">
        <v>0.2328765697313088</v>
      </c>
      <c r="L132" s="23"/>
      <c r="M132" s="13">
        <v>1.6304347826087001E-2</v>
      </c>
      <c r="N132" s="14"/>
    </row>
    <row r="133" spans="1:14" x14ac:dyDescent="0.25">
      <c r="A133">
        <v>4006</v>
      </c>
      <c r="B133" t="s">
        <v>168</v>
      </c>
      <c r="C133" s="14"/>
      <c r="D133" s="13">
        <v>0.48346055979643765</v>
      </c>
      <c r="E133" s="14"/>
      <c r="F133" s="13">
        <v>0.25549915397631101</v>
      </c>
      <c r="I133" s="14"/>
      <c r="J133" s="13">
        <v>1.6751269035532992E-2</v>
      </c>
      <c r="K133" s="23"/>
      <c r="L133" s="21">
        <v>0.39287412115604881</v>
      </c>
      <c r="M133" s="14"/>
      <c r="N133" s="13">
        <v>9.1680814940577296E-2</v>
      </c>
    </row>
    <row r="134" spans="1:14" x14ac:dyDescent="0.25">
      <c r="A134">
        <v>2174</v>
      </c>
      <c r="B134" t="s">
        <v>169</v>
      </c>
      <c r="C134" s="13">
        <v>0.12030075187969924</v>
      </c>
      <c r="D134" s="14"/>
      <c r="E134" s="13">
        <v>3.9702233250620299E-2</v>
      </c>
      <c r="F134" s="14"/>
      <c r="I134" s="13">
        <v>0</v>
      </c>
      <c r="J134" s="14"/>
      <c r="K134" s="21">
        <v>0.18927926430272535</v>
      </c>
      <c r="L134" s="23"/>
      <c r="M134" s="13">
        <v>5.83090379008746E-3</v>
      </c>
      <c r="N134" s="14"/>
    </row>
    <row r="135" spans="1:14" x14ac:dyDescent="0.25">
      <c r="A135">
        <v>2055</v>
      </c>
      <c r="B135" t="s">
        <v>170</v>
      </c>
      <c r="C135" s="13">
        <v>0.2908496732026144</v>
      </c>
      <c r="D135" s="14"/>
      <c r="E135" s="13">
        <v>0.211409395973154</v>
      </c>
      <c r="F135" s="14"/>
      <c r="I135" s="13">
        <v>0</v>
      </c>
      <c r="J135" s="14"/>
      <c r="K135" s="21">
        <v>0.31462736644981287</v>
      </c>
      <c r="L135" s="23"/>
      <c r="M135" s="13">
        <v>0.12156862745098</v>
      </c>
      <c r="N135" s="14"/>
    </row>
    <row r="136" spans="1:14" x14ac:dyDescent="0.25">
      <c r="A136">
        <v>2178</v>
      </c>
      <c r="B136" t="s">
        <v>171</v>
      </c>
      <c r="C136" s="13">
        <v>0.13701923076923078</v>
      </c>
      <c r="D136" s="14"/>
      <c r="E136" s="13">
        <v>7.7830188679245293E-2</v>
      </c>
      <c r="F136" s="14"/>
      <c r="I136" s="13">
        <v>0</v>
      </c>
      <c r="J136" s="14"/>
      <c r="K136" s="21">
        <v>0.30094202923334595</v>
      </c>
      <c r="L136" s="23"/>
      <c r="M136" s="13">
        <v>1.0989010989011E-2</v>
      </c>
      <c r="N136" s="14"/>
    </row>
    <row r="137" spans="1:14" x14ac:dyDescent="0.25">
      <c r="A137">
        <v>3366</v>
      </c>
      <c r="B137" t="s">
        <v>172</v>
      </c>
      <c r="C137" s="13">
        <v>0.27403846153846156</v>
      </c>
      <c r="D137" s="14"/>
      <c r="E137" s="13">
        <v>0.183168316831683</v>
      </c>
      <c r="F137" s="14"/>
      <c r="I137" s="13">
        <v>0</v>
      </c>
      <c r="J137" s="14"/>
      <c r="K137" s="21">
        <v>0.38372093023255854</v>
      </c>
      <c r="L137" s="23"/>
      <c r="M137" s="13">
        <v>0.186046511627907</v>
      </c>
      <c r="N137" s="14"/>
    </row>
    <row r="138" spans="1:14" x14ac:dyDescent="0.25">
      <c r="A138">
        <v>2077</v>
      </c>
      <c r="B138" t="s">
        <v>173</v>
      </c>
      <c r="C138" s="13">
        <v>0.51912568306010931</v>
      </c>
      <c r="D138" s="14"/>
      <c r="E138" s="13">
        <v>0.25966850828729299</v>
      </c>
      <c r="F138" s="14"/>
      <c r="I138" s="13">
        <v>2.7071823204420004E-2</v>
      </c>
      <c r="J138" s="14"/>
      <c r="K138" s="21">
        <v>0.38332979188062982</v>
      </c>
      <c r="L138" s="23"/>
      <c r="M138" s="13">
        <v>3.3112582781456998E-2</v>
      </c>
      <c r="N138" s="14"/>
    </row>
    <row r="139" spans="1:14" x14ac:dyDescent="0.25">
      <c r="A139">
        <v>2146</v>
      </c>
      <c r="B139" t="s">
        <v>174</v>
      </c>
      <c r="C139" s="13">
        <v>0.22021660649819494</v>
      </c>
      <c r="D139" s="14"/>
      <c r="E139" s="13">
        <v>7.1684587813620096E-2</v>
      </c>
      <c r="F139" s="14"/>
      <c r="I139" s="13">
        <v>0</v>
      </c>
      <c r="J139" s="14"/>
      <c r="K139" s="21">
        <v>0.24769459534002486</v>
      </c>
      <c r="L139" s="23"/>
      <c r="M139" s="13">
        <v>3.9548022598870101E-2</v>
      </c>
      <c r="N139" s="14"/>
    </row>
    <row r="140" spans="1:14" x14ac:dyDescent="0.25">
      <c r="A140">
        <v>2023</v>
      </c>
      <c r="B140" t="s">
        <v>175</v>
      </c>
      <c r="C140" s="13">
        <v>0.4757834757834758</v>
      </c>
      <c r="D140" s="14"/>
      <c r="E140" s="13">
        <v>0.30366492146596902</v>
      </c>
      <c r="F140" s="14"/>
      <c r="I140" s="13">
        <v>1.518324607329799E-2</v>
      </c>
      <c r="J140" s="14"/>
      <c r="K140" s="21">
        <v>0.45262717156294774</v>
      </c>
      <c r="L140" s="23"/>
      <c r="M140" s="13">
        <v>0.31515151515151502</v>
      </c>
      <c r="N140" s="14"/>
    </row>
    <row r="141" spans="1:14" x14ac:dyDescent="0.25">
      <c r="A141">
        <v>3369</v>
      </c>
      <c r="B141" t="s">
        <v>176</v>
      </c>
      <c r="C141" s="13">
        <v>0.18815331010452963</v>
      </c>
      <c r="D141" s="14"/>
      <c r="E141" s="13">
        <v>5.9055118110236199E-2</v>
      </c>
      <c r="F141" s="14"/>
      <c r="I141" s="13">
        <v>0</v>
      </c>
      <c r="J141" s="14"/>
      <c r="K141" s="21">
        <v>0.41685436113620444</v>
      </c>
      <c r="L141" s="23"/>
      <c r="M141" s="13">
        <v>0.35111111111111099</v>
      </c>
      <c r="N141" s="14"/>
    </row>
    <row r="142" spans="1:14" x14ac:dyDescent="0.25">
      <c r="A142">
        <v>3333</v>
      </c>
      <c r="B142" t="s">
        <v>177</v>
      </c>
      <c r="C142" s="13">
        <v>0.23113207547169812</v>
      </c>
      <c r="D142" s="14"/>
      <c r="E142" s="13">
        <v>0.15962441314553999</v>
      </c>
      <c r="F142" s="14"/>
      <c r="I142" s="13">
        <v>0</v>
      </c>
      <c r="J142" s="14"/>
      <c r="K142" s="21">
        <v>0.28957232533983651</v>
      </c>
      <c r="L142" s="23"/>
      <c r="M142" s="13">
        <v>0.103825136612022</v>
      </c>
      <c r="N142" s="14"/>
    </row>
    <row r="143" spans="1:14" x14ac:dyDescent="0.25">
      <c r="A143">
        <v>3373</v>
      </c>
      <c r="B143" t="s">
        <v>178</v>
      </c>
      <c r="C143" s="13">
        <v>0.184</v>
      </c>
      <c r="D143" s="14"/>
      <c r="E143" s="13">
        <v>7.8125E-2</v>
      </c>
      <c r="F143" s="14"/>
      <c r="I143" s="13">
        <v>0</v>
      </c>
      <c r="J143" s="14"/>
      <c r="K143" s="21">
        <v>0.32712155963302764</v>
      </c>
      <c r="L143" s="23"/>
      <c r="M143" s="13">
        <v>0.12844036697247699</v>
      </c>
      <c r="N143" s="14"/>
    </row>
    <row r="144" spans="1:14" x14ac:dyDescent="0.25">
      <c r="A144">
        <v>4023</v>
      </c>
      <c r="B144" t="s">
        <v>179</v>
      </c>
      <c r="C144" s="14"/>
      <c r="D144" s="13">
        <v>0.29580988117573481</v>
      </c>
      <c r="E144" s="14"/>
      <c r="F144" s="13">
        <v>0.136479591836735</v>
      </c>
      <c r="I144" s="14"/>
      <c r="J144" s="13">
        <v>0</v>
      </c>
      <c r="K144" s="23"/>
      <c r="L144" s="21">
        <v>0.23971110996412212</v>
      </c>
      <c r="M144" s="14"/>
      <c r="N144" s="13">
        <v>2.8994845360824702E-2</v>
      </c>
    </row>
    <row r="145" spans="1:14" x14ac:dyDescent="0.25">
      <c r="A145">
        <v>3334</v>
      </c>
      <c r="B145" t="s">
        <v>180</v>
      </c>
      <c r="C145" s="13">
        <v>0.3783783783783784</v>
      </c>
      <c r="D145" s="14"/>
      <c r="E145" s="13">
        <v>0.22222222222222199</v>
      </c>
      <c r="F145" s="14"/>
      <c r="I145" s="13">
        <v>5.1515151515151986E-2</v>
      </c>
      <c r="J145" s="14"/>
      <c r="K145" s="21">
        <v>0.46727693602693576</v>
      </c>
      <c r="L145" s="23"/>
      <c r="M145" s="13">
        <v>0.19642857142857101</v>
      </c>
      <c r="N145" s="14"/>
    </row>
    <row r="146" spans="1:14" x14ac:dyDescent="0.25">
      <c r="A146">
        <v>3335</v>
      </c>
      <c r="B146" t="s">
        <v>181</v>
      </c>
      <c r="C146" s="13">
        <v>0.37566137566137564</v>
      </c>
      <c r="D146" s="14"/>
      <c r="E146" s="13">
        <v>0.194148936170213</v>
      </c>
      <c r="F146" s="14"/>
      <c r="I146" s="13">
        <v>0</v>
      </c>
      <c r="J146" s="14"/>
      <c r="K146" s="21">
        <v>0.40780069169861449</v>
      </c>
      <c r="L146" s="23"/>
      <c r="M146" s="13">
        <v>0.21981424148606801</v>
      </c>
      <c r="N146" s="14"/>
    </row>
    <row r="147" spans="1:14" x14ac:dyDescent="0.25">
      <c r="A147">
        <v>3354</v>
      </c>
      <c r="B147" t="s">
        <v>182</v>
      </c>
      <c r="C147" s="13">
        <v>0.14077669902912621</v>
      </c>
      <c r="D147" s="14"/>
      <c r="E147" s="13">
        <v>8.5714285714285701E-2</v>
      </c>
      <c r="F147" s="14"/>
      <c r="I147" s="13">
        <v>0</v>
      </c>
      <c r="J147" s="14"/>
      <c r="K147" s="21">
        <v>0.27225522369459559</v>
      </c>
      <c r="L147" s="23"/>
      <c r="M147" s="13">
        <v>0.386740331491713</v>
      </c>
      <c r="N147" s="14"/>
    </row>
    <row r="148" spans="1:14" x14ac:dyDescent="0.25">
      <c r="A148">
        <v>3351</v>
      </c>
      <c r="B148" t="s">
        <v>183</v>
      </c>
      <c r="C148" s="13">
        <v>0.18840579710144928</v>
      </c>
      <c r="D148" s="14"/>
      <c r="E148" s="13">
        <v>0.105263157894737</v>
      </c>
      <c r="F148" s="14"/>
      <c r="I148" s="13">
        <v>0</v>
      </c>
      <c r="J148" s="14"/>
      <c r="K148" s="21">
        <v>0.23224374495560943</v>
      </c>
      <c r="L148" s="23"/>
      <c r="M148" s="13">
        <v>2.2598870056497199E-2</v>
      </c>
      <c r="N148" s="14"/>
    </row>
    <row r="149" spans="1:14" x14ac:dyDescent="0.25">
      <c r="A149">
        <v>2032</v>
      </c>
      <c r="B149" t="s">
        <v>184</v>
      </c>
      <c r="C149" s="13">
        <v>0.59759759759759756</v>
      </c>
      <c r="D149" s="14"/>
      <c r="E149" s="13">
        <v>0.40390879478827402</v>
      </c>
      <c r="F149" s="14"/>
      <c r="I149" s="13">
        <v>0</v>
      </c>
      <c r="J149" s="14"/>
      <c r="K149" s="21">
        <v>0.50024975024975027</v>
      </c>
      <c r="L149" s="23"/>
      <c r="M149" s="13">
        <v>0.121323529411765</v>
      </c>
      <c r="N149" s="14"/>
    </row>
    <row r="150" spans="1:14" x14ac:dyDescent="0.25">
      <c r="A150">
        <v>3352</v>
      </c>
      <c r="B150" t="s">
        <v>185</v>
      </c>
      <c r="C150" s="13">
        <v>0.18811881188118812</v>
      </c>
      <c r="D150" s="14"/>
      <c r="E150" s="13">
        <v>7.4626865671641798E-2</v>
      </c>
      <c r="F150" s="14"/>
      <c r="I150" s="13">
        <v>0</v>
      </c>
      <c r="J150" s="14"/>
      <c r="K150" s="21">
        <v>0.35039278869442569</v>
      </c>
      <c r="L150" s="23"/>
      <c r="M150" s="13">
        <v>4.6783625730994101E-2</v>
      </c>
      <c r="N150" s="14"/>
    </row>
    <row r="151" spans="1:14" x14ac:dyDescent="0.25">
      <c r="A151">
        <v>5208</v>
      </c>
      <c r="B151" t="s">
        <v>186</v>
      </c>
      <c r="C151" s="13">
        <v>0.33886255924170616</v>
      </c>
      <c r="D151" s="14"/>
      <c r="E151" s="13">
        <v>0.20763723150357999</v>
      </c>
      <c r="F151" s="14"/>
      <c r="I151" s="13">
        <v>0</v>
      </c>
      <c r="J151" s="14"/>
      <c r="K151" s="21">
        <v>0.30193686730205271</v>
      </c>
      <c r="L151" s="23"/>
      <c r="M151" s="13">
        <v>6.9637883008356494E-2</v>
      </c>
      <c r="N151" s="14"/>
    </row>
    <row r="152" spans="1:14" x14ac:dyDescent="0.25">
      <c r="A152">
        <v>3367</v>
      </c>
      <c r="B152" t="s">
        <v>187</v>
      </c>
      <c r="C152" s="13">
        <v>7.2463768115942032E-2</v>
      </c>
      <c r="D152" s="14"/>
      <c r="E152" s="13">
        <v>2.8708133971291901E-2</v>
      </c>
      <c r="F152" s="14"/>
      <c r="I152" s="13">
        <v>0</v>
      </c>
      <c r="J152" s="14"/>
      <c r="K152" s="21">
        <v>0.18283392585068578</v>
      </c>
      <c r="L152" s="23"/>
      <c r="M152" s="13">
        <v>6.1452513966480403E-2</v>
      </c>
      <c r="N152" s="14"/>
    </row>
    <row r="153" spans="1:14" x14ac:dyDescent="0.25">
      <c r="A153">
        <v>3338</v>
      </c>
      <c r="B153" t="s">
        <v>188</v>
      </c>
      <c r="C153" s="13">
        <v>0.39329268292682928</v>
      </c>
      <c r="D153" s="14"/>
      <c r="E153" s="13">
        <v>0.23291925465838501</v>
      </c>
      <c r="F153" s="14"/>
      <c r="I153" s="13">
        <v>0</v>
      </c>
      <c r="J153" s="14"/>
      <c r="K153" s="21">
        <v>0.38801266678964558</v>
      </c>
      <c r="L153" s="23"/>
      <c r="M153" s="13">
        <v>0.36330935251798602</v>
      </c>
      <c r="N153" s="14"/>
    </row>
    <row r="154" spans="1:14" x14ac:dyDescent="0.25">
      <c r="A154">
        <v>3370</v>
      </c>
      <c r="B154" t="s">
        <v>189</v>
      </c>
      <c r="C154" s="13">
        <v>0.35395189003436428</v>
      </c>
      <c r="D154" s="14"/>
      <c r="E154" s="13">
        <v>0.16541353383458601</v>
      </c>
      <c r="F154" s="14"/>
      <c r="I154" s="13">
        <v>0</v>
      </c>
      <c r="J154" s="14"/>
      <c r="K154" s="21">
        <v>0.31139418835047566</v>
      </c>
      <c r="L154" s="23"/>
      <c r="M154" s="13">
        <v>7.69230769230769E-2</v>
      </c>
      <c r="N154" s="14"/>
    </row>
    <row r="155" spans="1:14" x14ac:dyDescent="0.25">
      <c r="A155">
        <v>3021</v>
      </c>
      <c r="B155" t="s">
        <v>190</v>
      </c>
      <c r="C155" s="13">
        <v>0.32211538461538464</v>
      </c>
      <c r="D155" s="14"/>
      <c r="E155" s="13">
        <v>0.160377358490566</v>
      </c>
      <c r="F155" s="14"/>
      <c r="I155" s="13">
        <v>0</v>
      </c>
      <c r="J155" s="14"/>
      <c r="K155" s="21">
        <v>0.28479588556734164</v>
      </c>
      <c r="L155" s="23"/>
      <c r="M155" s="13">
        <v>4.91803278688525E-2</v>
      </c>
      <c r="N155" s="14"/>
    </row>
    <row r="156" spans="1:14" x14ac:dyDescent="0.25">
      <c r="A156">
        <v>3347</v>
      </c>
      <c r="B156" t="s">
        <v>191</v>
      </c>
      <c r="C156" s="13">
        <v>0.4563106796116505</v>
      </c>
      <c r="D156" s="14"/>
      <c r="E156" s="13">
        <v>0.29411764705882398</v>
      </c>
      <c r="F156" s="14"/>
      <c r="I156" s="13">
        <v>0</v>
      </c>
      <c r="J156" s="14"/>
      <c r="K156" s="21">
        <v>0.40075274862568733</v>
      </c>
      <c r="L156" s="23"/>
      <c r="M156" s="13">
        <v>0.390804597701149</v>
      </c>
      <c r="N156" s="14"/>
    </row>
    <row r="157" spans="1:14" x14ac:dyDescent="0.25">
      <c r="A157">
        <v>3355</v>
      </c>
      <c r="B157" t="s">
        <v>192</v>
      </c>
      <c r="C157" s="13">
        <v>0.30805687203791471</v>
      </c>
      <c r="D157" s="14"/>
      <c r="E157" s="13">
        <v>0.157142857142857</v>
      </c>
      <c r="F157" s="14"/>
      <c r="I157" s="13">
        <v>0</v>
      </c>
      <c r="J157" s="14"/>
      <c r="K157" s="21">
        <v>0.45595479571138803</v>
      </c>
      <c r="L157" s="23"/>
      <c r="M157" s="13">
        <v>0.15</v>
      </c>
      <c r="N157" s="14"/>
    </row>
    <row r="158" spans="1:14" x14ac:dyDescent="0.25">
      <c r="A158">
        <v>3013</v>
      </c>
      <c r="B158" t="s">
        <v>193</v>
      </c>
      <c r="C158" s="13">
        <v>0.37296037296037299</v>
      </c>
      <c r="D158" s="14"/>
      <c r="E158" s="13">
        <v>0.28101265822784799</v>
      </c>
      <c r="F158" s="14"/>
      <c r="I158" s="13">
        <v>0</v>
      </c>
      <c r="J158" s="14"/>
      <c r="K158" s="21">
        <v>0.32899779416012098</v>
      </c>
      <c r="L158" s="23"/>
      <c r="M158" s="13">
        <v>0.325779036827195</v>
      </c>
      <c r="N158" s="14"/>
    </row>
    <row r="159" spans="1:14" x14ac:dyDescent="0.25">
      <c r="A159">
        <v>2010</v>
      </c>
      <c r="B159" t="s">
        <v>194</v>
      </c>
      <c r="C159" s="13">
        <v>0.42746113989637308</v>
      </c>
      <c r="D159" s="14"/>
      <c r="E159" s="13">
        <v>0.21671018276762399</v>
      </c>
      <c r="F159" s="14"/>
      <c r="I159" s="13">
        <v>3.8381201044385999E-2</v>
      </c>
      <c r="J159" s="14"/>
      <c r="K159" s="21">
        <v>0.50554323725055461</v>
      </c>
      <c r="L159" s="23"/>
      <c r="M159" s="13">
        <v>0.35060975609756101</v>
      </c>
      <c r="N159" s="14"/>
    </row>
    <row r="160" spans="1:14" x14ac:dyDescent="0.25">
      <c r="A160">
        <v>3301</v>
      </c>
      <c r="B160" t="s">
        <v>195</v>
      </c>
      <c r="C160" s="13">
        <v>0.26540284360189575</v>
      </c>
      <c r="D160" s="14"/>
      <c r="E160" s="13">
        <v>0.143540669856459</v>
      </c>
      <c r="F160" s="14"/>
      <c r="I160" s="13">
        <v>0</v>
      </c>
      <c r="J160" s="14"/>
      <c r="K160" s="21">
        <v>0.3238617411092638</v>
      </c>
      <c r="L160" s="23"/>
      <c r="M160" s="13">
        <v>2.7932960893854698E-2</v>
      </c>
      <c r="N160" s="14"/>
    </row>
    <row r="161" spans="1:14" x14ac:dyDescent="0.25">
      <c r="A161">
        <v>2022</v>
      </c>
      <c r="B161" t="s">
        <v>196</v>
      </c>
      <c r="C161" s="13">
        <v>0.31067961165048541</v>
      </c>
      <c r="D161" s="14"/>
      <c r="E161" s="13">
        <v>0.237864077669903</v>
      </c>
      <c r="F161" s="14"/>
      <c r="I161" s="13">
        <v>0</v>
      </c>
      <c r="J161" s="14"/>
      <c r="K161" s="21">
        <v>0.43830724786074787</v>
      </c>
      <c r="L161" s="23"/>
      <c r="M161" s="13">
        <v>0.50568181818181801</v>
      </c>
      <c r="N161" s="14"/>
    </row>
    <row r="162" spans="1:14" x14ac:dyDescent="0.25">
      <c r="A162">
        <v>3313</v>
      </c>
      <c r="B162" t="s">
        <v>197</v>
      </c>
      <c r="C162" s="13">
        <v>0.36666666666666664</v>
      </c>
      <c r="D162" s="14"/>
      <c r="E162" s="13">
        <v>0.210653753026634</v>
      </c>
      <c r="F162" s="14"/>
      <c r="I162" s="13">
        <v>0</v>
      </c>
      <c r="J162" s="14"/>
      <c r="K162" s="21">
        <v>0.48506962471520382</v>
      </c>
      <c r="L162" s="23"/>
      <c r="M162" s="13">
        <v>0.39548022598870097</v>
      </c>
      <c r="N162" s="14"/>
    </row>
    <row r="163" spans="1:14" x14ac:dyDescent="0.25">
      <c r="A163">
        <v>3371</v>
      </c>
      <c r="B163" t="s">
        <v>198</v>
      </c>
      <c r="C163" s="13">
        <v>5.2380952380952382E-2</v>
      </c>
      <c r="D163" s="14"/>
      <c r="E163" s="13">
        <v>3.8095238095238099E-2</v>
      </c>
      <c r="F163" s="14"/>
      <c r="I163" s="13">
        <v>0</v>
      </c>
      <c r="J163" s="14"/>
      <c r="K163" s="21">
        <v>0.19444444444444445</v>
      </c>
      <c r="L163" s="23"/>
      <c r="M163" s="13">
        <v>7.8212290502793297E-2</v>
      </c>
      <c r="N163" s="14"/>
    </row>
    <row r="164" spans="1:14" x14ac:dyDescent="0.25">
      <c r="A164">
        <v>3349</v>
      </c>
      <c r="B164" t="s">
        <v>199</v>
      </c>
      <c r="C164" s="13">
        <v>0.33333333333333331</v>
      </c>
      <c r="D164" s="14"/>
      <c r="E164" s="13">
        <v>0.2</v>
      </c>
      <c r="F164" s="14"/>
      <c r="I164" s="13">
        <v>0</v>
      </c>
      <c r="J164" s="14"/>
      <c r="K164" s="21">
        <v>0.49270833333333314</v>
      </c>
      <c r="L164" s="23"/>
      <c r="M164" s="13">
        <v>0.4</v>
      </c>
      <c r="N164" s="14"/>
    </row>
    <row r="165" spans="1:14" x14ac:dyDescent="0.25">
      <c r="A165">
        <v>3350</v>
      </c>
      <c r="B165" t="s">
        <v>200</v>
      </c>
      <c r="C165" s="13">
        <v>0.23261390887290168</v>
      </c>
      <c r="D165" s="14"/>
      <c r="E165" s="13">
        <v>0.112171837708831</v>
      </c>
      <c r="F165" s="14"/>
      <c r="I165" s="13">
        <v>0</v>
      </c>
      <c r="J165" s="14"/>
      <c r="K165" s="21">
        <v>0.30621702213425273</v>
      </c>
      <c r="L165" s="23"/>
      <c r="M165" s="13">
        <v>3.6211699164345398E-2</v>
      </c>
      <c r="N165" s="14"/>
    </row>
    <row r="166" spans="1:14" x14ac:dyDescent="0.25">
      <c r="A166">
        <v>2134</v>
      </c>
      <c r="B166" t="s">
        <v>201</v>
      </c>
      <c r="C166" s="13">
        <v>3.4090909090909088E-2</v>
      </c>
      <c r="D166" s="14"/>
      <c r="E166" s="13">
        <v>2.27272727272727E-2</v>
      </c>
      <c r="F166" s="14"/>
      <c r="I166" s="13">
        <v>0</v>
      </c>
      <c r="J166" s="14"/>
      <c r="K166" s="21">
        <v>0.150684931506849</v>
      </c>
      <c r="L166" s="23"/>
      <c r="M166" s="13">
        <v>0</v>
      </c>
      <c r="N166" s="14"/>
    </row>
    <row r="167" spans="1:14" x14ac:dyDescent="0.25">
      <c r="A167">
        <v>2148</v>
      </c>
      <c r="B167" t="s">
        <v>202</v>
      </c>
      <c r="C167" s="13">
        <v>0.1705685618729097</v>
      </c>
      <c r="D167" s="14"/>
      <c r="E167" s="13">
        <v>9.0604026845637606E-2</v>
      </c>
      <c r="F167" s="14"/>
      <c r="I167" s="13">
        <v>0</v>
      </c>
      <c r="J167" s="14"/>
      <c r="K167" s="21">
        <v>0.35418989621751434</v>
      </c>
      <c r="L167" s="23"/>
      <c r="M167" s="13">
        <v>0.225190839694656</v>
      </c>
      <c r="N167" s="14"/>
    </row>
    <row r="168" spans="1:14" x14ac:dyDescent="0.25">
      <c r="A168">
        <v>2081</v>
      </c>
      <c r="B168" t="s">
        <v>203</v>
      </c>
      <c r="C168" s="13">
        <v>0.17355371900826447</v>
      </c>
      <c r="D168" s="14"/>
      <c r="E168" s="13">
        <v>0.128571428571429</v>
      </c>
      <c r="F168" s="14"/>
      <c r="I168" s="13">
        <v>0</v>
      </c>
      <c r="J168" s="14"/>
      <c r="K168" s="21">
        <v>0.33387527581001025</v>
      </c>
      <c r="L168" s="23"/>
      <c r="M168" s="13">
        <v>3.6697247706422E-2</v>
      </c>
      <c r="N168" s="14"/>
    </row>
    <row r="169" spans="1:14" x14ac:dyDescent="0.25">
      <c r="A169">
        <v>2057</v>
      </c>
      <c r="B169" t="s">
        <v>204</v>
      </c>
      <c r="C169" s="13">
        <v>0.38009049773755654</v>
      </c>
      <c r="D169" s="14"/>
      <c r="E169" s="13">
        <v>0.21709006928406499</v>
      </c>
      <c r="F169" s="14"/>
      <c r="I169" s="13">
        <v>0</v>
      </c>
      <c r="J169" s="14"/>
      <c r="K169" s="21">
        <v>0.36640284839617249</v>
      </c>
      <c r="L169" s="23"/>
      <c r="M169" s="13">
        <v>8.3333333333333301E-2</v>
      </c>
      <c r="N169" s="14"/>
    </row>
    <row r="170" spans="1:14" x14ac:dyDescent="0.25">
      <c r="A170">
        <v>2058</v>
      </c>
      <c r="B170" t="s">
        <v>205</v>
      </c>
      <c r="C170" s="13">
        <v>0.1506172839506173</v>
      </c>
      <c r="D170" s="14"/>
      <c r="E170" s="13">
        <v>6.9377990430621997E-2</v>
      </c>
      <c r="F170" s="14"/>
      <c r="I170" s="13">
        <v>0</v>
      </c>
      <c r="J170" s="14"/>
      <c r="K170" s="21">
        <v>0.19233485976537418</v>
      </c>
      <c r="L170" s="23"/>
      <c r="M170" s="13">
        <v>1.9662921348314599E-2</v>
      </c>
      <c r="N170" s="14"/>
    </row>
    <row r="171" spans="1:14" x14ac:dyDescent="0.25">
      <c r="A171">
        <v>4610</v>
      </c>
      <c r="B171" t="s">
        <v>206</v>
      </c>
      <c r="C171" s="14"/>
      <c r="D171" s="13">
        <v>0.28174603174603174</v>
      </c>
      <c r="E171" s="14"/>
      <c r="F171" s="13">
        <v>0.13541666666666699</v>
      </c>
      <c r="I171" s="14"/>
      <c r="J171" s="13">
        <v>0</v>
      </c>
      <c r="K171" s="23"/>
      <c r="L171" s="21">
        <v>0.30400078789974144</v>
      </c>
      <c r="M171" s="14"/>
      <c r="N171" s="13">
        <v>2.2135416666666699E-2</v>
      </c>
    </row>
    <row r="172" spans="1:14" x14ac:dyDescent="0.25">
      <c r="A172">
        <v>3368</v>
      </c>
      <c r="B172" t="s">
        <v>207</v>
      </c>
      <c r="C172" s="13">
        <v>4.7393364928909949E-2</v>
      </c>
      <c r="D172" s="14"/>
      <c r="E172" s="13">
        <v>1.9607843137254902E-2</v>
      </c>
      <c r="F172" s="14"/>
      <c r="I172" s="13">
        <v>0</v>
      </c>
      <c r="J172" s="14"/>
      <c r="K172" s="21">
        <v>0.20400186557706135</v>
      </c>
      <c r="L172" s="23"/>
      <c r="M172" s="13">
        <v>2.7932960893854698E-2</v>
      </c>
      <c r="N172" s="14"/>
    </row>
    <row r="173" spans="1:14" x14ac:dyDescent="0.25">
      <c r="A173">
        <v>2060</v>
      </c>
      <c r="B173" t="s">
        <v>208</v>
      </c>
      <c r="C173" s="13">
        <v>0.36142625607779577</v>
      </c>
      <c r="D173" s="14"/>
      <c r="E173" s="13">
        <v>0.23168654173764899</v>
      </c>
      <c r="F173" s="14"/>
      <c r="I173" s="13">
        <v>0</v>
      </c>
      <c r="J173" s="14"/>
      <c r="K173" s="21">
        <v>0.46589731802670953</v>
      </c>
      <c r="L173" s="23"/>
      <c r="M173" s="13">
        <v>0.40494296577946798</v>
      </c>
      <c r="N173" s="14"/>
    </row>
    <row r="174" spans="1:14" x14ac:dyDescent="0.25">
      <c r="A174">
        <v>2061</v>
      </c>
      <c r="B174" t="s">
        <v>209</v>
      </c>
      <c r="C174" s="13">
        <v>0.27533783783783783</v>
      </c>
      <c r="D174" s="14"/>
      <c r="E174" s="13">
        <v>0.14527027027027001</v>
      </c>
      <c r="F174" s="14"/>
      <c r="I174" s="13">
        <v>0</v>
      </c>
      <c r="J174" s="14"/>
      <c r="K174" s="21">
        <v>0.3151047770849934</v>
      </c>
      <c r="L174" s="23"/>
      <c r="M174" s="13">
        <v>3.1128404669260701E-2</v>
      </c>
      <c r="N174" s="14"/>
    </row>
    <row r="175" spans="1:14" x14ac:dyDescent="0.25">
      <c r="A175">
        <v>2200</v>
      </c>
      <c r="B175" t="s">
        <v>210</v>
      </c>
      <c r="C175" s="13">
        <v>0.29245283018867924</v>
      </c>
      <c r="D175" s="14"/>
      <c r="E175" s="13">
        <v>0.22115384615384601</v>
      </c>
      <c r="F175" s="14"/>
      <c r="I175" s="13">
        <v>0</v>
      </c>
      <c r="J175" s="14"/>
      <c r="K175" s="21">
        <v>0.32336507677562754</v>
      </c>
      <c r="L175" s="23"/>
      <c r="M175" s="13">
        <v>3.3707865168539297E-2</v>
      </c>
      <c r="N175" s="14"/>
    </row>
    <row r="176" spans="1:14" x14ac:dyDescent="0.25">
      <c r="A176">
        <v>4074</v>
      </c>
      <c r="B176" t="s">
        <v>211</v>
      </c>
      <c r="C176" s="14"/>
      <c r="D176" s="13">
        <v>0.33825944170771755</v>
      </c>
      <c r="E176" s="14"/>
      <c r="F176" s="13">
        <v>0.158374792703151</v>
      </c>
      <c r="I176" s="14"/>
      <c r="J176" s="13">
        <v>0</v>
      </c>
      <c r="K176" s="23"/>
      <c r="L176" s="21">
        <v>0.27754590838222121</v>
      </c>
      <c r="M176" s="14"/>
      <c r="N176" s="13">
        <v>5.80912863070539E-3</v>
      </c>
    </row>
    <row r="177" spans="1:14" x14ac:dyDescent="0.25">
      <c r="A177">
        <v>4028</v>
      </c>
      <c r="B177" t="s">
        <v>212</v>
      </c>
      <c r="C177" s="14"/>
      <c r="D177" s="13">
        <v>0.58762886597938147</v>
      </c>
      <c r="E177" s="14"/>
      <c r="F177" s="13">
        <v>0.27675988428158099</v>
      </c>
      <c r="I177" s="14"/>
      <c r="J177" s="13">
        <v>0</v>
      </c>
      <c r="K177" s="23"/>
      <c r="L177" s="21">
        <v>0.37940441864373509</v>
      </c>
      <c r="M177" s="14"/>
      <c r="N177" s="13">
        <v>5.68948891031823E-2</v>
      </c>
    </row>
    <row r="178" spans="1:14" x14ac:dyDescent="0.25">
      <c r="A178">
        <v>3362</v>
      </c>
      <c r="B178" t="s">
        <v>213</v>
      </c>
      <c r="C178" s="13">
        <v>0.27863777089783281</v>
      </c>
      <c r="D178" s="14"/>
      <c r="E178" s="13">
        <v>0.173913043478261</v>
      </c>
      <c r="F178" s="14"/>
      <c r="I178" s="13">
        <v>0</v>
      </c>
      <c r="J178" s="14"/>
      <c r="K178" s="21">
        <v>0.23992496392496401</v>
      </c>
      <c r="L178" s="23"/>
      <c r="M178" s="13">
        <v>0.116363636363636</v>
      </c>
      <c r="N178" s="14"/>
    </row>
    <row r="179" spans="1:14" x14ac:dyDescent="0.25">
      <c r="A179">
        <v>6909</v>
      </c>
      <c r="B179" t="s">
        <v>214</v>
      </c>
      <c r="C179" s="14"/>
      <c r="D179" s="13">
        <v>0.43822075782537068</v>
      </c>
      <c r="E179" s="14"/>
      <c r="F179" s="13">
        <v>0.183533447684391</v>
      </c>
      <c r="I179" s="14"/>
      <c r="J179" s="13">
        <v>0</v>
      </c>
      <c r="K179" s="23"/>
      <c r="L179" s="21">
        <v>0.35986916488946269</v>
      </c>
      <c r="M179" s="14"/>
      <c r="N179" s="13">
        <v>2.5728987993138899E-2</v>
      </c>
    </row>
    <row r="180" spans="1:14" x14ac:dyDescent="0.25">
      <c r="A180">
        <v>2135</v>
      </c>
      <c r="B180" t="s">
        <v>215</v>
      </c>
      <c r="C180" s="13">
        <v>0.2711864406779661</v>
      </c>
      <c r="D180" s="14"/>
      <c r="E180" s="13">
        <v>7.421875E-2</v>
      </c>
      <c r="F180" s="14"/>
      <c r="I180" s="13">
        <v>0</v>
      </c>
      <c r="J180" s="14"/>
      <c r="K180" s="21">
        <v>0.49779375714986085</v>
      </c>
      <c r="L180" s="23"/>
      <c r="M180" s="13">
        <v>0.54502369668246398</v>
      </c>
      <c r="N180" s="14"/>
    </row>
    <row r="181" spans="1:14" x14ac:dyDescent="0.25">
      <c r="A181">
        <v>2071</v>
      </c>
      <c r="B181" t="s">
        <v>216</v>
      </c>
      <c r="C181" s="13">
        <v>0.21933962264150944</v>
      </c>
      <c r="D181" s="14"/>
      <c r="E181" s="13">
        <v>0.11915887850467299</v>
      </c>
      <c r="F181" s="14"/>
      <c r="I181" s="13">
        <v>0</v>
      </c>
      <c r="J181" s="14"/>
      <c r="K181" s="21">
        <v>0.40463477085726612</v>
      </c>
      <c r="L181" s="23"/>
      <c r="M181" s="13">
        <v>0.17260273972602699</v>
      </c>
      <c r="N181" s="14"/>
    </row>
    <row r="182" spans="1:14" x14ac:dyDescent="0.25">
      <c r="A182">
        <v>2193</v>
      </c>
      <c r="B182" t="s">
        <v>217</v>
      </c>
      <c r="C182" s="13">
        <v>0.3629441624365482</v>
      </c>
      <c r="D182" s="14"/>
      <c r="E182" s="13">
        <v>0.23237597911227201</v>
      </c>
      <c r="F182" s="14"/>
      <c r="I182" s="13">
        <v>0</v>
      </c>
      <c r="J182" s="14"/>
      <c r="K182" s="21">
        <v>0.38853044203502907</v>
      </c>
      <c r="L182" s="23"/>
      <c r="M182" s="13">
        <v>0.44848484848484799</v>
      </c>
      <c r="N182" s="14"/>
    </row>
    <row r="183" spans="1:14" x14ac:dyDescent="0.25">
      <c r="A183">
        <v>2028</v>
      </c>
      <c r="B183" t="s">
        <v>218</v>
      </c>
      <c r="C183" s="13">
        <v>0.39663865546218485</v>
      </c>
      <c r="D183" s="14"/>
      <c r="E183" s="13">
        <v>0.22934232715008401</v>
      </c>
      <c r="F183" s="14"/>
      <c r="I183" s="13">
        <v>1.8043844856661037E-2</v>
      </c>
      <c r="J183" s="14"/>
      <c r="K183" s="21">
        <v>0.53346339832950052</v>
      </c>
      <c r="L183" s="23"/>
      <c r="M183" s="13">
        <v>0.369649805447471</v>
      </c>
      <c r="N183" s="14"/>
    </row>
    <row r="184" spans="1:14" x14ac:dyDescent="0.25">
      <c r="A184">
        <v>2012</v>
      </c>
      <c r="B184" t="s">
        <v>219</v>
      </c>
      <c r="C184" s="13">
        <v>0.36804308797127466</v>
      </c>
      <c r="D184" s="14"/>
      <c r="E184" s="13">
        <v>0.12523719165085401</v>
      </c>
      <c r="F184" s="14"/>
      <c r="I184" s="13">
        <v>1.3851992409866995E-2</v>
      </c>
      <c r="J184" s="14"/>
      <c r="K184" s="21">
        <v>0.38971348370927339</v>
      </c>
      <c r="L184" s="23"/>
      <c r="M184" s="13">
        <v>0.49473684210526298</v>
      </c>
      <c r="N184" s="14"/>
    </row>
    <row r="185" spans="1:14" x14ac:dyDescent="0.25">
      <c r="A185">
        <v>2074</v>
      </c>
      <c r="B185" t="s">
        <v>220</v>
      </c>
      <c r="C185" s="13">
        <v>0.3413078149920255</v>
      </c>
      <c r="D185" s="14"/>
      <c r="E185" s="13">
        <v>0.23285486443381201</v>
      </c>
      <c r="F185" s="14"/>
      <c r="I185" s="13">
        <v>0</v>
      </c>
      <c r="J185" s="14"/>
      <c r="K185" s="21">
        <v>0.27111168699136373</v>
      </c>
      <c r="L185" s="23"/>
      <c r="M185" s="13">
        <v>0.108007448789572</v>
      </c>
      <c r="N185" s="14"/>
    </row>
    <row r="186" spans="1:14" x14ac:dyDescent="0.25">
      <c r="A186">
        <v>2117</v>
      </c>
      <c r="B186" t="s">
        <v>221</v>
      </c>
      <c r="C186" s="13">
        <v>0.11219512195121951</v>
      </c>
      <c r="D186" s="14"/>
      <c r="E186" s="13">
        <v>6.6666666666666693E-2</v>
      </c>
      <c r="F186" s="14"/>
      <c r="I186" s="13">
        <v>0</v>
      </c>
      <c r="J186" s="14"/>
      <c r="K186" s="21">
        <v>0.22456770070563192</v>
      </c>
      <c r="L186" s="23"/>
      <c r="M186" s="13">
        <v>2.8571428571428602E-3</v>
      </c>
      <c r="N186" s="14"/>
    </row>
    <row r="187" spans="1:14" x14ac:dyDescent="0.25">
      <c r="A187">
        <v>3035</v>
      </c>
      <c r="B187" t="s">
        <v>222</v>
      </c>
      <c r="C187" s="13">
        <v>0.14851485148514851</v>
      </c>
      <c r="D187" s="14"/>
      <c r="E187" s="13">
        <v>0.11111111111111099</v>
      </c>
      <c r="F187" s="14"/>
      <c r="I187" s="13">
        <v>0</v>
      </c>
      <c r="J187" s="14"/>
      <c r="K187" s="21">
        <v>0.26508420208500372</v>
      </c>
      <c r="L187" s="23"/>
      <c r="M187" s="13">
        <v>2.32558139534884E-2</v>
      </c>
      <c r="N187" s="14"/>
    </row>
    <row r="188" spans="1:14" x14ac:dyDescent="0.25">
      <c r="A188">
        <v>2078</v>
      </c>
      <c r="B188" t="s">
        <v>223</v>
      </c>
      <c r="C188" s="13">
        <v>0.55613577023498695</v>
      </c>
      <c r="D188" s="14"/>
      <c r="E188" s="13">
        <v>0.41277641277641303</v>
      </c>
      <c r="F188" s="14"/>
      <c r="I188" s="13">
        <v>2.7764127764127983E-2</v>
      </c>
      <c r="J188" s="14"/>
      <c r="K188" s="21">
        <v>0.35366028164177088</v>
      </c>
      <c r="L188" s="23"/>
      <c r="M188" s="13">
        <v>2.6011560693641599E-2</v>
      </c>
      <c r="N188" s="14"/>
    </row>
    <row r="189" spans="1:14" x14ac:dyDescent="0.25">
      <c r="A189">
        <v>2030</v>
      </c>
      <c r="B189" t="s">
        <v>224</v>
      </c>
      <c r="C189" s="13">
        <v>0.53260869565217395</v>
      </c>
      <c r="D189" s="14"/>
      <c r="E189" s="13">
        <v>0.34615384615384598</v>
      </c>
      <c r="F189" s="14"/>
      <c r="I189" s="13">
        <v>0</v>
      </c>
      <c r="J189" s="14"/>
      <c r="K189" s="21">
        <v>0.46964285714285703</v>
      </c>
      <c r="L189" s="23"/>
      <c r="M189" s="13">
        <v>2.6315789473684199E-2</v>
      </c>
      <c r="N189" s="14"/>
    </row>
    <row r="190" spans="1:14" x14ac:dyDescent="0.25">
      <c r="A190">
        <v>2100</v>
      </c>
      <c r="B190" t="s">
        <v>225</v>
      </c>
      <c r="C190" s="13">
        <v>0.36499999999999999</v>
      </c>
      <c r="D190" s="14"/>
      <c r="E190" s="13">
        <v>0.19095477386934701</v>
      </c>
      <c r="F190" s="14"/>
      <c r="I190" s="13">
        <v>0</v>
      </c>
      <c r="J190" s="14"/>
      <c r="K190" s="21">
        <v>0.1927280882801902</v>
      </c>
      <c r="L190" s="23"/>
      <c r="M190" s="13">
        <v>1.18343195266272E-2</v>
      </c>
      <c r="N190" s="14"/>
    </row>
    <row r="191" spans="1:14" x14ac:dyDescent="0.25">
      <c r="A191">
        <v>3036</v>
      </c>
      <c r="B191" t="s">
        <v>226</v>
      </c>
      <c r="C191" s="13">
        <v>0.23131672597864769</v>
      </c>
      <c r="D191" s="14"/>
      <c r="E191" s="13">
        <v>9.5541401273885398E-2</v>
      </c>
      <c r="F191" s="14"/>
      <c r="I191" s="13">
        <v>0</v>
      </c>
      <c r="J191" s="14"/>
      <c r="K191" s="21">
        <v>0.29061227556156577</v>
      </c>
      <c r="L191" s="23"/>
      <c r="M191" s="13">
        <v>0.129411764705882</v>
      </c>
      <c r="N191" s="14"/>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91"/>
  <sheetViews>
    <sheetView topLeftCell="A109" workbookViewId="0">
      <selection activeCell="D125" sqref="D125"/>
    </sheetView>
  </sheetViews>
  <sheetFormatPr defaultRowHeight="15" x14ac:dyDescent="0.25"/>
  <cols>
    <col min="2" max="2" width="47.7109375" bestFit="1" customWidth="1"/>
    <col min="3" max="3" width="10.140625" bestFit="1" customWidth="1"/>
  </cols>
  <sheetData>
    <row r="2" spans="1:27" s="2" customFormat="1" ht="27.75" customHeight="1" x14ac:dyDescent="0.25">
      <c r="C2" s="11" t="s">
        <v>8</v>
      </c>
      <c r="D2" s="11" t="s">
        <v>10</v>
      </c>
      <c r="E2" s="11" t="s">
        <v>237</v>
      </c>
      <c r="F2" s="11" t="s">
        <v>238</v>
      </c>
      <c r="G2" s="11"/>
      <c r="H2" s="11"/>
      <c r="I2" s="11"/>
      <c r="J2" s="11"/>
      <c r="K2" s="11"/>
      <c r="L2" s="11"/>
      <c r="M2" s="11"/>
      <c r="N2" s="11"/>
      <c r="O2" s="11"/>
      <c r="P2" s="11"/>
      <c r="Q2" s="11"/>
      <c r="R2" s="11"/>
      <c r="S2" s="11"/>
      <c r="T2" s="11"/>
      <c r="U2" s="11"/>
      <c r="V2" s="11"/>
      <c r="W2" s="11"/>
      <c r="X2" s="11"/>
      <c r="Y2" s="11"/>
      <c r="Z2" s="11"/>
      <c r="AA2" s="11"/>
    </row>
    <row r="3" spans="1:27" x14ac:dyDescent="0.25">
      <c r="A3">
        <v>2173</v>
      </c>
      <c r="B3" t="s">
        <v>38</v>
      </c>
      <c r="C3" s="8">
        <v>110017.59999999999</v>
      </c>
      <c r="D3" s="8">
        <v>0</v>
      </c>
      <c r="E3" s="8">
        <v>18140.425874999997</v>
      </c>
      <c r="F3" s="8">
        <v>0</v>
      </c>
    </row>
    <row r="4" spans="1:27" x14ac:dyDescent="0.25">
      <c r="A4">
        <v>3000</v>
      </c>
      <c r="B4" t="s">
        <v>39</v>
      </c>
      <c r="C4" s="8">
        <v>110017.59999999999</v>
      </c>
      <c r="D4" s="8">
        <v>8514.7474383841345</v>
      </c>
      <c r="E4" s="8">
        <v>60677.493074999991</v>
      </c>
      <c r="F4" s="8">
        <v>0</v>
      </c>
    </row>
    <row r="5" spans="1:27" x14ac:dyDescent="0.25">
      <c r="A5">
        <v>3026</v>
      </c>
      <c r="B5" t="s">
        <v>40</v>
      </c>
      <c r="C5" s="8">
        <v>110017.59999999999</v>
      </c>
      <c r="D5" s="8">
        <v>0</v>
      </c>
      <c r="E5" s="8">
        <v>32253.464999999997</v>
      </c>
      <c r="F5" s="8">
        <v>0</v>
      </c>
    </row>
    <row r="6" spans="1:27" x14ac:dyDescent="0.25">
      <c r="A6">
        <v>6907</v>
      </c>
      <c r="B6" t="s">
        <v>41</v>
      </c>
      <c r="C6" s="8">
        <v>110017.59999999999</v>
      </c>
      <c r="D6" s="8">
        <v>0</v>
      </c>
      <c r="E6" s="8">
        <v>51591.674999999996</v>
      </c>
      <c r="F6" s="8">
        <v>0</v>
      </c>
    </row>
    <row r="7" spans="1:27" x14ac:dyDescent="0.25">
      <c r="A7">
        <v>2150</v>
      </c>
      <c r="B7" t="s">
        <v>42</v>
      </c>
      <c r="C7" s="8">
        <v>110017.59999999999</v>
      </c>
      <c r="D7" s="8">
        <v>0</v>
      </c>
      <c r="E7" s="8">
        <v>35141.834999999999</v>
      </c>
      <c r="F7" s="8">
        <v>0</v>
      </c>
    </row>
    <row r="8" spans="1:27" x14ac:dyDescent="0.25">
      <c r="A8">
        <v>2184</v>
      </c>
      <c r="B8" t="s">
        <v>43</v>
      </c>
      <c r="C8" s="8">
        <v>110017.59999999999</v>
      </c>
      <c r="D8" s="8">
        <v>0</v>
      </c>
      <c r="E8" s="8">
        <v>20021.107499999998</v>
      </c>
      <c r="F8" s="8">
        <v>0</v>
      </c>
    </row>
    <row r="9" spans="1:27" x14ac:dyDescent="0.25">
      <c r="A9">
        <v>3360</v>
      </c>
      <c r="B9" t="s">
        <v>44</v>
      </c>
      <c r="C9" s="8">
        <v>110017.59999999999</v>
      </c>
      <c r="D9" s="8">
        <v>0</v>
      </c>
      <c r="E9" s="8">
        <v>3428.5891575000001</v>
      </c>
      <c r="F9" s="8">
        <v>0</v>
      </c>
    </row>
    <row r="10" spans="1:27" x14ac:dyDescent="0.25">
      <c r="A10">
        <v>2102</v>
      </c>
      <c r="B10" t="s">
        <v>45</v>
      </c>
      <c r="C10" s="8">
        <v>110017.59999999999</v>
      </c>
      <c r="D10" s="8">
        <v>0</v>
      </c>
      <c r="E10" s="8">
        <v>13396.006799999997</v>
      </c>
      <c r="F10" s="8">
        <v>0</v>
      </c>
    </row>
    <row r="11" spans="1:27" x14ac:dyDescent="0.25">
      <c r="A11">
        <v>2020</v>
      </c>
      <c r="B11" t="s">
        <v>46</v>
      </c>
      <c r="C11" s="8">
        <v>110017.59999999999</v>
      </c>
      <c r="D11" s="8">
        <v>0</v>
      </c>
      <c r="E11" s="8">
        <v>5039.4343124999996</v>
      </c>
      <c r="F11" s="8">
        <v>0</v>
      </c>
    </row>
    <row r="12" spans="1:27" x14ac:dyDescent="0.25">
      <c r="A12">
        <v>4064</v>
      </c>
      <c r="B12" t="s">
        <v>47</v>
      </c>
      <c r="C12" s="8">
        <v>110017.59999999999</v>
      </c>
      <c r="D12" s="8">
        <v>0</v>
      </c>
      <c r="E12" s="8">
        <v>65592.612605999995</v>
      </c>
      <c r="F12" s="8">
        <v>944653.74176656769</v>
      </c>
    </row>
    <row r="13" spans="1:27" x14ac:dyDescent="0.25">
      <c r="A13">
        <v>2001</v>
      </c>
      <c r="B13" t="s">
        <v>48</v>
      </c>
      <c r="C13" s="8">
        <v>110017.59999999999</v>
      </c>
      <c r="D13" s="8">
        <v>0</v>
      </c>
      <c r="E13" s="8">
        <v>5090.0250074999994</v>
      </c>
      <c r="F13" s="8">
        <v>0</v>
      </c>
    </row>
    <row r="14" spans="1:27" x14ac:dyDescent="0.25">
      <c r="A14">
        <v>2038</v>
      </c>
      <c r="B14" t="s">
        <v>49</v>
      </c>
      <c r="C14" s="8">
        <v>110017.59999999999</v>
      </c>
      <c r="D14" s="8">
        <v>0</v>
      </c>
      <c r="E14" s="8">
        <v>10494.21</v>
      </c>
      <c r="F14" s="8">
        <v>0</v>
      </c>
    </row>
    <row r="15" spans="1:27" x14ac:dyDescent="0.25">
      <c r="A15">
        <v>4032</v>
      </c>
      <c r="B15" t="s">
        <v>50</v>
      </c>
      <c r="C15" s="8">
        <v>110017.59999999999</v>
      </c>
      <c r="D15" s="8">
        <v>0</v>
      </c>
      <c r="E15" s="8">
        <v>32872.843171439999</v>
      </c>
      <c r="F15" s="8">
        <v>0</v>
      </c>
    </row>
    <row r="16" spans="1:27" x14ac:dyDescent="0.25">
      <c r="A16">
        <v>2115</v>
      </c>
      <c r="B16" t="s">
        <v>51</v>
      </c>
      <c r="C16" s="8">
        <v>110017.59999999999</v>
      </c>
      <c r="D16" s="8">
        <v>0</v>
      </c>
      <c r="E16" s="8">
        <v>13116.923324999998</v>
      </c>
      <c r="F16" s="8">
        <v>0</v>
      </c>
    </row>
    <row r="17" spans="1:6" x14ac:dyDescent="0.25">
      <c r="A17">
        <v>4040</v>
      </c>
      <c r="B17" t="s">
        <v>52</v>
      </c>
      <c r="C17" s="8">
        <v>110017.59999999999</v>
      </c>
      <c r="D17" s="8">
        <v>0</v>
      </c>
      <c r="E17" s="8">
        <v>28883.699999999997</v>
      </c>
      <c r="F17" s="8">
        <v>0</v>
      </c>
    </row>
    <row r="18" spans="1:6" x14ac:dyDescent="0.25">
      <c r="A18">
        <v>4025</v>
      </c>
      <c r="B18" t="s">
        <v>53</v>
      </c>
      <c r="C18" s="8">
        <v>110017.59999999999</v>
      </c>
      <c r="D18" s="8">
        <v>0</v>
      </c>
      <c r="E18" s="8">
        <v>14111.943152400001</v>
      </c>
      <c r="F18" s="8">
        <v>0</v>
      </c>
    </row>
    <row r="19" spans="1:6" x14ac:dyDescent="0.25">
      <c r="A19">
        <v>4041</v>
      </c>
      <c r="B19" t="s">
        <v>54</v>
      </c>
      <c r="C19" s="8">
        <v>110017.59999999999</v>
      </c>
      <c r="D19" s="8">
        <v>0</v>
      </c>
      <c r="E19" s="8">
        <v>28289.211304800003</v>
      </c>
      <c r="F19" s="8">
        <v>0</v>
      </c>
    </row>
    <row r="20" spans="1:6" x14ac:dyDescent="0.25">
      <c r="A20">
        <v>2166</v>
      </c>
      <c r="B20" t="s">
        <v>55</v>
      </c>
      <c r="C20" s="8">
        <v>110017.59999999999</v>
      </c>
      <c r="D20" s="8">
        <v>0</v>
      </c>
      <c r="E20" s="8">
        <v>20606.519999999997</v>
      </c>
      <c r="F20" s="8">
        <v>0</v>
      </c>
    </row>
    <row r="21" spans="1:6" x14ac:dyDescent="0.25">
      <c r="A21">
        <v>5400</v>
      </c>
      <c r="B21" t="s">
        <v>56</v>
      </c>
      <c r="C21" s="8">
        <v>110017.59999999999</v>
      </c>
      <c r="D21" s="8">
        <v>30341.485487162223</v>
      </c>
      <c r="E21" s="8">
        <v>36792.199327799994</v>
      </c>
      <c r="F21" s="8">
        <v>0</v>
      </c>
    </row>
    <row r="22" spans="1:6" x14ac:dyDescent="0.25">
      <c r="A22">
        <v>2062</v>
      </c>
      <c r="B22" t="s">
        <v>57</v>
      </c>
      <c r="C22" s="8">
        <v>110017.59999999999</v>
      </c>
      <c r="D22" s="8">
        <v>0</v>
      </c>
      <c r="E22" s="8">
        <v>32494.162499999995</v>
      </c>
      <c r="F22" s="8">
        <v>0</v>
      </c>
    </row>
    <row r="23" spans="1:6" x14ac:dyDescent="0.25">
      <c r="A23">
        <v>2075</v>
      </c>
      <c r="B23" t="s">
        <v>58</v>
      </c>
      <c r="C23" s="8">
        <v>110017.59999999999</v>
      </c>
      <c r="D23" s="8">
        <v>28442.750325105029</v>
      </c>
      <c r="E23" s="8">
        <v>47152.806074999993</v>
      </c>
      <c r="F23" s="8">
        <v>0</v>
      </c>
    </row>
    <row r="24" spans="1:6" x14ac:dyDescent="0.25">
      <c r="A24">
        <v>2107</v>
      </c>
      <c r="B24" t="s">
        <v>59</v>
      </c>
      <c r="C24" s="8">
        <v>110017.59999999999</v>
      </c>
      <c r="D24" s="8">
        <v>0</v>
      </c>
      <c r="E24" s="8">
        <v>43249.153919999997</v>
      </c>
      <c r="F24" s="8">
        <v>0</v>
      </c>
    </row>
    <row r="25" spans="1:6" x14ac:dyDescent="0.25">
      <c r="A25">
        <v>6906</v>
      </c>
      <c r="B25" t="s">
        <v>60</v>
      </c>
      <c r="C25" s="8">
        <v>110017.59999999999</v>
      </c>
      <c r="D25" s="8">
        <v>0</v>
      </c>
      <c r="E25" s="8">
        <v>59367.93284999999</v>
      </c>
      <c r="F25" s="8">
        <v>0</v>
      </c>
    </row>
    <row r="26" spans="1:6" x14ac:dyDescent="0.25">
      <c r="A26">
        <v>4021</v>
      </c>
      <c r="B26" t="s">
        <v>61</v>
      </c>
      <c r="C26" s="8">
        <v>110017.59999999999</v>
      </c>
      <c r="D26" s="8">
        <v>0</v>
      </c>
      <c r="E26" s="8">
        <v>37170.018143399997</v>
      </c>
      <c r="F26" s="8">
        <v>0</v>
      </c>
    </row>
    <row r="27" spans="1:6" x14ac:dyDescent="0.25">
      <c r="A27">
        <v>6102</v>
      </c>
      <c r="B27" t="s">
        <v>62</v>
      </c>
      <c r="C27" s="8">
        <v>110017.59999999999</v>
      </c>
      <c r="D27" s="8">
        <v>0</v>
      </c>
      <c r="E27" s="8">
        <v>28970.129999999997</v>
      </c>
      <c r="F27" s="8">
        <v>0</v>
      </c>
    </row>
    <row r="28" spans="1:6" x14ac:dyDescent="0.25">
      <c r="A28">
        <v>3031</v>
      </c>
      <c r="B28" t="s">
        <v>63</v>
      </c>
      <c r="C28" s="8">
        <v>110017.59999999999</v>
      </c>
      <c r="D28" s="8">
        <v>0</v>
      </c>
      <c r="E28" s="8">
        <v>16186.841549999997</v>
      </c>
      <c r="F28" s="8">
        <v>0</v>
      </c>
    </row>
    <row r="29" spans="1:6" x14ac:dyDescent="0.25">
      <c r="A29">
        <v>2203</v>
      </c>
      <c r="B29" t="s">
        <v>64</v>
      </c>
      <c r="C29" s="8">
        <v>110017.59999999999</v>
      </c>
      <c r="D29" s="8">
        <v>0</v>
      </c>
      <c r="E29" s="8">
        <v>30224.847374999994</v>
      </c>
      <c r="F29" s="8">
        <v>0</v>
      </c>
    </row>
    <row r="30" spans="1:6" x14ac:dyDescent="0.25">
      <c r="A30">
        <v>4029</v>
      </c>
      <c r="B30" t="s">
        <v>65</v>
      </c>
      <c r="C30" s="8">
        <v>110017.59999999999</v>
      </c>
      <c r="D30" s="8">
        <v>0</v>
      </c>
      <c r="E30" s="8">
        <v>59667.364318799991</v>
      </c>
      <c r="F30" s="8">
        <v>842650.59573012381</v>
      </c>
    </row>
    <row r="31" spans="1:6" x14ac:dyDescent="0.25">
      <c r="A31">
        <v>2036</v>
      </c>
      <c r="B31" t="s">
        <v>66</v>
      </c>
      <c r="C31" s="8">
        <v>110017.59999999999</v>
      </c>
      <c r="D31" s="8">
        <v>0</v>
      </c>
      <c r="E31" s="8">
        <v>67395.299999999988</v>
      </c>
      <c r="F31" s="8">
        <v>0</v>
      </c>
    </row>
    <row r="32" spans="1:6" x14ac:dyDescent="0.25">
      <c r="A32">
        <v>4100</v>
      </c>
      <c r="B32" t="s">
        <v>67</v>
      </c>
      <c r="C32" s="8">
        <v>110017.59999999999</v>
      </c>
      <c r="D32" s="8">
        <v>0</v>
      </c>
      <c r="E32" s="8">
        <v>152641.63612499999</v>
      </c>
      <c r="F32" s="8">
        <v>0</v>
      </c>
    </row>
    <row r="33" spans="1:6" x14ac:dyDescent="0.25">
      <c r="A33">
        <v>2087</v>
      </c>
      <c r="B33" t="s">
        <v>68</v>
      </c>
      <c r="C33" s="8">
        <v>110017.59999999999</v>
      </c>
      <c r="D33" s="8">
        <v>0</v>
      </c>
      <c r="E33" s="8">
        <v>31290.674999999996</v>
      </c>
      <c r="F33" s="8">
        <v>0</v>
      </c>
    </row>
    <row r="34" spans="1:6" x14ac:dyDescent="0.25">
      <c r="A34">
        <v>2094</v>
      </c>
      <c r="B34" t="s">
        <v>69</v>
      </c>
      <c r="C34" s="8">
        <v>110017.59999999999</v>
      </c>
      <c r="D34" s="8">
        <v>0</v>
      </c>
      <c r="E34" s="8">
        <v>28264.730549999997</v>
      </c>
      <c r="F34" s="8">
        <v>0</v>
      </c>
    </row>
    <row r="35" spans="1:6" x14ac:dyDescent="0.25">
      <c r="A35">
        <v>2013</v>
      </c>
      <c r="B35" t="s">
        <v>70</v>
      </c>
      <c r="C35" s="8">
        <v>110017.59999999999</v>
      </c>
      <c r="D35" s="8">
        <v>0</v>
      </c>
      <c r="E35" s="8">
        <v>9628.3798874999975</v>
      </c>
      <c r="F35" s="8">
        <v>0</v>
      </c>
    </row>
    <row r="36" spans="1:6" x14ac:dyDescent="0.25">
      <c r="A36">
        <v>3024</v>
      </c>
      <c r="B36" t="s">
        <v>71</v>
      </c>
      <c r="C36" s="8">
        <v>110017.59999999999</v>
      </c>
      <c r="D36" s="8">
        <v>0</v>
      </c>
      <c r="E36" s="8">
        <v>37789.507499999992</v>
      </c>
      <c r="F36" s="8">
        <v>0</v>
      </c>
    </row>
    <row r="37" spans="1:6" x14ac:dyDescent="0.25">
      <c r="A37">
        <v>2015</v>
      </c>
      <c r="B37" t="s">
        <v>72</v>
      </c>
      <c r="C37" s="8">
        <v>110017.59999999999</v>
      </c>
      <c r="D37" s="8">
        <v>0</v>
      </c>
      <c r="E37" s="8">
        <v>14289.073919999999</v>
      </c>
      <c r="F37" s="8">
        <v>0</v>
      </c>
    </row>
    <row r="38" spans="1:6" x14ac:dyDescent="0.25">
      <c r="A38">
        <v>2186</v>
      </c>
      <c r="B38" t="s">
        <v>73</v>
      </c>
      <c r="C38" s="8">
        <v>110017.59999999999</v>
      </c>
      <c r="D38" s="8">
        <v>0</v>
      </c>
      <c r="E38" s="8">
        <v>41974.878239999998</v>
      </c>
      <c r="F38" s="8">
        <v>0</v>
      </c>
    </row>
    <row r="39" spans="1:6" x14ac:dyDescent="0.25">
      <c r="A39">
        <v>2110</v>
      </c>
      <c r="B39" t="s">
        <v>74</v>
      </c>
      <c r="C39" s="8">
        <v>110017.59999999999</v>
      </c>
      <c r="D39" s="8">
        <v>0</v>
      </c>
      <c r="E39" s="8">
        <v>30224.847374999994</v>
      </c>
      <c r="F39" s="8">
        <v>0</v>
      </c>
    </row>
    <row r="40" spans="1:6" x14ac:dyDescent="0.25">
      <c r="A40">
        <v>2111</v>
      </c>
      <c r="B40" t="s">
        <v>75</v>
      </c>
      <c r="C40" s="8">
        <v>110017.59999999999</v>
      </c>
      <c r="D40" s="8">
        <v>0</v>
      </c>
      <c r="E40" s="8">
        <v>21832.745624999996</v>
      </c>
      <c r="F40" s="8">
        <v>0</v>
      </c>
    </row>
    <row r="41" spans="1:6" x14ac:dyDescent="0.25">
      <c r="A41">
        <v>2024</v>
      </c>
      <c r="B41" t="s">
        <v>76</v>
      </c>
      <c r="C41" s="8">
        <v>110017.59999999999</v>
      </c>
      <c r="D41" s="8">
        <v>0</v>
      </c>
      <c r="E41" s="8">
        <v>52745.842084799995</v>
      </c>
      <c r="F41" s="8">
        <v>0</v>
      </c>
    </row>
    <row r="42" spans="1:6" x14ac:dyDescent="0.25">
      <c r="A42">
        <v>2112</v>
      </c>
      <c r="B42" t="s">
        <v>77</v>
      </c>
      <c r="C42" s="8">
        <v>110017.59999999999</v>
      </c>
      <c r="D42" s="8">
        <v>0</v>
      </c>
      <c r="E42" s="8">
        <v>34510.248780000002</v>
      </c>
      <c r="F42" s="8">
        <v>0</v>
      </c>
    </row>
    <row r="43" spans="1:6" x14ac:dyDescent="0.25">
      <c r="A43">
        <v>2167</v>
      </c>
      <c r="B43" t="s">
        <v>78</v>
      </c>
      <c r="C43" s="8">
        <v>110017.59999999999</v>
      </c>
      <c r="D43" s="8">
        <v>0</v>
      </c>
      <c r="E43" s="8">
        <v>15768.216337499998</v>
      </c>
      <c r="F43" s="8">
        <v>0</v>
      </c>
    </row>
    <row r="44" spans="1:6" x14ac:dyDescent="0.25">
      <c r="A44">
        <v>6908</v>
      </c>
      <c r="B44" t="s">
        <v>79</v>
      </c>
      <c r="C44" s="8">
        <v>110017.59999999999</v>
      </c>
      <c r="D44" s="8">
        <v>0</v>
      </c>
      <c r="E44" s="8">
        <v>60299.950634400004</v>
      </c>
      <c r="F44" s="8">
        <v>0</v>
      </c>
    </row>
    <row r="45" spans="1:6" x14ac:dyDescent="0.25">
      <c r="A45">
        <v>6905</v>
      </c>
      <c r="B45" t="s">
        <v>80</v>
      </c>
      <c r="C45" s="8">
        <v>110017.59999999999</v>
      </c>
      <c r="D45" s="8">
        <v>0</v>
      </c>
      <c r="E45" s="8">
        <v>46832.999999999993</v>
      </c>
      <c r="F45" s="8">
        <v>0</v>
      </c>
    </row>
    <row r="46" spans="1:6" x14ac:dyDescent="0.25">
      <c r="A46">
        <v>4004</v>
      </c>
      <c r="B46" t="s">
        <v>81</v>
      </c>
      <c r="C46" s="8">
        <v>110017.59999999999</v>
      </c>
      <c r="D46" s="8">
        <v>0</v>
      </c>
      <c r="E46" s="8">
        <v>34214.722499999996</v>
      </c>
      <c r="F46" s="8">
        <v>0</v>
      </c>
    </row>
    <row r="47" spans="1:6" x14ac:dyDescent="0.25">
      <c r="A47">
        <v>2025</v>
      </c>
      <c r="B47" t="s">
        <v>82</v>
      </c>
      <c r="C47" s="8">
        <v>110017.59999999999</v>
      </c>
      <c r="D47" s="8">
        <v>0</v>
      </c>
      <c r="E47" s="8">
        <v>5632.3215</v>
      </c>
      <c r="F47" s="8">
        <v>0</v>
      </c>
    </row>
    <row r="48" spans="1:6" x14ac:dyDescent="0.25">
      <c r="A48">
        <v>2018</v>
      </c>
      <c r="B48" t="s">
        <v>83</v>
      </c>
      <c r="C48" s="8">
        <v>110017.59999999999</v>
      </c>
      <c r="D48" s="8">
        <v>0</v>
      </c>
      <c r="E48" s="8">
        <v>7220.9249999999993</v>
      </c>
      <c r="F48" s="8">
        <v>0</v>
      </c>
    </row>
    <row r="49" spans="1:6" x14ac:dyDescent="0.25">
      <c r="A49">
        <v>4024</v>
      </c>
      <c r="B49" t="s">
        <v>84</v>
      </c>
      <c r="C49" s="8">
        <v>110017.59999999999</v>
      </c>
      <c r="D49" s="8">
        <v>0</v>
      </c>
      <c r="E49" s="8">
        <v>12481.948044000001</v>
      </c>
      <c r="F49" s="8">
        <v>0</v>
      </c>
    </row>
    <row r="50" spans="1:6" x14ac:dyDescent="0.25">
      <c r="A50">
        <v>2008</v>
      </c>
      <c r="B50" t="s">
        <v>85</v>
      </c>
      <c r="C50" s="8">
        <v>110017.59999999999</v>
      </c>
      <c r="D50" s="8">
        <v>0</v>
      </c>
      <c r="E50" s="8">
        <v>12072.954449999997</v>
      </c>
      <c r="F50" s="8">
        <v>0</v>
      </c>
    </row>
    <row r="51" spans="1:6" x14ac:dyDescent="0.25">
      <c r="A51">
        <v>4010</v>
      </c>
      <c r="B51" t="s">
        <v>86</v>
      </c>
      <c r="C51" s="8">
        <v>110017.59999999999</v>
      </c>
      <c r="D51" s="8">
        <v>0</v>
      </c>
      <c r="E51" s="8">
        <v>27499.844989199999</v>
      </c>
      <c r="F51" s="8">
        <v>0</v>
      </c>
    </row>
    <row r="52" spans="1:6" x14ac:dyDescent="0.25">
      <c r="A52">
        <v>3028</v>
      </c>
      <c r="B52" t="s">
        <v>87</v>
      </c>
      <c r="C52" s="8">
        <v>110017.59999999999</v>
      </c>
      <c r="D52" s="8">
        <v>0</v>
      </c>
      <c r="E52" s="8">
        <v>11861.047687499999</v>
      </c>
      <c r="F52" s="8">
        <v>0</v>
      </c>
    </row>
    <row r="53" spans="1:6" x14ac:dyDescent="0.25">
      <c r="A53">
        <v>2147</v>
      </c>
      <c r="B53" t="s">
        <v>88</v>
      </c>
      <c r="C53" s="8">
        <v>110017.59999999999</v>
      </c>
      <c r="D53" s="8">
        <v>0</v>
      </c>
      <c r="E53" s="8">
        <v>16391.55</v>
      </c>
      <c r="F53" s="8">
        <v>0</v>
      </c>
    </row>
    <row r="54" spans="1:6" x14ac:dyDescent="0.25">
      <c r="A54">
        <v>2120</v>
      </c>
      <c r="B54" t="s">
        <v>89</v>
      </c>
      <c r="C54" s="8">
        <v>110017.59999999999</v>
      </c>
      <c r="D54" s="8">
        <v>0</v>
      </c>
      <c r="E54" s="8">
        <v>29124.397499999995</v>
      </c>
      <c r="F54" s="8">
        <v>0</v>
      </c>
    </row>
    <row r="55" spans="1:6" x14ac:dyDescent="0.25">
      <c r="A55">
        <v>2113</v>
      </c>
      <c r="B55" t="s">
        <v>90</v>
      </c>
      <c r="C55" s="8">
        <v>110017.59999999999</v>
      </c>
      <c r="D55" s="8">
        <v>0</v>
      </c>
      <c r="E55" s="8">
        <v>38992.994999999995</v>
      </c>
      <c r="F55" s="8">
        <v>0</v>
      </c>
    </row>
    <row r="56" spans="1:6" x14ac:dyDescent="0.25">
      <c r="A56">
        <v>2103</v>
      </c>
      <c r="B56" t="s">
        <v>91</v>
      </c>
      <c r="C56" s="8">
        <v>110017.59999999999</v>
      </c>
      <c r="D56" s="8">
        <v>0</v>
      </c>
      <c r="E56" s="8">
        <v>27198.817499999997</v>
      </c>
      <c r="F56" s="8">
        <v>0</v>
      </c>
    </row>
    <row r="57" spans="1:6" x14ac:dyDescent="0.25">
      <c r="A57">
        <v>2084</v>
      </c>
      <c r="B57" t="s">
        <v>92</v>
      </c>
      <c r="C57" s="8">
        <v>110017.59999999999</v>
      </c>
      <c r="D57" s="8">
        <v>0</v>
      </c>
      <c r="E57" s="8">
        <v>27131.158387499996</v>
      </c>
      <c r="F57" s="8">
        <v>0</v>
      </c>
    </row>
    <row r="58" spans="1:6" x14ac:dyDescent="0.25">
      <c r="A58">
        <v>2183</v>
      </c>
      <c r="B58" t="s">
        <v>93</v>
      </c>
      <c r="C58" s="8">
        <v>110017.59999999999</v>
      </c>
      <c r="D58" s="8">
        <v>8514.7474383841345</v>
      </c>
      <c r="E58" s="8">
        <v>26313.505462499998</v>
      </c>
      <c r="F58" s="8">
        <v>0</v>
      </c>
    </row>
    <row r="59" spans="1:6" x14ac:dyDescent="0.25">
      <c r="A59">
        <v>2065</v>
      </c>
      <c r="B59" t="s">
        <v>94</v>
      </c>
      <c r="C59" s="8">
        <v>110017.59999999999</v>
      </c>
      <c r="D59" s="8">
        <v>0</v>
      </c>
      <c r="E59" s="8">
        <v>33938.347499999996</v>
      </c>
      <c r="F59" s="8">
        <v>0</v>
      </c>
    </row>
    <row r="60" spans="1:6" x14ac:dyDescent="0.25">
      <c r="A60">
        <v>4613</v>
      </c>
      <c r="B60" t="s">
        <v>95</v>
      </c>
      <c r="C60" s="8">
        <v>110017.59999999999</v>
      </c>
      <c r="D60" s="8">
        <v>0</v>
      </c>
      <c r="E60" s="8">
        <v>34422.433407600001</v>
      </c>
      <c r="F60" s="8">
        <v>0</v>
      </c>
    </row>
    <row r="61" spans="1:6" x14ac:dyDescent="0.25">
      <c r="A61">
        <v>2007</v>
      </c>
      <c r="B61" t="s">
        <v>96</v>
      </c>
      <c r="C61" s="8">
        <v>110017.59999999999</v>
      </c>
      <c r="D61" s="8">
        <v>0</v>
      </c>
      <c r="E61" s="8">
        <v>6980.2274999999991</v>
      </c>
      <c r="F61" s="8">
        <v>0</v>
      </c>
    </row>
    <row r="62" spans="1:6" x14ac:dyDescent="0.25">
      <c r="A62">
        <v>5201</v>
      </c>
      <c r="B62" t="s">
        <v>97</v>
      </c>
      <c r="C62" s="8">
        <v>110017.59999999999</v>
      </c>
      <c r="D62" s="8">
        <v>0</v>
      </c>
      <c r="E62" s="8">
        <v>2833.3964999999998</v>
      </c>
      <c r="F62" s="8">
        <v>0</v>
      </c>
    </row>
    <row r="63" spans="1:6" x14ac:dyDescent="0.25">
      <c r="A63">
        <v>2027</v>
      </c>
      <c r="B63" t="s">
        <v>98</v>
      </c>
      <c r="C63" s="8">
        <v>110017.59999999999</v>
      </c>
      <c r="D63" s="8">
        <v>0</v>
      </c>
      <c r="E63" s="8">
        <v>24534.484612499997</v>
      </c>
      <c r="F63" s="8">
        <v>0</v>
      </c>
    </row>
    <row r="64" spans="1:6" x14ac:dyDescent="0.25">
      <c r="A64">
        <v>2182</v>
      </c>
      <c r="B64" t="s">
        <v>99</v>
      </c>
      <c r="C64" s="8">
        <v>110017.59999999999</v>
      </c>
      <c r="D64" s="8">
        <v>20792.989592036101</v>
      </c>
      <c r="E64" s="8">
        <v>38030.204999999994</v>
      </c>
      <c r="F64" s="8">
        <v>0</v>
      </c>
    </row>
    <row r="65" spans="1:6" x14ac:dyDescent="0.25">
      <c r="A65">
        <v>2157</v>
      </c>
      <c r="B65" t="s">
        <v>100</v>
      </c>
      <c r="C65" s="8">
        <v>110017.59999999999</v>
      </c>
      <c r="D65" s="8">
        <v>0</v>
      </c>
      <c r="E65" s="8">
        <v>14651.882437499999</v>
      </c>
      <c r="F65" s="8">
        <v>0</v>
      </c>
    </row>
    <row r="66" spans="1:6" x14ac:dyDescent="0.25">
      <c r="A66">
        <v>4101</v>
      </c>
      <c r="B66" t="s">
        <v>101</v>
      </c>
      <c r="C66" s="8">
        <v>110017.59999999999</v>
      </c>
      <c r="D66" s="8">
        <v>0</v>
      </c>
      <c r="E66" s="8">
        <v>80656.168389599989</v>
      </c>
      <c r="F66" s="8">
        <v>1078618.6450068441</v>
      </c>
    </row>
    <row r="67" spans="1:6" x14ac:dyDescent="0.25">
      <c r="A67">
        <v>2034</v>
      </c>
      <c r="B67" t="s">
        <v>102</v>
      </c>
      <c r="C67" s="8">
        <v>110017.59999999999</v>
      </c>
      <c r="D67" s="8">
        <v>0</v>
      </c>
      <c r="E67" s="8">
        <v>35080.318950000001</v>
      </c>
      <c r="F67" s="8">
        <v>0</v>
      </c>
    </row>
    <row r="68" spans="1:6" x14ac:dyDescent="0.25">
      <c r="A68">
        <v>2033</v>
      </c>
      <c r="B68" t="s">
        <v>103</v>
      </c>
      <c r="C68" s="8">
        <v>110017.59999999999</v>
      </c>
      <c r="D68" s="8">
        <v>0</v>
      </c>
      <c r="E68" s="8">
        <v>22128.592499999999</v>
      </c>
      <c r="F68" s="8">
        <v>0</v>
      </c>
    </row>
    <row r="69" spans="1:6" x14ac:dyDescent="0.25">
      <c r="A69">
        <v>2093</v>
      </c>
      <c r="B69" t="s">
        <v>104</v>
      </c>
      <c r="C69" s="8">
        <v>110017.59999999999</v>
      </c>
      <c r="D69" s="8">
        <v>0</v>
      </c>
      <c r="E69" s="8">
        <v>32012.767499999998</v>
      </c>
      <c r="F69" s="8">
        <v>0</v>
      </c>
    </row>
    <row r="70" spans="1:6" x14ac:dyDescent="0.25">
      <c r="A70">
        <v>5401</v>
      </c>
      <c r="B70" t="s">
        <v>105</v>
      </c>
      <c r="C70" s="8">
        <v>110017.59999999999</v>
      </c>
      <c r="D70" s="8">
        <v>0</v>
      </c>
      <c r="E70" s="8">
        <v>64654.0649748</v>
      </c>
      <c r="F70" s="8">
        <v>1101480.539093548</v>
      </c>
    </row>
    <row r="71" spans="1:6" x14ac:dyDescent="0.25">
      <c r="A71">
        <v>2114</v>
      </c>
      <c r="B71" t="s">
        <v>106</v>
      </c>
      <c r="C71" s="8">
        <v>110017.59999999999</v>
      </c>
      <c r="D71" s="8">
        <v>0</v>
      </c>
      <c r="E71" s="8">
        <v>2880.2294999999999</v>
      </c>
      <c r="F71" s="8">
        <v>0</v>
      </c>
    </row>
    <row r="72" spans="1:6" x14ac:dyDescent="0.25">
      <c r="A72">
        <v>2121</v>
      </c>
      <c r="B72" t="s">
        <v>107</v>
      </c>
      <c r="C72" s="8">
        <v>110017.59999999999</v>
      </c>
      <c r="D72" s="8">
        <v>0</v>
      </c>
      <c r="E72" s="8">
        <v>4894.6665750000002</v>
      </c>
      <c r="F72" s="8">
        <v>0</v>
      </c>
    </row>
    <row r="73" spans="1:6" x14ac:dyDescent="0.25">
      <c r="A73">
        <v>3308</v>
      </c>
      <c r="B73" t="s">
        <v>108</v>
      </c>
      <c r="C73" s="8">
        <v>110017.59999999999</v>
      </c>
      <c r="D73" s="8">
        <v>0</v>
      </c>
      <c r="E73" s="8">
        <v>6209.9955</v>
      </c>
      <c r="F73" s="8">
        <v>0</v>
      </c>
    </row>
    <row r="74" spans="1:6" x14ac:dyDescent="0.25">
      <c r="A74">
        <v>2026</v>
      </c>
      <c r="B74" t="s">
        <v>109</v>
      </c>
      <c r="C74" s="8">
        <v>110017.59999999999</v>
      </c>
      <c r="D74" s="8">
        <v>0</v>
      </c>
      <c r="E74" s="8">
        <v>6691.3904999999995</v>
      </c>
      <c r="F74" s="8">
        <v>0</v>
      </c>
    </row>
    <row r="75" spans="1:6" x14ac:dyDescent="0.25">
      <c r="A75">
        <v>5203</v>
      </c>
      <c r="B75" t="s">
        <v>110</v>
      </c>
      <c r="C75" s="8">
        <v>110017.59999999999</v>
      </c>
      <c r="D75" s="8">
        <v>0</v>
      </c>
      <c r="E75" s="8">
        <v>2365.0664999999999</v>
      </c>
      <c r="F75" s="8">
        <v>0</v>
      </c>
    </row>
    <row r="76" spans="1:6" x14ac:dyDescent="0.25">
      <c r="A76">
        <v>5204</v>
      </c>
      <c r="B76" t="s">
        <v>111</v>
      </c>
      <c r="C76" s="8">
        <v>110017.59999999999</v>
      </c>
      <c r="D76" s="8">
        <v>0</v>
      </c>
      <c r="E76" s="8">
        <v>7220.9249999999993</v>
      </c>
      <c r="F76" s="8">
        <v>0</v>
      </c>
    </row>
    <row r="77" spans="1:6" x14ac:dyDescent="0.25">
      <c r="A77">
        <v>2196</v>
      </c>
      <c r="B77" t="s">
        <v>112</v>
      </c>
      <c r="C77" s="8">
        <v>110017.59999999999</v>
      </c>
      <c r="D77" s="8">
        <v>0</v>
      </c>
      <c r="E77" s="8">
        <v>18832.870874999997</v>
      </c>
      <c r="F77" s="8">
        <v>0</v>
      </c>
    </row>
    <row r="78" spans="1:6" x14ac:dyDescent="0.25">
      <c r="A78">
        <v>2123</v>
      </c>
      <c r="B78" t="s">
        <v>113</v>
      </c>
      <c r="C78" s="8">
        <v>110017.59999999999</v>
      </c>
      <c r="D78" s="8">
        <v>0</v>
      </c>
      <c r="E78" s="8">
        <v>28764.104999999996</v>
      </c>
      <c r="F78" s="8">
        <v>0</v>
      </c>
    </row>
    <row r="79" spans="1:6" x14ac:dyDescent="0.25">
      <c r="A79">
        <v>3379</v>
      </c>
      <c r="B79" t="s">
        <v>114</v>
      </c>
      <c r="C79" s="8">
        <v>110017.59999999999</v>
      </c>
      <c r="D79" s="8">
        <v>0</v>
      </c>
      <c r="E79" s="8">
        <v>31698.654749999998</v>
      </c>
      <c r="F79" s="8">
        <v>0</v>
      </c>
    </row>
    <row r="80" spans="1:6" x14ac:dyDescent="0.25">
      <c r="A80">
        <v>2029</v>
      </c>
      <c r="B80" t="s">
        <v>115</v>
      </c>
      <c r="C80" s="8">
        <v>110017.59999999999</v>
      </c>
      <c r="D80" s="8">
        <v>8514.7474383841345</v>
      </c>
      <c r="E80" s="8">
        <v>34469.892</v>
      </c>
      <c r="F80" s="8">
        <v>0</v>
      </c>
    </row>
    <row r="81" spans="1:6" x14ac:dyDescent="0.25">
      <c r="A81">
        <v>2180</v>
      </c>
      <c r="B81" t="s">
        <v>116</v>
      </c>
      <c r="C81" s="8">
        <v>110017.59999999999</v>
      </c>
      <c r="D81" s="8">
        <v>0</v>
      </c>
      <c r="E81" s="8">
        <v>40400.107559999997</v>
      </c>
      <c r="F81" s="8">
        <v>0</v>
      </c>
    </row>
    <row r="82" spans="1:6" x14ac:dyDescent="0.25">
      <c r="A82">
        <v>2168</v>
      </c>
      <c r="B82" t="s">
        <v>117</v>
      </c>
      <c r="C82" s="8">
        <v>110017.59999999999</v>
      </c>
      <c r="D82" s="8">
        <v>0</v>
      </c>
      <c r="E82" s="8">
        <v>32231.853479999998</v>
      </c>
      <c r="F82" s="8">
        <v>0</v>
      </c>
    </row>
    <row r="83" spans="1:6" x14ac:dyDescent="0.25">
      <c r="A83">
        <v>3304</v>
      </c>
      <c r="B83" t="s">
        <v>118</v>
      </c>
      <c r="C83" s="8">
        <v>110017.59999999999</v>
      </c>
      <c r="D83" s="8">
        <v>0</v>
      </c>
      <c r="E83" s="8">
        <v>6046.2759749999987</v>
      </c>
      <c r="F83" s="8">
        <v>0</v>
      </c>
    </row>
    <row r="84" spans="1:6" x14ac:dyDescent="0.25">
      <c r="A84">
        <v>4502</v>
      </c>
      <c r="B84" t="s">
        <v>119</v>
      </c>
      <c r="C84" s="8">
        <v>110017.59999999999</v>
      </c>
      <c r="D84" s="8">
        <v>81452.713546457075</v>
      </c>
      <c r="E84" s="8">
        <v>25665.744069</v>
      </c>
      <c r="F84" s="8">
        <v>0</v>
      </c>
    </row>
    <row r="85" spans="1:6" x14ac:dyDescent="0.25">
      <c r="A85">
        <v>4616</v>
      </c>
      <c r="B85" t="s">
        <v>120</v>
      </c>
      <c r="C85" s="8">
        <v>110017.59999999999</v>
      </c>
      <c r="D85" s="8">
        <v>0</v>
      </c>
      <c r="E85" s="8">
        <v>36345.322499999995</v>
      </c>
      <c r="F85" s="8">
        <v>0</v>
      </c>
    </row>
    <row r="86" spans="1:6" x14ac:dyDescent="0.25">
      <c r="A86">
        <v>2124</v>
      </c>
      <c r="B86" t="s">
        <v>121</v>
      </c>
      <c r="C86" s="8">
        <v>110017.59999999999</v>
      </c>
      <c r="D86" s="8">
        <v>0</v>
      </c>
      <c r="E86" s="8">
        <v>13116.923324999998</v>
      </c>
      <c r="F86" s="8">
        <v>0</v>
      </c>
    </row>
    <row r="87" spans="1:6" x14ac:dyDescent="0.25">
      <c r="A87">
        <v>2195</v>
      </c>
      <c r="B87" t="s">
        <v>122</v>
      </c>
      <c r="C87" s="8">
        <v>110017.59999999999</v>
      </c>
      <c r="D87" s="8">
        <v>0</v>
      </c>
      <c r="E87" s="8">
        <v>8019.4578000000001</v>
      </c>
      <c r="F87" s="8">
        <v>0</v>
      </c>
    </row>
    <row r="88" spans="1:6" x14ac:dyDescent="0.25">
      <c r="A88">
        <v>5207</v>
      </c>
      <c r="B88" t="s">
        <v>123</v>
      </c>
      <c r="C88" s="8">
        <v>110017.59999999999</v>
      </c>
      <c r="D88" s="8">
        <v>0</v>
      </c>
      <c r="E88" s="8">
        <v>7163.1425249999993</v>
      </c>
      <c r="F88" s="8">
        <v>0</v>
      </c>
    </row>
    <row r="89" spans="1:6" x14ac:dyDescent="0.25">
      <c r="A89">
        <v>3363</v>
      </c>
      <c r="B89" t="s">
        <v>124</v>
      </c>
      <c r="C89" s="8">
        <v>110017.59999999999</v>
      </c>
      <c r="D89" s="8">
        <v>0</v>
      </c>
      <c r="E89" s="8">
        <v>5921.1585000000005</v>
      </c>
      <c r="F89" s="8">
        <v>0</v>
      </c>
    </row>
    <row r="90" spans="1:6" x14ac:dyDescent="0.25">
      <c r="A90">
        <v>5200</v>
      </c>
      <c r="B90" t="s">
        <v>125</v>
      </c>
      <c r="C90" s="8">
        <v>110017.59999999999</v>
      </c>
      <c r="D90" s="8">
        <v>0</v>
      </c>
      <c r="E90" s="8">
        <v>15462.49183608</v>
      </c>
      <c r="F90" s="8">
        <v>0</v>
      </c>
    </row>
    <row r="91" spans="1:6" x14ac:dyDescent="0.25">
      <c r="A91">
        <v>2198</v>
      </c>
      <c r="B91" t="s">
        <v>126</v>
      </c>
      <c r="C91" s="8">
        <v>110017.59999999999</v>
      </c>
      <c r="D91" s="8">
        <v>0</v>
      </c>
      <c r="E91" s="8">
        <v>31581.069749999999</v>
      </c>
      <c r="F91" s="8">
        <v>0</v>
      </c>
    </row>
    <row r="92" spans="1:6" x14ac:dyDescent="0.25">
      <c r="A92">
        <v>4027</v>
      </c>
      <c r="B92" t="s">
        <v>127</v>
      </c>
      <c r="C92" s="8">
        <v>110017.59999999999</v>
      </c>
      <c r="D92" s="8">
        <v>0</v>
      </c>
      <c r="E92" s="8">
        <v>34983.162223200001</v>
      </c>
      <c r="F92" s="8">
        <v>0</v>
      </c>
    </row>
    <row r="93" spans="1:6" x14ac:dyDescent="0.25">
      <c r="A93">
        <v>2041</v>
      </c>
      <c r="B93" t="s">
        <v>128</v>
      </c>
      <c r="C93" s="8">
        <v>110017.59999999999</v>
      </c>
      <c r="D93" s="8">
        <v>0</v>
      </c>
      <c r="E93" s="8">
        <v>47417.407499999994</v>
      </c>
      <c r="F93" s="8">
        <v>0</v>
      </c>
    </row>
    <row r="94" spans="1:6" x14ac:dyDescent="0.25">
      <c r="A94">
        <v>2126</v>
      </c>
      <c r="B94" t="s">
        <v>129</v>
      </c>
      <c r="C94" s="8">
        <v>110017.59999999999</v>
      </c>
      <c r="D94" s="8">
        <v>0</v>
      </c>
      <c r="E94" s="8">
        <v>10888.672499999999</v>
      </c>
      <c r="F94" s="8">
        <v>0</v>
      </c>
    </row>
    <row r="95" spans="1:6" x14ac:dyDescent="0.25">
      <c r="A95">
        <v>2127</v>
      </c>
      <c r="B95" t="s">
        <v>130</v>
      </c>
      <c r="C95" s="8">
        <v>110017.59999999999</v>
      </c>
      <c r="D95" s="8">
        <v>0</v>
      </c>
      <c r="E95" s="8">
        <v>2204.7594525</v>
      </c>
      <c r="F95" s="8">
        <v>0</v>
      </c>
    </row>
    <row r="96" spans="1:6" x14ac:dyDescent="0.25">
      <c r="A96">
        <v>2090</v>
      </c>
      <c r="B96" t="s">
        <v>131</v>
      </c>
      <c r="C96" s="8">
        <v>110017.59999999999</v>
      </c>
      <c r="D96" s="8">
        <v>0</v>
      </c>
      <c r="E96" s="8">
        <v>18281.236424999999</v>
      </c>
      <c r="F96" s="8">
        <v>0</v>
      </c>
    </row>
    <row r="97" spans="1:6" x14ac:dyDescent="0.25">
      <c r="A97">
        <v>2043</v>
      </c>
      <c r="B97" t="s">
        <v>132</v>
      </c>
      <c r="C97" s="8">
        <v>110017.59999999999</v>
      </c>
      <c r="D97" s="8">
        <v>0</v>
      </c>
      <c r="E97" s="8">
        <v>45491.827499999992</v>
      </c>
      <c r="F97" s="8">
        <v>0</v>
      </c>
    </row>
    <row r="98" spans="1:6" x14ac:dyDescent="0.25">
      <c r="A98">
        <v>2044</v>
      </c>
      <c r="B98" t="s">
        <v>133</v>
      </c>
      <c r="C98" s="8">
        <v>110017.59999999999</v>
      </c>
      <c r="D98" s="8">
        <v>0</v>
      </c>
      <c r="E98" s="8">
        <v>23884.829999999998</v>
      </c>
      <c r="F98" s="8">
        <v>0</v>
      </c>
    </row>
    <row r="99" spans="1:6" x14ac:dyDescent="0.25">
      <c r="A99">
        <v>2002</v>
      </c>
      <c r="B99" t="s">
        <v>134</v>
      </c>
      <c r="C99" s="8">
        <v>110017.59999999999</v>
      </c>
      <c r="D99" s="8">
        <v>0</v>
      </c>
      <c r="E99" s="8">
        <v>37308.112499999996</v>
      </c>
      <c r="F99" s="8">
        <v>0</v>
      </c>
    </row>
    <row r="100" spans="1:6" x14ac:dyDescent="0.25">
      <c r="A100">
        <v>2128</v>
      </c>
      <c r="B100" t="s">
        <v>135</v>
      </c>
      <c r="C100" s="8">
        <v>110017.59999999999</v>
      </c>
      <c r="D100" s="8">
        <v>0</v>
      </c>
      <c r="E100" s="8">
        <v>32734.859999999997</v>
      </c>
      <c r="F100" s="8">
        <v>0</v>
      </c>
    </row>
    <row r="101" spans="1:6" x14ac:dyDescent="0.25">
      <c r="A101">
        <v>2145</v>
      </c>
      <c r="B101" t="s">
        <v>136</v>
      </c>
      <c r="C101" s="8">
        <v>110017.59999999999</v>
      </c>
      <c r="D101" s="8">
        <v>0</v>
      </c>
      <c r="E101" s="8">
        <v>29605.792499999996</v>
      </c>
      <c r="F101" s="8">
        <v>0</v>
      </c>
    </row>
    <row r="102" spans="1:6" x14ac:dyDescent="0.25">
      <c r="A102">
        <v>3023</v>
      </c>
      <c r="B102" t="s">
        <v>137</v>
      </c>
      <c r="C102" s="8">
        <v>110017.59999999999</v>
      </c>
      <c r="D102" s="8">
        <v>0</v>
      </c>
      <c r="E102" s="8">
        <v>24732.818849999996</v>
      </c>
      <c r="F102" s="8">
        <v>0</v>
      </c>
    </row>
    <row r="103" spans="1:6" x14ac:dyDescent="0.25">
      <c r="A103">
        <v>2199</v>
      </c>
      <c r="B103" t="s">
        <v>138</v>
      </c>
      <c r="C103" s="8">
        <v>110017.59999999999</v>
      </c>
      <c r="D103" s="8">
        <v>0</v>
      </c>
      <c r="E103" s="8">
        <v>44962.268879999996</v>
      </c>
      <c r="F103" s="8">
        <v>0</v>
      </c>
    </row>
    <row r="104" spans="1:6" x14ac:dyDescent="0.25">
      <c r="A104">
        <v>2179</v>
      </c>
      <c r="B104" t="s">
        <v>139</v>
      </c>
      <c r="C104" s="8">
        <v>110017.59999999999</v>
      </c>
      <c r="D104" s="8">
        <v>0</v>
      </c>
      <c r="E104" s="8">
        <v>59987.456818799998</v>
      </c>
      <c r="F104" s="8">
        <v>0</v>
      </c>
    </row>
    <row r="105" spans="1:6" x14ac:dyDescent="0.25">
      <c r="A105">
        <v>2048</v>
      </c>
      <c r="B105" t="s">
        <v>140</v>
      </c>
      <c r="C105" s="8">
        <v>110017.59999999999</v>
      </c>
      <c r="D105" s="8">
        <v>0</v>
      </c>
      <c r="E105" s="8">
        <v>21908.052787499997</v>
      </c>
      <c r="F105" s="8">
        <v>0</v>
      </c>
    </row>
    <row r="106" spans="1:6" x14ac:dyDescent="0.25">
      <c r="A106">
        <v>2192</v>
      </c>
      <c r="B106" t="s">
        <v>141</v>
      </c>
      <c r="C106" s="8">
        <v>110017.59999999999</v>
      </c>
      <c r="D106" s="8">
        <v>0</v>
      </c>
      <c r="E106" s="8">
        <v>22766.169524999998</v>
      </c>
      <c r="F106" s="8">
        <v>0</v>
      </c>
    </row>
    <row r="107" spans="1:6" x14ac:dyDescent="0.25">
      <c r="A107">
        <v>2014</v>
      </c>
      <c r="B107" t="s">
        <v>142</v>
      </c>
      <c r="C107" s="8">
        <v>110017.59999999999</v>
      </c>
      <c r="D107" s="8">
        <v>0</v>
      </c>
      <c r="E107" s="8">
        <v>9194.6444999999985</v>
      </c>
      <c r="F107" s="8">
        <v>0</v>
      </c>
    </row>
    <row r="108" spans="1:6" x14ac:dyDescent="0.25">
      <c r="A108">
        <v>2185</v>
      </c>
      <c r="B108" t="s">
        <v>143</v>
      </c>
      <c r="C108" s="8">
        <v>110017.59999999999</v>
      </c>
      <c r="D108" s="8">
        <v>0</v>
      </c>
      <c r="E108" s="8">
        <v>33456.952499999999</v>
      </c>
      <c r="F108" s="8">
        <v>0</v>
      </c>
    </row>
    <row r="109" spans="1:6" x14ac:dyDescent="0.25">
      <c r="A109">
        <v>5206</v>
      </c>
      <c r="B109" t="s">
        <v>144</v>
      </c>
      <c r="C109" s="8">
        <v>110017.59999999999</v>
      </c>
      <c r="D109" s="8">
        <v>0</v>
      </c>
      <c r="E109" s="8">
        <v>3114.3944999999999</v>
      </c>
      <c r="F109" s="8">
        <v>0</v>
      </c>
    </row>
    <row r="110" spans="1:6" x14ac:dyDescent="0.25">
      <c r="A110">
        <v>2170</v>
      </c>
      <c r="B110" t="s">
        <v>145</v>
      </c>
      <c r="C110" s="8">
        <v>110017.59999999999</v>
      </c>
      <c r="D110" s="8">
        <v>0</v>
      </c>
      <c r="E110" s="8">
        <v>32253.464999999997</v>
      </c>
      <c r="F110" s="8">
        <v>0</v>
      </c>
    </row>
    <row r="111" spans="1:6" x14ac:dyDescent="0.25">
      <c r="A111">
        <v>2054</v>
      </c>
      <c r="B111" t="s">
        <v>146</v>
      </c>
      <c r="C111" s="8">
        <v>110017.59999999999</v>
      </c>
      <c r="D111" s="8">
        <v>0</v>
      </c>
      <c r="E111" s="8">
        <v>38752.297499999993</v>
      </c>
      <c r="F111" s="8">
        <v>0</v>
      </c>
    </row>
    <row r="112" spans="1:6" x14ac:dyDescent="0.25">
      <c r="A112">
        <v>2197</v>
      </c>
      <c r="B112" t="s">
        <v>147</v>
      </c>
      <c r="C112" s="8">
        <v>110017.59999999999</v>
      </c>
      <c r="D112" s="8">
        <v>0</v>
      </c>
      <c r="E112" s="8">
        <v>44804.327099999995</v>
      </c>
      <c r="F112" s="8">
        <v>0</v>
      </c>
    </row>
    <row r="113" spans="1:6" x14ac:dyDescent="0.25">
      <c r="A113">
        <v>5205</v>
      </c>
      <c r="B113" t="s">
        <v>148</v>
      </c>
      <c r="C113" s="8">
        <v>110017.59999999999</v>
      </c>
      <c r="D113" s="8">
        <v>0</v>
      </c>
      <c r="E113" s="8">
        <v>4958.3685000000005</v>
      </c>
      <c r="F113" s="8">
        <v>0</v>
      </c>
    </row>
    <row r="114" spans="1:6" x14ac:dyDescent="0.25">
      <c r="A114">
        <v>4019</v>
      </c>
      <c r="B114" t="s">
        <v>149</v>
      </c>
      <c r="C114" s="8">
        <v>110017.59999999999</v>
      </c>
      <c r="D114" s="8">
        <v>0</v>
      </c>
      <c r="E114" s="8">
        <v>31890.421171799997</v>
      </c>
      <c r="F114" s="8">
        <v>0</v>
      </c>
    </row>
    <row r="115" spans="1:6" x14ac:dyDescent="0.25">
      <c r="A115">
        <v>2130</v>
      </c>
      <c r="B115" t="s">
        <v>150</v>
      </c>
      <c r="C115" s="8">
        <v>110017.59999999999</v>
      </c>
      <c r="D115" s="8">
        <v>0</v>
      </c>
      <c r="E115" s="8">
        <v>3021.5437559999991</v>
      </c>
      <c r="F115" s="8">
        <v>0</v>
      </c>
    </row>
    <row r="116" spans="1:6" x14ac:dyDescent="0.25">
      <c r="A116">
        <v>4013</v>
      </c>
      <c r="B116" t="s">
        <v>151</v>
      </c>
      <c r="C116" s="8">
        <v>110017.59999999999</v>
      </c>
      <c r="D116" s="8">
        <v>0</v>
      </c>
      <c r="E116" s="8">
        <v>13186.403999999999</v>
      </c>
      <c r="F116" s="8">
        <v>0</v>
      </c>
    </row>
    <row r="117" spans="1:6" x14ac:dyDescent="0.25">
      <c r="A117">
        <v>3353</v>
      </c>
      <c r="B117" t="s">
        <v>152</v>
      </c>
      <c r="C117" s="8">
        <v>110017.59999999999</v>
      </c>
      <c r="D117" s="8">
        <v>0</v>
      </c>
      <c r="E117" s="8">
        <v>1786.1342399999999</v>
      </c>
      <c r="F117" s="8">
        <v>0</v>
      </c>
    </row>
    <row r="118" spans="1:6" x14ac:dyDescent="0.25">
      <c r="A118">
        <v>3372</v>
      </c>
      <c r="B118" t="s">
        <v>153</v>
      </c>
      <c r="C118" s="8">
        <v>110017.59999999999</v>
      </c>
      <c r="D118" s="8">
        <v>0</v>
      </c>
      <c r="E118" s="8">
        <v>2818.7430974999997</v>
      </c>
      <c r="F118" s="8">
        <v>0</v>
      </c>
    </row>
    <row r="119" spans="1:6" x14ac:dyDescent="0.25">
      <c r="A119">
        <v>3375</v>
      </c>
      <c r="B119" t="s">
        <v>154</v>
      </c>
      <c r="C119" s="8">
        <v>110017.59999999999</v>
      </c>
      <c r="D119" s="8">
        <v>0</v>
      </c>
      <c r="E119" s="8">
        <v>2316.3928424999999</v>
      </c>
      <c r="F119" s="8">
        <v>0</v>
      </c>
    </row>
    <row r="120" spans="1:6" x14ac:dyDescent="0.25">
      <c r="A120">
        <v>2064</v>
      </c>
      <c r="B120" t="s">
        <v>155</v>
      </c>
      <c r="C120" s="8">
        <v>110017.59999999999</v>
      </c>
      <c r="D120" s="8">
        <v>0</v>
      </c>
      <c r="E120" s="8">
        <v>22253.730074999996</v>
      </c>
      <c r="F120" s="8">
        <v>0</v>
      </c>
    </row>
    <row r="121" spans="1:6" x14ac:dyDescent="0.25">
      <c r="A121">
        <v>4112</v>
      </c>
      <c r="B121" t="s">
        <v>156</v>
      </c>
      <c r="C121" s="8">
        <v>110017.59999999999</v>
      </c>
      <c r="D121" s="8">
        <v>0</v>
      </c>
      <c r="E121" s="8">
        <v>39402.601563600001</v>
      </c>
      <c r="F121" s="8">
        <v>0</v>
      </c>
    </row>
    <row r="122" spans="1:6" x14ac:dyDescent="0.25">
      <c r="A122">
        <v>2132</v>
      </c>
      <c r="B122" t="s">
        <v>157</v>
      </c>
      <c r="C122" s="8">
        <v>110017.59999999999</v>
      </c>
      <c r="D122" s="8">
        <v>14052.855507458047</v>
      </c>
      <c r="E122" s="8">
        <v>11442.422474999998</v>
      </c>
      <c r="F122" s="8">
        <v>0</v>
      </c>
    </row>
    <row r="123" spans="1:6" x14ac:dyDescent="0.25">
      <c r="A123">
        <v>3377</v>
      </c>
      <c r="B123" t="s">
        <v>158</v>
      </c>
      <c r="C123" s="8">
        <v>110017.59999999999</v>
      </c>
      <c r="D123" s="8">
        <v>0</v>
      </c>
      <c r="E123" s="8">
        <v>68272.139184</v>
      </c>
      <c r="F123" s="8">
        <v>0</v>
      </c>
    </row>
    <row r="124" spans="1:6" x14ac:dyDescent="0.25">
      <c r="A124">
        <v>2101</v>
      </c>
      <c r="B124" t="s">
        <v>159</v>
      </c>
      <c r="C124" s="8">
        <v>110017.59999999999</v>
      </c>
      <c r="D124" s="8">
        <v>0</v>
      </c>
      <c r="E124" s="8">
        <v>18977.676299999996</v>
      </c>
      <c r="F124" s="8">
        <v>0</v>
      </c>
    </row>
    <row r="125" spans="1:6" x14ac:dyDescent="0.25">
      <c r="A125">
        <v>2086</v>
      </c>
      <c r="B125" t="s">
        <v>160</v>
      </c>
      <c r="C125" s="8">
        <v>110017.59999999999</v>
      </c>
      <c r="D125" s="8">
        <v>0</v>
      </c>
      <c r="E125" s="8">
        <v>60463.263134399996</v>
      </c>
      <c r="F125" s="8">
        <v>0</v>
      </c>
    </row>
    <row r="126" spans="1:6" x14ac:dyDescent="0.25">
      <c r="A126">
        <v>4039</v>
      </c>
      <c r="B126" t="s">
        <v>161</v>
      </c>
      <c r="C126" s="8">
        <v>110017.59999999999</v>
      </c>
      <c r="D126" s="8">
        <v>0</v>
      </c>
      <c r="E126" s="8">
        <v>27708.8849892</v>
      </c>
      <c r="F126" s="8">
        <v>0</v>
      </c>
    </row>
    <row r="127" spans="1:6" x14ac:dyDescent="0.25">
      <c r="A127">
        <v>2000</v>
      </c>
      <c r="B127" t="s">
        <v>162</v>
      </c>
      <c r="C127" s="8">
        <v>110017.59999999999</v>
      </c>
      <c r="D127" s="8">
        <v>0</v>
      </c>
      <c r="E127" s="8">
        <v>20958.423262499997</v>
      </c>
      <c r="F127" s="8">
        <v>0</v>
      </c>
    </row>
    <row r="128" spans="1:6" x14ac:dyDescent="0.25">
      <c r="A128">
        <v>2031</v>
      </c>
      <c r="B128" t="s">
        <v>163</v>
      </c>
      <c r="C128" s="8">
        <v>110017.59999999999</v>
      </c>
      <c r="D128" s="8">
        <v>0</v>
      </c>
      <c r="E128" s="8">
        <v>23884.829999999998</v>
      </c>
      <c r="F128" s="8">
        <v>0</v>
      </c>
    </row>
    <row r="129" spans="1:6" x14ac:dyDescent="0.25">
      <c r="A129">
        <v>3365</v>
      </c>
      <c r="B129" t="s">
        <v>164</v>
      </c>
      <c r="C129" s="8">
        <v>110017.59999999999</v>
      </c>
      <c r="D129" s="8">
        <v>0</v>
      </c>
      <c r="E129" s="8">
        <v>5704.8433049999994</v>
      </c>
      <c r="F129" s="8">
        <v>0</v>
      </c>
    </row>
    <row r="130" spans="1:6" x14ac:dyDescent="0.25">
      <c r="A130">
        <v>5202</v>
      </c>
      <c r="B130" t="s">
        <v>165</v>
      </c>
      <c r="C130" s="8">
        <v>110017.59999999999</v>
      </c>
      <c r="D130" s="8">
        <v>0</v>
      </c>
      <c r="E130" s="8">
        <v>3125.7349199999999</v>
      </c>
      <c r="F130" s="8">
        <v>0</v>
      </c>
    </row>
    <row r="131" spans="1:6" x14ac:dyDescent="0.25">
      <c r="A131">
        <v>2003</v>
      </c>
      <c r="B131" t="s">
        <v>166</v>
      </c>
      <c r="C131" s="8">
        <v>110017.59999999999</v>
      </c>
      <c r="D131" s="8">
        <v>0</v>
      </c>
      <c r="E131" s="8">
        <v>4325.7938624999997</v>
      </c>
      <c r="F131" s="8">
        <v>0</v>
      </c>
    </row>
    <row r="132" spans="1:6" x14ac:dyDescent="0.25">
      <c r="A132">
        <v>2140</v>
      </c>
      <c r="B132" t="s">
        <v>167</v>
      </c>
      <c r="C132" s="8">
        <v>110017.59999999999</v>
      </c>
      <c r="D132" s="8">
        <v>0</v>
      </c>
      <c r="E132" s="8">
        <v>20931.260624999999</v>
      </c>
      <c r="F132" s="8">
        <v>0</v>
      </c>
    </row>
    <row r="133" spans="1:6" x14ac:dyDescent="0.25">
      <c r="A133">
        <v>4006</v>
      </c>
      <c r="B133" t="s">
        <v>168</v>
      </c>
      <c r="C133" s="8">
        <v>110017.59999999999</v>
      </c>
      <c r="D133" s="8">
        <v>0</v>
      </c>
      <c r="E133" s="8">
        <v>31049.977499999997</v>
      </c>
      <c r="F133" s="8">
        <v>0</v>
      </c>
    </row>
    <row r="134" spans="1:6" x14ac:dyDescent="0.25">
      <c r="A134">
        <v>2174</v>
      </c>
      <c r="B134" t="s">
        <v>169</v>
      </c>
      <c r="C134" s="8">
        <v>110017.59999999999</v>
      </c>
      <c r="D134" s="8">
        <v>0</v>
      </c>
      <c r="E134" s="8">
        <v>22763.810287499997</v>
      </c>
      <c r="F134" s="8">
        <v>0</v>
      </c>
    </row>
    <row r="135" spans="1:6" x14ac:dyDescent="0.25">
      <c r="A135">
        <v>2055</v>
      </c>
      <c r="B135" t="s">
        <v>170</v>
      </c>
      <c r="C135" s="8">
        <v>110017.59999999999</v>
      </c>
      <c r="D135" s="8">
        <v>0</v>
      </c>
      <c r="E135" s="8">
        <v>22479.839999999997</v>
      </c>
      <c r="F135" s="8">
        <v>0</v>
      </c>
    </row>
    <row r="136" spans="1:6" x14ac:dyDescent="0.25">
      <c r="A136">
        <v>2178</v>
      </c>
      <c r="B136" t="s">
        <v>171</v>
      </c>
      <c r="C136" s="8">
        <v>110017.59999999999</v>
      </c>
      <c r="D136" s="8">
        <v>0</v>
      </c>
      <c r="E136" s="8">
        <v>5608.0532624999996</v>
      </c>
      <c r="F136" s="8">
        <v>0</v>
      </c>
    </row>
    <row r="137" spans="1:6" x14ac:dyDescent="0.25">
      <c r="A137">
        <v>3366</v>
      </c>
      <c r="B137" t="s">
        <v>172</v>
      </c>
      <c r="C137" s="8">
        <v>110017.59999999999</v>
      </c>
      <c r="D137" s="8">
        <v>0</v>
      </c>
      <c r="E137" s="8">
        <v>2707.1097074999998</v>
      </c>
      <c r="F137" s="8">
        <v>0</v>
      </c>
    </row>
    <row r="138" spans="1:6" x14ac:dyDescent="0.25">
      <c r="A138">
        <v>2077</v>
      </c>
      <c r="B138" t="s">
        <v>173</v>
      </c>
      <c r="C138" s="8">
        <v>110017.59999999999</v>
      </c>
      <c r="D138" s="8">
        <v>0</v>
      </c>
      <c r="E138" s="8">
        <v>3237.3683099999998</v>
      </c>
      <c r="F138" s="8">
        <v>0</v>
      </c>
    </row>
    <row r="139" spans="1:6" x14ac:dyDescent="0.25">
      <c r="A139">
        <v>2146</v>
      </c>
      <c r="B139" t="s">
        <v>174</v>
      </c>
      <c r="C139" s="8">
        <v>187029.91999999998</v>
      </c>
      <c r="D139" s="8">
        <v>28298.76425433148</v>
      </c>
      <c r="E139" s="8">
        <v>33532.829999999994</v>
      </c>
      <c r="F139" s="8">
        <v>0</v>
      </c>
    </row>
    <row r="140" spans="1:6" x14ac:dyDescent="0.25">
      <c r="A140">
        <v>2023</v>
      </c>
      <c r="B140" t="s">
        <v>175</v>
      </c>
      <c r="C140" s="8">
        <v>110017.59999999999</v>
      </c>
      <c r="D140" s="8">
        <v>0</v>
      </c>
      <c r="E140" s="8">
        <v>8182.3932239999995</v>
      </c>
      <c r="F140" s="8">
        <v>0</v>
      </c>
    </row>
    <row r="141" spans="1:6" x14ac:dyDescent="0.25">
      <c r="A141">
        <v>3369</v>
      </c>
      <c r="B141" t="s">
        <v>176</v>
      </c>
      <c r="C141" s="8">
        <v>110017.59999999999</v>
      </c>
      <c r="D141" s="8">
        <v>0</v>
      </c>
      <c r="E141" s="8">
        <v>3376.9100475</v>
      </c>
      <c r="F141" s="8">
        <v>0</v>
      </c>
    </row>
    <row r="142" spans="1:6" x14ac:dyDescent="0.25">
      <c r="A142">
        <v>3333</v>
      </c>
      <c r="B142" t="s">
        <v>177</v>
      </c>
      <c r="C142" s="8">
        <v>110017.59999999999</v>
      </c>
      <c r="D142" s="8">
        <v>0</v>
      </c>
      <c r="E142" s="8">
        <v>2846.6514449999995</v>
      </c>
      <c r="F142" s="8">
        <v>0</v>
      </c>
    </row>
    <row r="143" spans="1:6" x14ac:dyDescent="0.25">
      <c r="A143">
        <v>3373</v>
      </c>
      <c r="B143" t="s">
        <v>178</v>
      </c>
      <c r="C143" s="8">
        <v>110017.59999999999</v>
      </c>
      <c r="D143" s="8">
        <v>0</v>
      </c>
      <c r="E143" s="8">
        <v>1646.5925024999999</v>
      </c>
      <c r="F143" s="8">
        <v>0</v>
      </c>
    </row>
    <row r="144" spans="1:6" x14ac:dyDescent="0.25">
      <c r="A144">
        <v>4023</v>
      </c>
      <c r="B144" t="s">
        <v>179</v>
      </c>
      <c r="C144" s="8">
        <v>110017.59999999999</v>
      </c>
      <c r="D144" s="8">
        <v>143460.70211032633</v>
      </c>
      <c r="E144" s="8">
        <v>44621.219508959999</v>
      </c>
      <c r="F144" s="8">
        <v>0</v>
      </c>
    </row>
    <row r="145" spans="1:6" x14ac:dyDescent="0.25">
      <c r="A145">
        <v>3334</v>
      </c>
      <c r="B145" t="s">
        <v>180</v>
      </c>
      <c r="C145" s="8">
        <v>110017.59999999999</v>
      </c>
      <c r="D145" s="8">
        <v>0</v>
      </c>
      <c r="E145" s="8">
        <v>2679.2013599999996</v>
      </c>
      <c r="F145" s="8">
        <v>0</v>
      </c>
    </row>
    <row r="146" spans="1:6" x14ac:dyDescent="0.25">
      <c r="A146">
        <v>3335</v>
      </c>
      <c r="B146" t="s">
        <v>181</v>
      </c>
      <c r="C146" s="8">
        <v>110017.59999999999</v>
      </c>
      <c r="D146" s="8">
        <v>0</v>
      </c>
      <c r="E146" s="8">
        <v>4526.6320574999991</v>
      </c>
      <c r="F146" s="8">
        <v>0</v>
      </c>
    </row>
    <row r="147" spans="1:6" x14ac:dyDescent="0.25">
      <c r="A147">
        <v>3354</v>
      </c>
      <c r="B147" t="s">
        <v>182</v>
      </c>
      <c r="C147" s="8">
        <v>110017.59999999999</v>
      </c>
      <c r="D147" s="8">
        <v>0</v>
      </c>
      <c r="E147" s="8">
        <v>2204.7594525</v>
      </c>
      <c r="F147" s="8">
        <v>0</v>
      </c>
    </row>
    <row r="148" spans="1:6" x14ac:dyDescent="0.25">
      <c r="A148">
        <v>3351</v>
      </c>
      <c r="B148" t="s">
        <v>183</v>
      </c>
      <c r="C148" s="8">
        <v>110017.59999999999</v>
      </c>
      <c r="D148" s="8">
        <v>0</v>
      </c>
      <c r="E148" s="8">
        <v>2505.5655000000002</v>
      </c>
      <c r="F148" s="8">
        <v>0</v>
      </c>
    </row>
    <row r="149" spans="1:6" x14ac:dyDescent="0.25">
      <c r="A149">
        <v>2032</v>
      </c>
      <c r="B149" t="s">
        <v>184</v>
      </c>
      <c r="C149" s="8">
        <v>110017.59999999999</v>
      </c>
      <c r="D149" s="8">
        <v>0</v>
      </c>
      <c r="E149" s="8">
        <v>34788.170474999999</v>
      </c>
      <c r="F149" s="8">
        <v>0</v>
      </c>
    </row>
    <row r="150" spans="1:6" x14ac:dyDescent="0.25">
      <c r="A150">
        <v>3352</v>
      </c>
      <c r="B150" t="s">
        <v>185</v>
      </c>
      <c r="C150" s="8">
        <v>110017.59999999999</v>
      </c>
      <c r="D150" s="8">
        <v>0</v>
      </c>
      <c r="E150" s="8">
        <v>2009.40102</v>
      </c>
      <c r="F150" s="8">
        <v>0</v>
      </c>
    </row>
    <row r="151" spans="1:6" x14ac:dyDescent="0.25">
      <c r="A151">
        <v>5208</v>
      </c>
      <c r="B151" t="s">
        <v>186</v>
      </c>
      <c r="C151" s="8">
        <v>110017.59999999999</v>
      </c>
      <c r="D151" s="8">
        <v>0</v>
      </c>
      <c r="E151" s="8">
        <v>7818.4015199999994</v>
      </c>
      <c r="F151" s="8">
        <v>0</v>
      </c>
    </row>
    <row r="152" spans="1:6" x14ac:dyDescent="0.25">
      <c r="A152">
        <v>3367</v>
      </c>
      <c r="B152" t="s">
        <v>187</v>
      </c>
      <c r="C152" s="8">
        <v>110017.59999999999</v>
      </c>
      <c r="D152" s="8">
        <v>0</v>
      </c>
      <c r="E152" s="8">
        <v>3069.9182249999999</v>
      </c>
      <c r="F152" s="8">
        <v>0</v>
      </c>
    </row>
    <row r="153" spans="1:6" x14ac:dyDescent="0.25">
      <c r="A153">
        <v>3338</v>
      </c>
      <c r="B153" t="s">
        <v>188</v>
      </c>
      <c r="C153" s="8">
        <v>110017.59999999999</v>
      </c>
      <c r="D153" s="8">
        <v>0</v>
      </c>
      <c r="E153" s="8">
        <v>3990.8936925000003</v>
      </c>
      <c r="F153" s="8">
        <v>0</v>
      </c>
    </row>
    <row r="154" spans="1:6" x14ac:dyDescent="0.25">
      <c r="A154">
        <v>3370</v>
      </c>
      <c r="B154" t="s">
        <v>189</v>
      </c>
      <c r="C154" s="8">
        <v>110017.59999999999</v>
      </c>
      <c r="D154" s="8">
        <v>0</v>
      </c>
      <c r="E154" s="8">
        <v>3795.5352599999997</v>
      </c>
      <c r="F154" s="8">
        <v>0</v>
      </c>
    </row>
    <row r="155" spans="1:6" x14ac:dyDescent="0.25">
      <c r="A155">
        <v>3021</v>
      </c>
      <c r="B155" t="s">
        <v>190</v>
      </c>
      <c r="C155" s="8">
        <v>110017.59999999999</v>
      </c>
      <c r="D155" s="8">
        <v>0</v>
      </c>
      <c r="E155" s="8">
        <v>14049.899999999998</v>
      </c>
      <c r="F155" s="8">
        <v>0</v>
      </c>
    </row>
    <row r="156" spans="1:6" x14ac:dyDescent="0.25">
      <c r="A156">
        <v>3347</v>
      </c>
      <c r="B156" t="s">
        <v>191</v>
      </c>
      <c r="C156" s="8">
        <v>110017.59999999999</v>
      </c>
      <c r="D156" s="8">
        <v>0</v>
      </c>
      <c r="E156" s="8">
        <v>2093.1260625</v>
      </c>
      <c r="F156" s="8">
        <v>0</v>
      </c>
    </row>
    <row r="157" spans="1:6" x14ac:dyDescent="0.25">
      <c r="A157">
        <v>3355</v>
      </c>
      <c r="B157" t="s">
        <v>192</v>
      </c>
      <c r="C157" s="8">
        <v>110017.59999999999</v>
      </c>
      <c r="D157" s="8">
        <v>0</v>
      </c>
      <c r="E157" s="8">
        <v>3097.8265725000001</v>
      </c>
      <c r="F157" s="8">
        <v>0</v>
      </c>
    </row>
    <row r="158" spans="1:6" x14ac:dyDescent="0.25">
      <c r="A158">
        <v>3013</v>
      </c>
      <c r="B158" t="s">
        <v>193</v>
      </c>
      <c r="C158" s="8">
        <v>110017.59999999999</v>
      </c>
      <c r="D158" s="8">
        <v>0</v>
      </c>
      <c r="E158" s="8">
        <v>37404.441749999998</v>
      </c>
      <c r="F158" s="8">
        <v>0</v>
      </c>
    </row>
    <row r="159" spans="1:6" x14ac:dyDescent="0.25">
      <c r="A159">
        <v>2010</v>
      </c>
      <c r="B159" t="s">
        <v>194</v>
      </c>
      <c r="C159" s="8">
        <v>110017.59999999999</v>
      </c>
      <c r="D159" s="8">
        <v>0</v>
      </c>
      <c r="E159" s="8">
        <v>4902.5055750000001</v>
      </c>
      <c r="F159" s="8">
        <v>0</v>
      </c>
    </row>
    <row r="160" spans="1:6" x14ac:dyDescent="0.25">
      <c r="A160">
        <v>3301</v>
      </c>
      <c r="B160" t="s">
        <v>195</v>
      </c>
      <c r="C160" s="8">
        <v>110017.59999999999</v>
      </c>
      <c r="D160" s="8">
        <v>0</v>
      </c>
      <c r="E160" s="8">
        <v>2060.652</v>
      </c>
      <c r="F160" s="8">
        <v>0</v>
      </c>
    </row>
    <row r="161" spans="1:6" x14ac:dyDescent="0.25">
      <c r="A161">
        <v>2022</v>
      </c>
      <c r="B161" t="s">
        <v>196</v>
      </c>
      <c r="C161" s="8">
        <v>110017.59999999999</v>
      </c>
      <c r="D161" s="8">
        <v>0</v>
      </c>
      <c r="E161" s="8">
        <v>5295.3449999999993</v>
      </c>
      <c r="F161" s="8">
        <v>0</v>
      </c>
    </row>
    <row r="162" spans="1:6" x14ac:dyDescent="0.25">
      <c r="A162">
        <v>3313</v>
      </c>
      <c r="B162" t="s">
        <v>197</v>
      </c>
      <c r="C162" s="8">
        <v>110017.59999999999</v>
      </c>
      <c r="D162" s="8">
        <v>8514.7474383841345</v>
      </c>
      <c r="E162" s="8">
        <v>6354.4139999999998</v>
      </c>
      <c r="F162" s="8">
        <v>0</v>
      </c>
    </row>
    <row r="163" spans="1:6" x14ac:dyDescent="0.25">
      <c r="A163">
        <v>3371</v>
      </c>
      <c r="B163" t="s">
        <v>198</v>
      </c>
      <c r="C163" s="8">
        <v>110017.59999999999</v>
      </c>
      <c r="D163" s="8">
        <v>0</v>
      </c>
      <c r="E163" s="8">
        <v>3863.7224999999994</v>
      </c>
      <c r="F163" s="8">
        <v>0</v>
      </c>
    </row>
    <row r="164" spans="1:6" x14ac:dyDescent="0.25">
      <c r="A164">
        <v>3349</v>
      </c>
      <c r="B164" t="s">
        <v>199</v>
      </c>
      <c r="C164" s="8">
        <v>110017.59999999999</v>
      </c>
      <c r="D164" s="8">
        <v>0</v>
      </c>
      <c r="E164" s="8">
        <v>2316.3928424999999</v>
      </c>
      <c r="F164" s="8">
        <v>0</v>
      </c>
    </row>
    <row r="165" spans="1:6" x14ac:dyDescent="0.25">
      <c r="A165">
        <v>3350</v>
      </c>
      <c r="B165" t="s">
        <v>200</v>
      </c>
      <c r="C165" s="8">
        <v>110017.59999999999</v>
      </c>
      <c r="D165" s="8">
        <v>0</v>
      </c>
      <c r="E165" s="8">
        <v>4776.9659999999994</v>
      </c>
      <c r="F165" s="8">
        <v>0</v>
      </c>
    </row>
    <row r="166" spans="1:6" x14ac:dyDescent="0.25">
      <c r="A166">
        <v>2134</v>
      </c>
      <c r="B166" t="s">
        <v>201</v>
      </c>
      <c r="C166" s="8">
        <v>110017.59999999999</v>
      </c>
      <c r="D166" s="8">
        <v>0</v>
      </c>
      <c r="E166" s="8">
        <v>14166.982499999998</v>
      </c>
      <c r="F166" s="8">
        <v>0</v>
      </c>
    </row>
    <row r="167" spans="1:6" x14ac:dyDescent="0.25">
      <c r="A167">
        <v>2148</v>
      </c>
      <c r="B167" t="s">
        <v>202</v>
      </c>
      <c r="C167" s="8">
        <v>110017.59999999999</v>
      </c>
      <c r="D167" s="8">
        <v>0</v>
      </c>
      <c r="E167" s="8">
        <v>17913.622499999998</v>
      </c>
      <c r="F167" s="8">
        <v>0</v>
      </c>
    </row>
    <row r="168" spans="1:6" x14ac:dyDescent="0.25">
      <c r="A168">
        <v>2081</v>
      </c>
      <c r="B168" t="s">
        <v>203</v>
      </c>
      <c r="C168" s="8">
        <v>110017.59999999999</v>
      </c>
      <c r="D168" s="8">
        <v>0</v>
      </c>
      <c r="E168" s="8">
        <v>16274.467499999999</v>
      </c>
      <c r="F168" s="8">
        <v>0</v>
      </c>
    </row>
    <row r="169" spans="1:6" x14ac:dyDescent="0.25">
      <c r="A169">
        <v>2057</v>
      </c>
      <c r="B169" t="s">
        <v>204</v>
      </c>
      <c r="C169" s="8">
        <v>110017.59999999999</v>
      </c>
      <c r="D169" s="8">
        <v>0</v>
      </c>
      <c r="E169" s="8">
        <v>55666.0049784</v>
      </c>
      <c r="F169" s="8">
        <v>0</v>
      </c>
    </row>
    <row r="170" spans="1:6" x14ac:dyDescent="0.25">
      <c r="A170">
        <v>2058</v>
      </c>
      <c r="B170" t="s">
        <v>205</v>
      </c>
      <c r="C170" s="8">
        <v>110017.59999999999</v>
      </c>
      <c r="D170" s="8">
        <v>0</v>
      </c>
      <c r="E170" s="8">
        <v>32494.162499999995</v>
      </c>
      <c r="F170" s="8">
        <v>0</v>
      </c>
    </row>
    <row r="171" spans="1:6" x14ac:dyDescent="0.25">
      <c r="A171">
        <v>4610</v>
      </c>
      <c r="B171" t="s">
        <v>206</v>
      </c>
      <c r="C171" s="8">
        <v>110017.59999999999</v>
      </c>
      <c r="D171" s="8">
        <v>0</v>
      </c>
      <c r="E171" s="8">
        <v>20874.045307679997</v>
      </c>
      <c r="F171" s="8">
        <v>0</v>
      </c>
    </row>
    <row r="172" spans="1:6" x14ac:dyDescent="0.25">
      <c r="A172">
        <v>3368</v>
      </c>
      <c r="B172" t="s">
        <v>207</v>
      </c>
      <c r="C172" s="8">
        <v>110017.59999999999</v>
      </c>
      <c r="D172" s="8">
        <v>0</v>
      </c>
      <c r="E172" s="8">
        <v>1674.5008499999999</v>
      </c>
      <c r="F172" s="8">
        <v>0</v>
      </c>
    </row>
    <row r="173" spans="1:6" x14ac:dyDescent="0.25">
      <c r="A173">
        <v>2060</v>
      </c>
      <c r="B173" t="s">
        <v>208</v>
      </c>
      <c r="C173" s="8">
        <v>110017.59999999999</v>
      </c>
      <c r="D173" s="8">
        <v>0</v>
      </c>
      <c r="E173" s="8">
        <v>15018.041520479999</v>
      </c>
      <c r="F173" s="8">
        <v>0</v>
      </c>
    </row>
    <row r="174" spans="1:6" x14ac:dyDescent="0.25">
      <c r="A174">
        <v>2061</v>
      </c>
      <c r="B174" t="s">
        <v>209</v>
      </c>
      <c r="C174" s="8">
        <v>110017.59999999999</v>
      </c>
      <c r="D174" s="8">
        <v>0</v>
      </c>
      <c r="E174" s="8">
        <v>56323.214999999997</v>
      </c>
      <c r="F174" s="8">
        <v>0</v>
      </c>
    </row>
    <row r="175" spans="1:6" x14ac:dyDescent="0.25">
      <c r="A175">
        <v>2200</v>
      </c>
      <c r="B175" t="s">
        <v>210</v>
      </c>
      <c r="C175" s="8">
        <v>110017.59999999999</v>
      </c>
      <c r="D175" s="8">
        <v>0</v>
      </c>
      <c r="E175" s="8">
        <v>9767.9216249999972</v>
      </c>
      <c r="F175" s="8">
        <v>0</v>
      </c>
    </row>
    <row r="176" spans="1:6" x14ac:dyDescent="0.25">
      <c r="A176">
        <v>4074</v>
      </c>
      <c r="B176" t="s">
        <v>211</v>
      </c>
      <c r="C176" s="8">
        <v>110017.59999999999</v>
      </c>
      <c r="D176" s="8">
        <v>0</v>
      </c>
      <c r="E176" s="8">
        <v>284160.73499999999</v>
      </c>
      <c r="F176" s="8">
        <v>782326.00295187486</v>
      </c>
    </row>
    <row r="177" spans="1:6" x14ac:dyDescent="0.25">
      <c r="A177">
        <v>4028</v>
      </c>
      <c r="B177" t="s">
        <v>212</v>
      </c>
      <c r="C177" s="8">
        <v>110017.59999999999</v>
      </c>
      <c r="D177" s="8">
        <v>0</v>
      </c>
      <c r="E177" s="8">
        <v>57530.035240799996</v>
      </c>
      <c r="F177" s="8">
        <v>844954.53628229722</v>
      </c>
    </row>
    <row r="178" spans="1:6" x14ac:dyDescent="0.25">
      <c r="A178">
        <v>3362</v>
      </c>
      <c r="B178" t="s">
        <v>213</v>
      </c>
      <c r="C178" s="8">
        <v>110017.59999999999</v>
      </c>
      <c r="D178" s="8">
        <v>0</v>
      </c>
      <c r="E178" s="8">
        <v>8253.4089360000016</v>
      </c>
      <c r="F178" s="8">
        <v>0</v>
      </c>
    </row>
    <row r="179" spans="1:6" x14ac:dyDescent="0.25">
      <c r="A179">
        <v>6909</v>
      </c>
      <c r="B179" t="s">
        <v>214</v>
      </c>
      <c r="C179" s="8">
        <v>110017.59999999999</v>
      </c>
      <c r="D179" s="8">
        <v>0</v>
      </c>
      <c r="E179" s="8">
        <v>37156.953143399995</v>
      </c>
      <c r="F179" s="8">
        <v>635460.13631277846</v>
      </c>
    </row>
    <row r="180" spans="1:6" x14ac:dyDescent="0.25">
      <c r="A180">
        <v>2135</v>
      </c>
      <c r="B180" t="s">
        <v>215</v>
      </c>
      <c r="C180" s="8">
        <v>110017.59999999999</v>
      </c>
      <c r="D180" s="8">
        <v>0</v>
      </c>
      <c r="E180" s="8">
        <v>36826.717499999999</v>
      </c>
      <c r="F180" s="8">
        <v>0</v>
      </c>
    </row>
    <row r="181" spans="1:6" x14ac:dyDescent="0.25">
      <c r="A181">
        <v>2071</v>
      </c>
      <c r="B181" t="s">
        <v>216</v>
      </c>
      <c r="C181" s="8">
        <v>110017.59999999999</v>
      </c>
      <c r="D181" s="8">
        <v>0</v>
      </c>
      <c r="E181" s="8">
        <v>37789.507499999992</v>
      </c>
      <c r="F181" s="8">
        <v>0</v>
      </c>
    </row>
    <row r="182" spans="1:6" x14ac:dyDescent="0.25">
      <c r="A182">
        <v>2193</v>
      </c>
      <c r="B182" t="s">
        <v>217</v>
      </c>
      <c r="C182" s="8">
        <v>110017.59999999999</v>
      </c>
      <c r="D182" s="8">
        <v>0</v>
      </c>
      <c r="E182" s="8">
        <v>36345.322499999995</v>
      </c>
      <c r="F182" s="8">
        <v>0</v>
      </c>
    </row>
    <row r="183" spans="1:6" x14ac:dyDescent="0.25">
      <c r="A183">
        <v>2028</v>
      </c>
      <c r="B183" t="s">
        <v>218</v>
      </c>
      <c r="C183" s="8">
        <v>110017.59999999999</v>
      </c>
      <c r="D183" s="8">
        <v>0</v>
      </c>
      <c r="E183" s="8">
        <v>15182.234046719999</v>
      </c>
      <c r="F183" s="8">
        <v>0</v>
      </c>
    </row>
    <row r="184" spans="1:6" x14ac:dyDescent="0.25">
      <c r="A184">
        <v>2012</v>
      </c>
      <c r="B184" t="s">
        <v>219</v>
      </c>
      <c r="C184" s="8">
        <v>110017.59999999999</v>
      </c>
      <c r="D184" s="8">
        <v>0</v>
      </c>
      <c r="E184" s="8">
        <v>7014.7572899999996</v>
      </c>
      <c r="F184" s="8">
        <v>0</v>
      </c>
    </row>
    <row r="185" spans="1:6" x14ac:dyDescent="0.25">
      <c r="A185">
        <v>2074</v>
      </c>
      <c r="B185" t="s">
        <v>220</v>
      </c>
      <c r="C185" s="8">
        <v>110017.59999999999</v>
      </c>
      <c r="D185" s="8">
        <v>26352.076417040982</v>
      </c>
      <c r="E185" s="8">
        <v>41311.610399999998</v>
      </c>
      <c r="F185" s="8">
        <v>0</v>
      </c>
    </row>
    <row r="186" spans="1:6" x14ac:dyDescent="0.25">
      <c r="A186">
        <v>2117</v>
      </c>
      <c r="B186" t="s">
        <v>221</v>
      </c>
      <c r="C186" s="8">
        <v>110017.59999999999</v>
      </c>
      <c r="D186" s="8">
        <v>0</v>
      </c>
      <c r="E186" s="8">
        <v>27680.212499999998</v>
      </c>
      <c r="F186" s="8">
        <v>0</v>
      </c>
    </row>
    <row r="187" spans="1:6" x14ac:dyDescent="0.25">
      <c r="A187">
        <v>3035</v>
      </c>
      <c r="B187" t="s">
        <v>222</v>
      </c>
      <c r="C187" s="8">
        <v>110017.59999999999</v>
      </c>
      <c r="D187" s="8">
        <v>0</v>
      </c>
      <c r="E187" s="8">
        <v>9483.682499999999</v>
      </c>
      <c r="F187" s="8">
        <v>0</v>
      </c>
    </row>
    <row r="188" spans="1:6" x14ac:dyDescent="0.25">
      <c r="A188">
        <v>2078</v>
      </c>
      <c r="B188" t="s">
        <v>223</v>
      </c>
      <c r="C188" s="8">
        <v>110017.59999999999</v>
      </c>
      <c r="D188" s="8">
        <v>0</v>
      </c>
      <c r="E188" s="8">
        <v>6643.2510000000002</v>
      </c>
      <c r="F188" s="8">
        <v>0</v>
      </c>
    </row>
    <row r="189" spans="1:6" x14ac:dyDescent="0.25">
      <c r="A189">
        <v>2030</v>
      </c>
      <c r="B189" t="s">
        <v>224</v>
      </c>
      <c r="C189" s="8">
        <v>110017.59999999999</v>
      </c>
      <c r="D189" s="8">
        <v>0</v>
      </c>
      <c r="E189" s="8">
        <v>11861.047687499999</v>
      </c>
      <c r="F189" s="8">
        <v>0</v>
      </c>
    </row>
    <row r="190" spans="1:6" x14ac:dyDescent="0.25">
      <c r="A190">
        <v>2100</v>
      </c>
      <c r="B190" t="s">
        <v>225</v>
      </c>
      <c r="C190" s="8">
        <v>110017.59999999999</v>
      </c>
      <c r="D190" s="8">
        <v>0</v>
      </c>
      <c r="E190" s="8">
        <v>8093.4207749999987</v>
      </c>
      <c r="F190" s="8">
        <v>0</v>
      </c>
    </row>
    <row r="191" spans="1:6" x14ac:dyDescent="0.25">
      <c r="A191">
        <v>3036</v>
      </c>
      <c r="B191" t="s">
        <v>226</v>
      </c>
      <c r="C191" s="8">
        <v>110017.59999999999</v>
      </c>
      <c r="D191" s="8">
        <v>0</v>
      </c>
      <c r="E191" s="8">
        <v>11581.964212499997</v>
      </c>
      <c r="F191" s="8">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1"/>
  <sheetViews>
    <sheetView workbookViewId="0">
      <pane xSplit="2" ySplit="2" topLeftCell="E3" activePane="bottomRight" state="frozen"/>
      <selection pane="topRight" activeCell="C1" sqref="C1"/>
      <selection pane="bottomLeft" activeCell="A3" sqref="A3"/>
      <selection pane="bottomRight" activeCell="M9" sqref="M9"/>
    </sheetView>
  </sheetViews>
  <sheetFormatPr defaultRowHeight="15" x14ac:dyDescent="0.25"/>
  <cols>
    <col min="2" max="2" width="47.7109375" bestFit="1" customWidth="1"/>
    <col min="3" max="3" width="12.7109375" style="16" customWidth="1"/>
    <col min="4" max="8" width="12.7109375" style="12" customWidth="1"/>
    <col min="9" max="9" width="1.7109375" customWidth="1"/>
    <col min="10" max="10" width="9.140625" style="8"/>
    <col min="11" max="11" width="1.85546875" style="8" customWidth="1"/>
    <col min="12" max="17" width="9.140625" style="8"/>
    <col min="18" max="18" width="1.85546875" style="8" customWidth="1"/>
    <col min="19" max="25" width="9.140625" style="8"/>
  </cols>
  <sheetData>
    <row r="1" spans="1:25" x14ac:dyDescent="0.25">
      <c r="S1" s="8">
        <f>'NFF variables'!$B$9</f>
        <v>200.03199999999998</v>
      </c>
      <c r="T1" s="8">
        <f>'NFF variables'!$B$10</f>
        <v>240.0384</v>
      </c>
      <c r="U1" s="1">
        <f>'NFF variables'!$B$11</f>
        <v>360.05759999999998</v>
      </c>
      <c r="V1" s="1">
        <f>'NFF variables'!$B$12</f>
        <v>390.06239999999997</v>
      </c>
      <c r="W1" s="1">
        <f>'NFF variables'!$B$13</f>
        <v>420.0671999999999</v>
      </c>
      <c r="X1" s="1">
        <f>'NFF variables'!$B$14</f>
        <v>575.09199999999998</v>
      </c>
      <c r="Y1" s="1"/>
    </row>
    <row r="2" spans="1:25" s="2" customFormat="1" ht="42.75" customHeight="1" x14ac:dyDescent="0.25">
      <c r="C2" s="17" t="s">
        <v>240</v>
      </c>
      <c r="D2" s="11" t="s">
        <v>241</v>
      </c>
      <c r="E2" s="11" t="s">
        <v>242</v>
      </c>
      <c r="F2" s="11" t="s">
        <v>243</v>
      </c>
      <c r="G2" s="11" t="s">
        <v>244</v>
      </c>
      <c r="H2" s="11" t="s">
        <v>245</v>
      </c>
      <c r="J2" s="3" t="s">
        <v>246</v>
      </c>
      <c r="K2" s="19"/>
      <c r="L2" s="3" t="s">
        <v>240</v>
      </c>
      <c r="M2" s="3" t="s">
        <v>241</v>
      </c>
      <c r="N2" s="3" t="s">
        <v>242</v>
      </c>
      <c r="O2" s="3" t="s">
        <v>243</v>
      </c>
      <c r="P2" s="3" t="s">
        <v>244</v>
      </c>
      <c r="Q2" s="3" t="s">
        <v>245</v>
      </c>
      <c r="R2" s="19"/>
      <c r="S2" s="3" t="s">
        <v>240</v>
      </c>
      <c r="T2" s="3" t="s">
        <v>241</v>
      </c>
      <c r="U2" s="3" t="s">
        <v>242</v>
      </c>
      <c r="V2" s="3" t="s">
        <v>243</v>
      </c>
      <c r="W2" s="3" t="s">
        <v>244</v>
      </c>
      <c r="X2" s="3" t="s">
        <v>245</v>
      </c>
      <c r="Y2" s="3" t="s">
        <v>227</v>
      </c>
    </row>
    <row r="3" spans="1:25" x14ac:dyDescent="0.25">
      <c r="A3">
        <v>2173</v>
      </c>
      <c r="B3" t="s">
        <v>38</v>
      </c>
      <c r="C3" s="16">
        <v>0</v>
      </c>
      <c r="D3" s="16">
        <v>0</v>
      </c>
      <c r="E3" s="16">
        <v>0</v>
      </c>
      <c r="F3" s="16">
        <v>0</v>
      </c>
      <c r="G3" s="16">
        <v>0</v>
      </c>
      <c r="H3" s="16">
        <v>0</v>
      </c>
      <c r="J3" s="8" t="e">
        <f>'Ready Reckoner'!$C$7</f>
        <v>#N/A</v>
      </c>
      <c r="L3" s="8" t="e">
        <f t="shared" ref="L3:Q3" si="0">C3*$J3</f>
        <v>#N/A</v>
      </c>
      <c r="M3" s="8" t="e">
        <f t="shared" si="0"/>
        <v>#N/A</v>
      </c>
      <c r="N3" s="8" t="e">
        <f t="shared" si="0"/>
        <v>#N/A</v>
      </c>
      <c r="O3" s="8" t="e">
        <f t="shared" si="0"/>
        <v>#N/A</v>
      </c>
      <c r="P3" s="8" t="e">
        <f t="shared" si="0"/>
        <v>#N/A</v>
      </c>
      <c r="Q3" s="8" t="e">
        <f t="shared" si="0"/>
        <v>#N/A</v>
      </c>
      <c r="S3" s="8" t="e">
        <f>L3*$S$1</f>
        <v>#N/A</v>
      </c>
      <c r="T3" s="8" t="e">
        <f>M3*$T$1</f>
        <v>#N/A</v>
      </c>
      <c r="U3" s="8" t="e">
        <f>N3*$U$1</f>
        <v>#N/A</v>
      </c>
      <c r="V3" s="8" t="e">
        <f>O3*$V$1</f>
        <v>#N/A</v>
      </c>
      <c r="W3" s="8" t="e">
        <f>P3*$W$1</f>
        <v>#N/A</v>
      </c>
      <c r="X3" s="8" t="e">
        <f>Q3*$X$1</f>
        <v>#N/A</v>
      </c>
      <c r="Y3" s="20" t="e">
        <f>SUM(S3:X3)</f>
        <v>#N/A</v>
      </c>
    </row>
    <row r="4" spans="1:25" x14ac:dyDescent="0.25">
      <c r="A4">
        <v>3000</v>
      </c>
      <c r="B4" t="s">
        <v>39</v>
      </c>
      <c r="C4" s="16">
        <v>0.36984126984127003</v>
      </c>
      <c r="D4" s="16">
        <v>4.4444444444444398E-2</v>
      </c>
      <c r="E4" s="16">
        <v>0.126984126984127</v>
      </c>
      <c r="F4" s="16">
        <v>0.182539682539683</v>
      </c>
      <c r="G4" s="16">
        <v>0.2</v>
      </c>
      <c r="H4" s="16">
        <v>6.3492063492063501E-3</v>
      </c>
      <c r="J4" s="8" t="e">
        <f>'Ready Reckoner'!$C$7</f>
        <v>#N/A</v>
      </c>
      <c r="L4" s="8" t="e">
        <f t="shared" ref="L4:L67" si="1">C4*$J4</f>
        <v>#N/A</v>
      </c>
      <c r="M4" s="8" t="e">
        <f t="shared" ref="M4:M67" si="2">D4*$J4</f>
        <v>#N/A</v>
      </c>
      <c r="N4" s="8" t="e">
        <f t="shared" ref="N4:N67" si="3">E4*$J4</f>
        <v>#N/A</v>
      </c>
      <c r="O4" s="8" t="e">
        <f t="shared" ref="O4:O67" si="4">F4*$J4</f>
        <v>#N/A</v>
      </c>
      <c r="P4" s="8" t="e">
        <f t="shared" ref="P4:P67" si="5">G4*$J4</f>
        <v>#N/A</v>
      </c>
      <c r="Q4" s="8" t="e">
        <f t="shared" ref="Q4:Q67" si="6">H4*$J4</f>
        <v>#N/A</v>
      </c>
      <c r="S4" s="8" t="e">
        <f t="shared" ref="S4:S67" si="7">L4*$S$1</f>
        <v>#N/A</v>
      </c>
      <c r="T4" s="8" t="e">
        <f t="shared" ref="T4:T67" si="8">M4*$T$1</f>
        <v>#N/A</v>
      </c>
      <c r="U4" s="8" t="e">
        <f t="shared" ref="U4:U67" si="9">N4*$U$1</f>
        <v>#N/A</v>
      </c>
      <c r="V4" s="8" t="e">
        <f t="shared" ref="V4:V67" si="10">O4*$V$1</f>
        <v>#N/A</v>
      </c>
      <c r="W4" s="8" t="e">
        <f t="shared" ref="W4:W67" si="11">P4*$W$1</f>
        <v>#N/A</v>
      </c>
      <c r="X4" s="8" t="e">
        <f t="shared" ref="X4:X67" si="12">Q4*$X$1</f>
        <v>#N/A</v>
      </c>
      <c r="Y4" s="20" t="e">
        <f t="shared" ref="Y4:Y67" si="13">SUM(S4:X4)</f>
        <v>#N/A</v>
      </c>
    </row>
    <row r="5" spans="1:25" x14ac:dyDescent="0.25">
      <c r="A5">
        <v>3026</v>
      </c>
      <c r="B5" t="s">
        <v>40</v>
      </c>
      <c r="C5" s="16">
        <v>0</v>
      </c>
      <c r="D5" s="16">
        <v>0</v>
      </c>
      <c r="E5" s="16">
        <v>0</v>
      </c>
      <c r="F5" s="16">
        <v>0</v>
      </c>
      <c r="G5" s="16">
        <v>0</v>
      </c>
      <c r="H5" s="16">
        <v>0</v>
      </c>
      <c r="J5" s="8" t="e">
        <f>'Ready Reckoner'!$C$7</f>
        <v>#N/A</v>
      </c>
      <c r="L5" s="8" t="e">
        <f t="shared" si="1"/>
        <v>#N/A</v>
      </c>
      <c r="M5" s="8" t="e">
        <f t="shared" si="2"/>
        <v>#N/A</v>
      </c>
      <c r="N5" s="8" t="e">
        <f t="shared" si="3"/>
        <v>#N/A</v>
      </c>
      <c r="O5" s="8" t="e">
        <f t="shared" si="4"/>
        <v>#N/A</v>
      </c>
      <c r="P5" s="8" t="e">
        <f t="shared" si="5"/>
        <v>#N/A</v>
      </c>
      <c r="Q5" s="8" t="e">
        <f t="shared" si="6"/>
        <v>#N/A</v>
      </c>
      <c r="S5" s="8" t="e">
        <f t="shared" si="7"/>
        <v>#N/A</v>
      </c>
      <c r="T5" s="8" t="e">
        <f t="shared" si="8"/>
        <v>#N/A</v>
      </c>
      <c r="U5" s="8" t="e">
        <f t="shared" si="9"/>
        <v>#N/A</v>
      </c>
      <c r="V5" s="8" t="e">
        <f t="shared" si="10"/>
        <v>#N/A</v>
      </c>
      <c r="W5" s="8" t="e">
        <f t="shared" si="11"/>
        <v>#N/A</v>
      </c>
      <c r="X5" s="8" t="e">
        <f t="shared" si="12"/>
        <v>#N/A</v>
      </c>
      <c r="Y5" s="20" t="e">
        <f t="shared" si="13"/>
        <v>#N/A</v>
      </c>
    </row>
    <row r="6" spans="1:25" x14ac:dyDescent="0.25">
      <c r="A6">
        <v>6907</v>
      </c>
      <c r="B6" t="s">
        <v>41</v>
      </c>
      <c r="C6" s="16">
        <v>4.1871921182266E-2</v>
      </c>
      <c r="D6" s="16">
        <v>1.23152709359606E-2</v>
      </c>
      <c r="E6" s="16">
        <v>4.6798029556650203E-2</v>
      </c>
      <c r="F6" s="16">
        <v>0.17980295566502499</v>
      </c>
      <c r="G6" s="16">
        <v>0.12807881773398999</v>
      </c>
      <c r="H6" s="16">
        <v>0.268472906403941</v>
      </c>
      <c r="J6" s="8" t="e">
        <f>'Ready Reckoner'!$C$7</f>
        <v>#N/A</v>
      </c>
      <c r="L6" s="8" t="e">
        <f t="shared" si="1"/>
        <v>#N/A</v>
      </c>
      <c r="M6" s="8" t="e">
        <f t="shared" si="2"/>
        <v>#N/A</v>
      </c>
      <c r="N6" s="8" t="e">
        <f t="shared" si="3"/>
        <v>#N/A</v>
      </c>
      <c r="O6" s="8" t="e">
        <f t="shared" si="4"/>
        <v>#N/A</v>
      </c>
      <c r="P6" s="8" t="e">
        <f t="shared" si="5"/>
        <v>#N/A</v>
      </c>
      <c r="Q6" s="8" t="e">
        <f t="shared" si="6"/>
        <v>#N/A</v>
      </c>
      <c r="S6" s="8" t="e">
        <f t="shared" si="7"/>
        <v>#N/A</v>
      </c>
      <c r="T6" s="8" t="e">
        <f t="shared" si="8"/>
        <v>#N/A</v>
      </c>
      <c r="U6" s="8" t="e">
        <f t="shared" si="9"/>
        <v>#N/A</v>
      </c>
      <c r="V6" s="8" t="e">
        <f t="shared" si="10"/>
        <v>#N/A</v>
      </c>
      <c r="W6" s="8" t="e">
        <f t="shared" si="11"/>
        <v>#N/A</v>
      </c>
      <c r="X6" s="8" t="e">
        <f t="shared" si="12"/>
        <v>#N/A</v>
      </c>
      <c r="Y6" s="20" t="e">
        <f t="shared" si="13"/>
        <v>#N/A</v>
      </c>
    </row>
    <row r="7" spans="1:25" x14ac:dyDescent="0.25">
      <c r="A7">
        <v>2150</v>
      </c>
      <c r="B7" t="s">
        <v>42</v>
      </c>
      <c r="C7" s="16">
        <v>0</v>
      </c>
      <c r="D7" s="16">
        <v>0</v>
      </c>
      <c r="E7" s="16">
        <v>0</v>
      </c>
      <c r="F7" s="16">
        <v>2.2421524663677099E-3</v>
      </c>
      <c r="G7" s="16">
        <v>0</v>
      </c>
      <c r="H7" s="16">
        <v>0</v>
      </c>
      <c r="J7" s="8" t="e">
        <f>'Ready Reckoner'!$C$7</f>
        <v>#N/A</v>
      </c>
      <c r="L7" s="8" t="e">
        <f t="shared" si="1"/>
        <v>#N/A</v>
      </c>
      <c r="M7" s="8" t="e">
        <f t="shared" si="2"/>
        <v>#N/A</v>
      </c>
      <c r="N7" s="8" t="e">
        <f t="shared" si="3"/>
        <v>#N/A</v>
      </c>
      <c r="O7" s="8" t="e">
        <f t="shared" si="4"/>
        <v>#N/A</v>
      </c>
      <c r="P7" s="8" t="e">
        <f t="shared" si="5"/>
        <v>#N/A</v>
      </c>
      <c r="Q7" s="8" t="e">
        <f t="shared" si="6"/>
        <v>#N/A</v>
      </c>
      <c r="S7" s="8" t="e">
        <f t="shared" si="7"/>
        <v>#N/A</v>
      </c>
      <c r="T7" s="8" t="e">
        <f t="shared" si="8"/>
        <v>#N/A</v>
      </c>
      <c r="U7" s="8" t="e">
        <f t="shared" si="9"/>
        <v>#N/A</v>
      </c>
      <c r="V7" s="8" t="e">
        <f t="shared" si="10"/>
        <v>#N/A</v>
      </c>
      <c r="W7" s="8" t="e">
        <f t="shared" si="11"/>
        <v>#N/A</v>
      </c>
      <c r="X7" s="8" t="e">
        <f t="shared" si="12"/>
        <v>#N/A</v>
      </c>
      <c r="Y7" s="20" t="e">
        <f t="shared" si="13"/>
        <v>#N/A</v>
      </c>
    </row>
    <row r="8" spans="1:25" x14ac:dyDescent="0.25">
      <c r="A8">
        <v>2184</v>
      </c>
      <c r="B8" t="s">
        <v>43</v>
      </c>
      <c r="C8" s="16">
        <v>4.7619047619047603E-2</v>
      </c>
      <c r="D8" s="16">
        <v>0.17142857142857101</v>
      </c>
      <c r="E8" s="16">
        <v>0.53809523809523796</v>
      </c>
      <c r="F8" s="16">
        <v>0.157142857142857</v>
      </c>
      <c r="G8" s="16">
        <v>3.3333333333333298E-2</v>
      </c>
      <c r="H8" s="16">
        <v>0</v>
      </c>
      <c r="J8" s="8" t="e">
        <f>'Ready Reckoner'!$C$7</f>
        <v>#N/A</v>
      </c>
      <c r="L8" s="8" t="e">
        <f t="shared" si="1"/>
        <v>#N/A</v>
      </c>
      <c r="M8" s="8" t="e">
        <f t="shared" si="2"/>
        <v>#N/A</v>
      </c>
      <c r="N8" s="8" t="e">
        <f t="shared" si="3"/>
        <v>#N/A</v>
      </c>
      <c r="O8" s="8" t="e">
        <f t="shared" si="4"/>
        <v>#N/A</v>
      </c>
      <c r="P8" s="8" t="e">
        <f t="shared" si="5"/>
        <v>#N/A</v>
      </c>
      <c r="Q8" s="8" t="e">
        <f t="shared" si="6"/>
        <v>#N/A</v>
      </c>
      <c r="S8" s="8" t="e">
        <f t="shared" si="7"/>
        <v>#N/A</v>
      </c>
      <c r="T8" s="8" t="e">
        <f t="shared" si="8"/>
        <v>#N/A</v>
      </c>
      <c r="U8" s="8" t="e">
        <f t="shared" si="9"/>
        <v>#N/A</v>
      </c>
      <c r="V8" s="8" t="e">
        <f t="shared" si="10"/>
        <v>#N/A</v>
      </c>
      <c r="W8" s="8" t="e">
        <f t="shared" si="11"/>
        <v>#N/A</v>
      </c>
      <c r="X8" s="8" t="e">
        <f t="shared" si="12"/>
        <v>#N/A</v>
      </c>
      <c r="Y8" s="20" t="e">
        <f t="shared" si="13"/>
        <v>#N/A</v>
      </c>
    </row>
    <row r="9" spans="1:25" x14ac:dyDescent="0.25">
      <c r="A9">
        <v>3360</v>
      </c>
      <c r="B9" t="s">
        <v>44</v>
      </c>
      <c r="C9" s="16">
        <v>6.6014669926650393E-2</v>
      </c>
      <c r="D9" s="16">
        <v>5.8679706601466999E-2</v>
      </c>
      <c r="E9" s="16">
        <v>7.3349633251833697E-3</v>
      </c>
      <c r="F9" s="16">
        <v>0</v>
      </c>
      <c r="G9" s="16">
        <v>0</v>
      </c>
      <c r="H9" s="16">
        <v>0</v>
      </c>
      <c r="J9" s="8" t="e">
        <f>'Ready Reckoner'!$C$7</f>
        <v>#N/A</v>
      </c>
      <c r="L9" s="8" t="e">
        <f t="shared" si="1"/>
        <v>#N/A</v>
      </c>
      <c r="M9" s="8" t="e">
        <f t="shared" si="2"/>
        <v>#N/A</v>
      </c>
      <c r="N9" s="8" t="e">
        <f t="shared" si="3"/>
        <v>#N/A</v>
      </c>
      <c r="O9" s="8" t="e">
        <f t="shared" si="4"/>
        <v>#N/A</v>
      </c>
      <c r="P9" s="8" t="e">
        <f t="shared" si="5"/>
        <v>#N/A</v>
      </c>
      <c r="Q9" s="8" t="e">
        <f t="shared" si="6"/>
        <v>#N/A</v>
      </c>
      <c r="S9" s="8" t="e">
        <f t="shared" si="7"/>
        <v>#N/A</v>
      </c>
      <c r="T9" s="8" t="e">
        <f t="shared" si="8"/>
        <v>#N/A</v>
      </c>
      <c r="U9" s="8" t="e">
        <f t="shared" si="9"/>
        <v>#N/A</v>
      </c>
      <c r="V9" s="8" t="e">
        <f t="shared" si="10"/>
        <v>#N/A</v>
      </c>
      <c r="W9" s="8" t="e">
        <f t="shared" si="11"/>
        <v>#N/A</v>
      </c>
      <c r="X9" s="8" t="e">
        <f t="shared" si="12"/>
        <v>#N/A</v>
      </c>
      <c r="Y9" s="20" t="e">
        <f t="shared" si="13"/>
        <v>#N/A</v>
      </c>
    </row>
    <row r="10" spans="1:25" x14ac:dyDescent="0.25">
      <c r="A10">
        <v>2102</v>
      </c>
      <c r="B10" t="s">
        <v>45</v>
      </c>
      <c r="C10" s="16">
        <v>0.18106995884773699</v>
      </c>
      <c r="D10" s="16">
        <v>1.6460905349794198E-2</v>
      </c>
      <c r="E10" s="16">
        <v>0.48148148148148101</v>
      </c>
      <c r="F10" s="16">
        <v>1.2345679012345699E-2</v>
      </c>
      <c r="G10" s="16">
        <v>0.26337448559670801</v>
      </c>
      <c r="H10" s="16">
        <v>8.23045267489712E-3</v>
      </c>
      <c r="J10" s="8" t="e">
        <f>'Ready Reckoner'!$C$7</f>
        <v>#N/A</v>
      </c>
      <c r="L10" s="8" t="e">
        <f t="shared" si="1"/>
        <v>#N/A</v>
      </c>
      <c r="M10" s="8" t="e">
        <f t="shared" si="2"/>
        <v>#N/A</v>
      </c>
      <c r="N10" s="8" t="e">
        <f t="shared" si="3"/>
        <v>#N/A</v>
      </c>
      <c r="O10" s="8" t="e">
        <f t="shared" si="4"/>
        <v>#N/A</v>
      </c>
      <c r="P10" s="8" t="e">
        <f t="shared" si="5"/>
        <v>#N/A</v>
      </c>
      <c r="Q10" s="8" t="e">
        <f t="shared" si="6"/>
        <v>#N/A</v>
      </c>
      <c r="S10" s="8" t="e">
        <f t="shared" si="7"/>
        <v>#N/A</v>
      </c>
      <c r="T10" s="8" t="e">
        <f t="shared" si="8"/>
        <v>#N/A</v>
      </c>
      <c r="U10" s="8" t="e">
        <f t="shared" si="9"/>
        <v>#N/A</v>
      </c>
      <c r="V10" s="8" t="e">
        <f t="shared" si="10"/>
        <v>#N/A</v>
      </c>
      <c r="W10" s="8" t="e">
        <f t="shared" si="11"/>
        <v>#N/A</v>
      </c>
      <c r="X10" s="8" t="e">
        <f t="shared" si="12"/>
        <v>#N/A</v>
      </c>
      <c r="Y10" s="20" t="e">
        <f t="shared" si="13"/>
        <v>#N/A</v>
      </c>
    </row>
    <row r="11" spans="1:25" x14ac:dyDescent="0.25">
      <c r="A11">
        <v>2020</v>
      </c>
      <c r="B11" t="s">
        <v>46</v>
      </c>
      <c r="C11" s="16">
        <v>0.18097447795823701</v>
      </c>
      <c r="D11" s="16">
        <v>0.31322505800464001</v>
      </c>
      <c r="E11" s="16">
        <v>0.47331786542923399</v>
      </c>
      <c r="F11" s="16">
        <v>4.64037122969838E-3</v>
      </c>
      <c r="G11" s="16">
        <v>2.32018561484919E-3</v>
      </c>
      <c r="H11" s="16">
        <v>0</v>
      </c>
      <c r="J11" s="8" t="e">
        <f>'Ready Reckoner'!$C$7</f>
        <v>#N/A</v>
      </c>
      <c r="L11" s="8" t="e">
        <f t="shared" si="1"/>
        <v>#N/A</v>
      </c>
      <c r="M11" s="8" t="e">
        <f t="shared" si="2"/>
        <v>#N/A</v>
      </c>
      <c r="N11" s="8" t="e">
        <f t="shared" si="3"/>
        <v>#N/A</v>
      </c>
      <c r="O11" s="8" t="e">
        <f t="shared" si="4"/>
        <v>#N/A</v>
      </c>
      <c r="P11" s="8" t="e">
        <f t="shared" si="5"/>
        <v>#N/A</v>
      </c>
      <c r="Q11" s="8" t="e">
        <f t="shared" si="6"/>
        <v>#N/A</v>
      </c>
      <c r="S11" s="8" t="e">
        <f t="shared" si="7"/>
        <v>#N/A</v>
      </c>
      <c r="T11" s="8" t="e">
        <f t="shared" si="8"/>
        <v>#N/A</v>
      </c>
      <c r="U11" s="8" t="e">
        <f t="shared" si="9"/>
        <v>#N/A</v>
      </c>
      <c r="V11" s="8" t="e">
        <f t="shared" si="10"/>
        <v>#N/A</v>
      </c>
      <c r="W11" s="8" t="e">
        <f t="shared" si="11"/>
        <v>#N/A</v>
      </c>
      <c r="X11" s="8" t="e">
        <f t="shared" si="12"/>
        <v>#N/A</v>
      </c>
      <c r="Y11" s="20" t="e">
        <f t="shared" si="13"/>
        <v>#N/A</v>
      </c>
    </row>
    <row r="12" spans="1:25" x14ac:dyDescent="0.25">
      <c r="A12">
        <v>4064</v>
      </c>
      <c r="B12" t="s">
        <v>47</v>
      </c>
      <c r="C12" s="18"/>
      <c r="D12" s="18"/>
      <c r="E12" s="18"/>
      <c r="F12" s="18"/>
      <c r="G12" s="18"/>
      <c r="H12" s="18"/>
      <c r="J12" s="8" t="e">
        <f>'Ready Reckoner'!$C$7</f>
        <v>#N/A</v>
      </c>
      <c r="L12" s="8" t="e">
        <f t="shared" si="1"/>
        <v>#N/A</v>
      </c>
      <c r="M12" s="8" t="e">
        <f t="shared" si="2"/>
        <v>#N/A</v>
      </c>
      <c r="N12" s="8" t="e">
        <f t="shared" si="3"/>
        <v>#N/A</v>
      </c>
      <c r="O12" s="8" t="e">
        <f t="shared" si="4"/>
        <v>#N/A</v>
      </c>
      <c r="P12" s="8" t="e">
        <f t="shared" si="5"/>
        <v>#N/A</v>
      </c>
      <c r="Q12" s="8" t="e">
        <f t="shared" si="6"/>
        <v>#N/A</v>
      </c>
      <c r="S12" s="8" t="e">
        <f t="shared" si="7"/>
        <v>#N/A</v>
      </c>
      <c r="T12" s="8" t="e">
        <f t="shared" si="8"/>
        <v>#N/A</v>
      </c>
      <c r="U12" s="8" t="e">
        <f t="shared" si="9"/>
        <v>#N/A</v>
      </c>
      <c r="V12" s="8" t="e">
        <f t="shared" si="10"/>
        <v>#N/A</v>
      </c>
      <c r="W12" s="8" t="e">
        <f t="shared" si="11"/>
        <v>#N/A</v>
      </c>
      <c r="X12" s="8" t="e">
        <f t="shared" si="12"/>
        <v>#N/A</v>
      </c>
      <c r="Y12" s="20" t="e">
        <f t="shared" si="13"/>
        <v>#N/A</v>
      </c>
    </row>
    <row r="13" spans="1:25" x14ac:dyDescent="0.25">
      <c r="A13">
        <v>2001</v>
      </c>
      <c r="B13" t="s">
        <v>48</v>
      </c>
      <c r="C13" s="16">
        <v>2.1428571428571401E-2</v>
      </c>
      <c r="D13" s="16">
        <v>7.14285714285714E-3</v>
      </c>
      <c r="E13" s="16">
        <v>0.338095238095238</v>
      </c>
      <c r="F13" s="16">
        <v>0</v>
      </c>
      <c r="G13" s="16">
        <v>4.0476190476190499E-2</v>
      </c>
      <c r="H13" s="16">
        <v>0.2</v>
      </c>
      <c r="J13" s="8" t="e">
        <f>'Ready Reckoner'!$C$7</f>
        <v>#N/A</v>
      </c>
      <c r="L13" s="8" t="e">
        <f t="shared" si="1"/>
        <v>#N/A</v>
      </c>
      <c r="M13" s="8" t="e">
        <f t="shared" si="2"/>
        <v>#N/A</v>
      </c>
      <c r="N13" s="8" t="e">
        <f t="shared" si="3"/>
        <v>#N/A</v>
      </c>
      <c r="O13" s="8" t="e">
        <f t="shared" si="4"/>
        <v>#N/A</v>
      </c>
      <c r="P13" s="8" t="e">
        <f t="shared" si="5"/>
        <v>#N/A</v>
      </c>
      <c r="Q13" s="8" t="e">
        <f t="shared" si="6"/>
        <v>#N/A</v>
      </c>
      <c r="S13" s="8" t="e">
        <f t="shared" si="7"/>
        <v>#N/A</v>
      </c>
      <c r="T13" s="8" t="e">
        <f t="shared" si="8"/>
        <v>#N/A</v>
      </c>
      <c r="U13" s="8" t="e">
        <f t="shared" si="9"/>
        <v>#N/A</v>
      </c>
      <c r="V13" s="8" t="e">
        <f t="shared" si="10"/>
        <v>#N/A</v>
      </c>
      <c r="W13" s="8" t="e">
        <f t="shared" si="11"/>
        <v>#N/A</v>
      </c>
      <c r="X13" s="8" t="e">
        <f t="shared" si="12"/>
        <v>#N/A</v>
      </c>
      <c r="Y13" s="20" t="e">
        <f t="shared" si="13"/>
        <v>#N/A</v>
      </c>
    </row>
    <row r="14" spans="1:25" x14ac:dyDescent="0.25">
      <c r="A14">
        <v>2038</v>
      </c>
      <c r="B14" t="s">
        <v>49</v>
      </c>
      <c r="C14" s="16">
        <v>4.0688575899843503E-2</v>
      </c>
      <c r="D14" s="16">
        <v>0.167449139280125</v>
      </c>
      <c r="E14" s="16">
        <v>0.29420970266040702</v>
      </c>
      <c r="F14" s="16">
        <v>0</v>
      </c>
      <c r="G14" s="16">
        <v>0.338028169014085</v>
      </c>
      <c r="H14" s="16">
        <v>1.5649452269170601E-3</v>
      </c>
      <c r="J14" s="8" t="e">
        <f>'Ready Reckoner'!$C$7</f>
        <v>#N/A</v>
      </c>
      <c r="L14" s="8" t="e">
        <f t="shared" si="1"/>
        <v>#N/A</v>
      </c>
      <c r="M14" s="8" t="e">
        <f t="shared" si="2"/>
        <v>#N/A</v>
      </c>
      <c r="N14" s="8" t="e">
        <f t="shared" si="3"/>
        <v>#N/A</v>
      </c>
      <c r="O14" s="8" t="e">
        <f t="shared" si="4"/>
        <v>#N/A</v>
      </c>
      <c r="P14" s="8" t="e">
        <f t="shared" si="5"/>
        <v>#N/A</v>
      </c>
      <c r="Q14" s="8" t="e">
        <f t="shared" si="6"/>
        <v>#N/A</v>
      </c>
      <c r="S14" s="8" t="e">
        <f t="shared" si="7"/>
        <v>#N/A</v>
      </c>
      <c r="T14" s="8" t="e">
        <f t="shared" si="8"/>
        <v>#N/A</v>
      </c>
      <c r="U14" s="8" t="e">
        <f t="shared" si="9"/>
        <v>#N/A</v>
      </c>
      <c r="V14" s="8" t="e">
        <f t="shared" si="10"/>
        <v>#N/A</v>
      </c>
      <c r="W14" s="8" t="e">
        <f t="shared" si="11"/>
        <v>#N/A</v>
      </c>
      <c r="X14" s="8" t="e">
        <f t="shared" si="12"/>
        <v>#N/A</v>
      </c>
      <c r="Y14" s="20" t="e">
        <f t="shared" si="13"/>
        <v>#N/A</v>
      </c>
    </row>
    <row r="15" spans="1:25" x14ac:dyDescent="0.25">
      <c r="A15">
        <v>4032</v>
      </c>
      <c r="B15" t="s">
        <v>50</v>
      </c>
      <c r="C15" s="18"/>
      <c r="D15" s="18"/>
      <c r="E15" s="18"/>
      <c r="F15" s="18"/>
      <c r="G15" s="18"/>
      <c r="H15" s="18"/>
      <c r="J15" s="8" t="e">
        <f>'Ready Reckoner'!$C$7</f>
        <v>#N/A</v>
      </c>
      <c r="L15" s="8" t="e">
        <f t="shared" si="1"/>
        <v>#N/A</v>
      </c>
      <c r="M15" s="8" t="e">
        <f t="shared" si="2"/>
        <v>#N/A</v>
      </c>
      <c r="N15" s="8" t="e">
        <f t="shared" si="3"/>
        <v>#N/A</v>
      </c>
      <c r="O15" s="8" t="e">
        <f t="shared" si="4"/>
        <v>#N/A</v>
      </c>
      <c r="P15" s="8" t="e">
        <f t="shared" si="5"/>
        <v>#N/A</v>
      </c>
      <c r="Q15" s="8" t="e">
        <f t="shared" si="6"/>
        <v>#N/A</v>
      </c>
      <c r="S15" s="8" t="e">
        <f t="shared" si="7"/>
        <v>#N/A</v>
      </c>
      <c r="T15" s="8" t="e">
        <f t="shared" si="8"/>
        <v>#N/A</v>
      </c>
      <c r="U15" s="8" t="e">
        <f t="shared" si="9"/>
        <v>#N/A</v>
      </c>
      <c r="V15" s="8" t="e">
        <f t="shared" si="10"/>
        <v>#N/A</v>
      </c>
      <c r="W15" s="8" t="e">
        <f t="shared" si="11"/>
        <v>#N/A</v>
      </c>
      <c r="X15" s="8" t="e">
        <f t="shared" si="12"/>
        <v>#N/A</v>
      </c>
      <c r="Y15" s="20" t="e">
        <f t="shared" si="13"/>
        <v>#N/A</v>
      </c>
    </row>
    <row r="16" spans="1:25" x14ac:dyDescent="0.25">
      <c r="A16">
        <v>2115</v>
      </c>
      <c r="B16" t="s">
        <v>51</v>
      </c>
      <c r="C16" s="16">
        <v>0</v>
      </c>
      <c r="D16" s="16">
        <v>0.22099447513812201</v>
      </c>
      <c r="E16" s="16">
        <v>4.4198895027624301E-2</v>
      </c>
      <c r="F16" s="16">
        <v>0</v>
      </c>
      <c r="G16" s="16">
        <v>0</v>
      </c>
      <c r="H16" s="16">
        <v>1.6574585635359101E-2</v>
      </c>
      <c r="J16" s="8" t="e">
        <f>'Ready Reckoner'!$C$7</f>
        <v>#N/A</v>
      </c>
      <c r="L16" s="8" t="e">
        <f t="shared" si="1"/>
        <v>#N/A</v>
      </c>
      <c r="M16" s="8" t="e">
        <f t="shared" si="2"/>
        <v>#N/A</v>
      </c>
      <c r="N16" s="8" t="e">
        <f t="shared" si="3"/>
        <v>#N/A</v>
      </c>
      <c r="O16" s="8" t="e">
        <f t="shared" si="4"/>
        <v>#N/A</v>
      </c>
      <c r="P16" s="8" t="e">
        <f t="shared" si="5"/>
        <v>#N/A</v>
      </c>
      <c r="Q16" s="8" t="e">
        <f t="shared" si="6"/>
        <v>#N/A</v>
      </c>
      <c r="S16" s="8" t="e">
        <f t="shared" si="7"/>
        <v>#N/A</v>
      </c>
      <c r="T16" s="8" t="e">
        <f t="shared" si="8"/>
        <v>#N/A</v>
      </c>
      <c r="U16" s="8" t="e">
        <f t="shared" si="9"/>
        <v>#N/A</v>
      </c>
      <c r="V16" s="8" t="e">
        <f t="shared" si="10"/>
        <v>#N/A</v>
      </c>
      <c r="W16" s="8" t="e">
        <f t="shared" si="11"/>
        <v>#N/A</v>
      </c>
      <c r="X16" s="8" t="e">
        <f t="shared" si="12"/>
        <v>#N/A</v>
      </c>
      <c r="Y16" s="20" t="e">
        <f t="shared" si="13"/>
        <v>#N/A</v>
      </c>
    </row>
    <row r="17" spans="1:25" x14ac:dyDescent="0.25">
      <c r="A17">
        <v>4040</v>
      </c>
      <c r="B17" t="s">
        <v>52</v>
      </c>
      <c r="C17" s="18"/>
      <c r="D17" s="18"/>
      <c r="E17" s="18"/>
      <c r="F17" s="18"/>
      <c r="G17" s="18"/>
      <c r="H17" s="18"/>
      <c r="J17" s="8" t="e">
        <f>'Ready Reckoner'!$C$7</f>
        <v>#N/A</v>
      </c>
      <c r="L17" s="8" t="e">
        <f t="shared" si="1"/>
        <v>#N/A</v>
      </c>
      <c r="M17" s="8" t="e">
        <f t="shared" si="2"/>
        <v>#N/A</v>
      </c>
      <c r="N17" s="8" t="e">
        <f t="shared" si="3"/>
        <v>#N/A</v>
      </c>
      <c r="O17" s="8" t="e">
        <f t="shared" si="4"/>
        <v>#N/A</v>
      </c>
      <c r="P17" s="8" t="e">
        <f t="shared" si="5"/>
        <v>#N/A</v>
      </c>
      <c r="Q17" s="8" t="e">
        <f t="shared" si="6"/>
        <v>#N/A</v>
      </c>
      <c r="S17" s="8" t="e">
        <f t="shared" si="7"/>
        <v>#N/A</v>
      </c>
      <c r="T17" s="8" t="e">
        <f t="shared" si="8"/>
        <v>#N/A</v>
      </c>
      <c r="U17" s="8" t="e">
        <f t="shared" si="9"/>
        <v>#N/A</v>
      </c>
      <c r="V17" s="8" t="e">
        <f t="shared" si="10"/>
        <v>#N/A</v>
      </c>
      <c r="W17" s="8" t="e">
        <f t="shared" si="11"/>
        <v>#N/A</v>
      </c>
      <c r="X17" s="8" t="e">
        <f t="shared" si="12"/>
        <v>#N/A</v>
      </c>
      <c r="Y17" s="20" t="e">
        <f t="shared" si="13"/>
        <v>#N/A</v>
      </c>
    </row>
    <row r="18" spans="1:25" x14ac:dyDescent="0.25">
      <c r="A18">
        <v>4025</v>
      </c>
      <c r="B18" t="s">
        <v>53</v>
      </c>
      <c r="C18" s="18"/>
      <c r="D18" s="18"/>
      <c r="E18" s="18"/>
      <c r="F18" s="18"/>
      <c r="G18" s="18"/>
      <c r="H18" s="18"/>
      <c r="J18" s="8" t="e">
        <f>'Ready Reckoner'!$C$7</f>
        <v>#N/A</v>
      </c>
      <c r="L18" s="8" t="e">
        <f t="shared" si="1"/>
        <v>#N/A</v>
      </c>
      <c r="M18" s="8" t="e">
        <f t="shared" si="2"/>
        <v>#N/A</v>
      </c>
      <c r="N18" s="8" t="e">
        <f t="shared" si="3"/>
        <v>#N/A</v>
      </c>
      <c r="O18" s="8" t="e">
        <f t="shared" si="4"/>
        <v>#N/A</v>
      </c>
      <c r="P18" s="8" t="e">
        <f t="shared" si="5"/>
        <v>#N/A</v>
      </c>
      <c r="Q18" s="8" t="e">
        <f t="shared" si="6"/>
        <v>#N/A</v>
      </c>
      <c r="S18" s="8" t="e">
        <f t="shared" si="7"/>
        <v>#N/A</v>
      </c>
      <c r="T18" s="8" t="e">
        <f t="shared" si="8"/>
        <v>#N/A</v>
      </c>
      <c r="U18" s="8" t="e">
        <f t="shared" si="9"/>
        <v>#N/A</v>
      </c>
      <c r="V18" s="8" t="e">
        <f t="shared" si="10"/>
        <v>#N/A</v>
      </c>
      <c r="W18" s="8" t="e">
        <f t="shared" si="11"/>
        <v>#N/A</v>
      </c>
      <c r="X18" s="8" t="e">
        <f t="shared" si="12"/>
        <v>#N/A</v>
      </c>
      <c r="Y18" s="20" t="e">
        <f t="shared" si="13"/>
        <v>#N/A</v>
      </c>
    </row>
    <row r="19" spans="1:25" x14ac:dyDescent="0.25">
      <c r="A19">
        <v>4041</v>
      </c>
      <c r="B19" t="s">
        <v>54</v>
      </c>
      <c r="C19" s="18"/>
      <c r="D19" s="18"/>
      <c r="E19" s="18"/>
      <c r="F19" s="18"/>
      <c r="G19" s="18"/>
      <c r="H19" s="18"/>
      <c r="J19" s="8" t="e">
        <f>'Ready Reckoner'!$C$7</f>
        <v>#N/A</v>
      </c>
      <c r="L19" s="8" t="e">
        <f t="shared" si="1"/>
        <v>#N/A</v>
      </c>
      <c r="M19" s="8" t="e">
        <f t="shared" si="2"/>
        <v>#N/A</v>
      </c>
      <c r="N19" s="8" t="e">
        <f t="shared" si="3"/>
        <v>#N/A</v>
      </c>
      <c r="O19" s="8" t="e">
        <f t="shared" si="4"/>
        <v>#N/A</v>
      </c>
      <c r="P19" s="8" t="e">
        <f t="shared" si="5"/>
        <v>#N/A</v>
      </c>
      <c r="Q19" s="8" t="e">
        <f t="shared" si="6"/>
        <v>#N/A</v>
      </c>
      <c r="S19" s="8" t="e">
        <f t="shared" si="7"/>
        <v>#N/A</v>
      </c>
      <c r="T19" s="8" t="e">
        <f t="shared" si="8"/>
        <v>#N/A</v>
      </c>
      <c r="U19" s="8" t="e">
        <f t="shared" si="9"/>
        <v>#N/A</v>
      </c>
      <c r="V19" s="8" t="e">
        <f t="shared" si="10"/>
        <v>#N/A</v>
      </c>
      <c r="W19" s="8" t="e">
        <f t="shared" si="11"/>
        <v>#N/A</v>
      </c>
      <c r="X19" s="8" t="e">
        <f t="shared" si="12"/>
        <v>#N/A</v>
      </c>
      <c r="Y19" s="20" t="e">
        <f t="shared" si="13"/>
        <v>#N/A</v>
      </c>
    </row>
    <row r="20" spans="1:25" x14ac:dyDescent="0.25">
      <c r="A20">
        <v>2166</v>
      </c>
      <c r="B20" t="s">
        <v>55</v>
      </c>
      <c r="C20" s="16">
        <v>0</v>
      </c>
      <c r="D20" s="16">
        <v>0</v>
      </c>
      <c r="E20" s="16">
        <v>0</v>
      </c>
      <c r="F20" s="16">
        <v>0</v>
      </c>
      <c r="G20" s="16">
        <v>0</v>
      </c>
      <c r="H20" s="16">
        <v>0</v>
      </c>
      <c r="J20" s="8" t="e">
        <f>'Ready Reckoner'!$C$7</f>
        <v>#N/A</v>
      </c>
      <c r="L20" s="8" t="e">
        <f t="shared" si="1"/>
        <v>#N/A</v>
      </c>
      <c r="M20" s="8" t="e">
        <f t="shared" si="2"/>
        <v>#N/A</v>
      </c>
      <c r="N20" s="8" t="e">
        <f t="shared" si="3"/>
        <v>#N/A</v>
      </c>
      <c r="O20" s="8" t="e">
        <f t="shared" si="4"/>
        <v>#N/A</v>
      </c>
      <c r="P20" s="8" t="e">
        <f t="shared" si="5"/>
        <v>#N/A</v>
      </c>
      <c r="Q20" s="8" t="e">
        <f t="shared" si="6"/>
        <v>#N/A</v>
      </c>
      <c r="S20" s="8" t="e">
        <f t="shared" si="7"/>
        <v>#N/A</v>
      </c>
      <c r="T20" s="8" t="e">
        <f t="shared" si="8"/>
        <v>#N/A</v>
      </c>
      <c r="U20" s="8" t="e">
        <f t="shared" si="9"/>
        <v>#N/A</v>
      </c>
      <c r="V20" s="8" t="e">
        <f t="shared" si="10"/>
        <v>#N/A</v>
      </c>
      <c r="W20" s="8" t="e">
        <f t="shared" si="11"/>
        <v>#N/A</v>
      </c>
      <c r="X20" s="8" t="e">
        <f t="shared" si="12"/>
        <v>#N/A</v>
      </c>
      <c r="Y20" s="20" t="e">
        <f t="shared" si="13"/>
        <v>#N/A</v>
      </c>
    </row>
    <row r="21" spans="1:25" x14ac:dyDescent="0.25">
      <c r="A21">
        <v>5400</v>
      </c>
      <c r="B21" t="s">
        <v>56</v>
      </c>
      <c r="C21" s="18"/>
      <c r="D21" s="18"/>
      <c r="E21" s="18"/>
      <c r="F21" s="18"/>
      <c r="G21" s="18"/>
      <c r="H21" s="18"/>
      <c r="J21" s="8" t="e">
        <f>'Ready Reckoner'!$C$7</f>
        <v>#N/A</v>
      </c>
      <c r="L21" s="8" t="e">
        <f t="shared" si="1"/>
        <v>#N/A</v>
      </c>
      <c r="M21" s="8" t="e">
        <f t="shared" si="2"/>
        <v>#N/A</v>
      </c>
      <c r="N21" s="8" t="e">
        <f t="shared" si="3"/>
        <v>#N/A</v>
      </c>
      <c r="O21" s="8" t="e">
        <f t="shared" si="4"/>
        <v>#N/A</v>
      </c>
      <c r="P21" s="8" t="e">
        <f t="shared" si="5"/>
        <v>#N/A</v>
      </c>
      <c r="Q21" s="8" t="e">
        <f t="shared" si="6"/>
        <v>#N/A</v>
      </c>
      <c r="S21" s="8" t="e">
        <f t="shared" si="7"/>
        <v>#N/A</v>
      </c>
      <c r="T21" s="8" t="e">
        <f t="shared" si="8"/>
        <v>#N/A</v>
      </c>
      <c r="U21" s="8" t="e">
        <f t="shared" si="9"/>
        <v>#N/A</v>
      </c>
      <c r="V21" s="8" t="e">
        <f t="shared" si="10"/>
        <v>#N/A</v>
      </c>
      <c r="W21" s="8" t="e">
        <f t="shared" si="11"/>
        <v>#N/A</v>
      </c>
      <c r="X21" s="8" t="e">
        <f t="shared" si="12"/>
        <v>#N/A</v>
      </c>
      <c r="Y21" s="20" t="e">
        <f t="shared" si="13"/>
        <v>#N/A</v>
      </c>
    </row>
    <row r="22" spans="1:25" x14ac:dyDescent="0.25">
      <c r="A22">
        <v>2062</v>
      </c>
      <c r="B22" t="s">
        <v>57</v>
      </c>
      <c r="C22" s="16">
        <v>9.5923261390887304E-2</v>
      </c>
      <c r="D22" s="16">
        <v>7.1942446043165497E-3</v>
      </c>
      <c r="E22" s="16">
        <v>0.11031175059952</v>
      </c>
      <c r="F22" s="16">
        <v>5.0359712230215799E-2</v>
      </c>
      <c r="G22" s="16">
        <v>0.103117505995204</v>
      </c>
      <c r="H22" s="16">
        <v>0</v>
      </c>
      <c r="J22" s="8" t="e">
        <f>'Ready Reckoner'!$C$7</f>
        <v>#N/A</v>
      </c>
      <c r="L22" s="8" t="e">
        <f t="shared" si="1"/>
        <v>#N/A</v>
      </c>
      <c r="M22" s="8" t="e">
        <f t="shared" si="2"/>
        <v>#N/A</v>
      </c>
      <c r="N22" s="8" t="e">
        <f t="shared" si="3"/>
        <v>#N/A</v>
      </c>
      <c r="O22" s="8" t="e">
        <f t="shared" si="4"/>
        <v>#N/A</v>
      </c>
      <c r="P22" s="8" t="e">
        <f t="shared" si="5"/>
        <v>#N/A</v>
      </c>
      <c r="Q22" s="8" t="e">
        <f t="shared" si="6"/>
        <v>#N/A</v>
      </c>
      <c r="S22" s="8" t="e">
        <f t="shared" si="7"/>
        <v>#N/A</v>
      </c>
      <c r="T22" s="8" t="e">
        <f t="shared" si="8"/>
        <v>#N/A</v>
      </c>
      <c r="U22" s="8" t="e">
        <f t="shared" si="9"/>
        <v>#N/A</v>
      </c>
      <c r="V22" s="8" t="e">
        <f t="shared" si="10"/>
        <v>#N/A</v>
      </c>
      <c r="W22" s="8" t="e">
        <f t="shared" si="11"/>
        <v>#N/A</v>
      </c>
      <c r="X22" s="8" t="e">
        <f t="shared" si="12"/>
        <v>#N/A</v>
      </c>
      <c r="Y22" s="20" t="e">
        <f t="shared" si="13"/>
        <v>#N/A</v>
      </c>
    </row>
    <row r="23" spans="1:25" x14ac:dyDescent="0.25">
      <c r="A23">
        <v>2075</v>
      </c>
      <c r="B23" t="s">
        <v>58</v>
      </c>
      <c r="C23" s="16">
        <v>8.8996763754045305E-2</v>
      </c>
      <c r="D23" s="16">
        <v>0.25566343042071199</v>
      </c>
      <c r="E23" s="16">
        <v>0.177993527508091</v>
      </c>
      <c r="F23" s="16">
        <v>3.2362459546925598E-3</v>
      </c>
      <c r="G23" s="16">
        <v>0.470873786407767</v>
      </c>
      <c r="H23" s="16">
        <v>0</v>
      </c>
      <c r="J23" s="8" t="e">
        <f>'Ready Reckoner'!$C$7</f>
        <v>#N/A</v>
      </c>
      <c r="L23" s="8" t="e">
        <f t="shared" si="1"/>
        <v>#N/A</v>
      </c>
      <c r="M23" s="8" t="e">
        <f t="shared" si="2"/>
        <v>#N/A</v>
      </c>
      <c r="N23" s="8" t="e">
        <f t="shared" si="3"/>
        <v>#N/A</v>
      </c>
      <c r="O23" s="8" t="e">
        <f t="shared" si="4"/>
        <v>#N/A</v>
      </c>
      <c r="P23" s="8" t="e">
        <f t="shared" si="5"/>
        <v>#N/A</v>
      </c>
      <c r="Q23" s="8" t="e">
        <f t="shared" si="6"/>
        <v>#N/A</v>
      </c>
      <c r="S23" s="8" t="e">
        <f t="shared" si="7"/>
        <v>#N/A</v>
      </c>
      <c r="T23" s="8" t="e">
        <f t="shared" si="8"/>
        <v>#N/A</v>
      </c>
      <c r="U23" s="8" t="e">
        <f t="shared" si="9"/>
        <v>#N/A</v>
      </c>
      <c r="V23" s="8" t="e">
        <f t="shared" si="10"/>
        <v>#N/A</v>
      </c>
      <c r="W23" s="8" t="e">
        <f t="shared" si="11"/>
        <v>#N/A</v>
      </c>
      <c r="X23" s="8" t="e">
        <f t="shared" si="12"/>
        <v>#N/A</v>
      </c>
      <c r="Y23" s="20" t="e">
        <f t="shared" si="13"/>
        <v>#N/A</v>
      </c>
    </row>
    <row r="24" spans="1:25" x14ac:dyDescent="0.25">
      <c r="A24">
        <v>2107</v>
      </c>
      <c r="B24" t="s">
        <v>59</v>
      </c>
      <c r="C24" s="16">
        <v>0.29683698296837002</v>
      </c>
      <c r="D24" s="16">
        <v>0.102189781021898</v>
      </c>
      <c r="E24" s="16">
        <v>4.8661800486618001E-2</v>
      </c>
      <c r="F24" s="16">
        <v>0.14841849148418501</v>
      </c>
      <c r="G24" s="16">
        <v>0.25304136253041398</v>
      </c>
      <c r="H24" s="16">
        <v>3.8929440389294398E-2</v>
      </c>
      <c r="J24" s="8" t="e">
        <f>'Ready Reckoner'!$C$7</f>
        <v>#N/A</v>
      </c>
      <c r="L24" s="8" t="e">
        <f t="shared" si="1"/>
        <v>#N/A</v>
      </c>
      <c r="M24" s="8" t="e">
        <f t="shared" si="2"/>
        <v>#N/A</v>
      </c>
      <c r="N24" s="8" t="e">
        <f t="shared" si="3"/>
        <v>#N/A</v>
      </c>
      <c r="O24" s="8" t="e">
        <f t="shared" si="4"/>
        <v>#N/A</v>
      </c>
      <c r="P24" s="8" t="e">
        <f t="shared" si="5"/>
        <v>#N/A</v>
      </c>
      <c r="Q24" s="8" t="e">
        <f t="shared" si="6"/>
        <v>#N/A</v>
      </c>
      <c r="S24" s="8" t="e">
        <f t="shared" si="7"/>
        <v>#N/A</v>
      </c>
      <c r="T24" s="8" t="e">
        <f t="shared" si="8"/>
        <v>#N/A</v>
      </c>
      <c r="U24" s="8" t="e">
        <f t="shared" si="9"/>
        <v>#N/A</v>
      </c>
      <c r="V24" s="8" t="e">
        <f t="shared" si="10"/>
        <v>#N/A</v>
      </c>
      <c r="W24" s="8" t="e">
        <f t="shared" si="11"/>
        <v>#N/A</v>
      </c>
      <c r="X24" s="8" t="e">
        <f t="shared" si="12"/>
        <v>#N/A</v>
      </c>
      <c r="Y24" s="20" t="e">
        <f t="shared" si="13"/>
        <v>#N/A</v>
      </c>
    </row>
    <row r="25" spans="1:25" x14ac:dyDescent="0.25">
      <c r="A25">
        <v>6906</v>
      </c>
      <c r="B25" t="s">
        <v>60</v>
      </c>
      <c r="C25" s="16">
        <v>0.14250614250614299</v>
      </c>
      <c r="D25" s="16">
        <v>0.15233415233415201</v>
      </c>
      <c r="E25" s="16">
        <v>5.65110565110565E-2</v>
      </c>
      <c r="F25" s="16">
        <v>0</v>
      </c>
      <c r="G25" s="16">
        <v>0.49140049140049102</v>
      </c>
      <c r="H25" s="16">
        <v>9.3366093366093403E-2</v>
      </c>
      <c r="J25" s="8" t="e">
        <f>'Ready Reckoner'!$C$7</f>
        <v>#N/A</v>
      </c>
      <c r="L25" s="8" t="e">
        <f t="shared" si="1"/>
        <v>#N/A</v>
      </c>
      <c r="M25" s="8" t="e">
        <f t="shared" si="2"/>
        <v>#N/A</v>
      </c>
      <c r="N25" s="8" t="e">
        <f t="shared" si="3"/>
        <v>#N/A</v>
      </c>
      <c r="O25" s="8" t="e">
        <f t="shared" si="4"/>
        <v>#N/A</v>
      </c>
      <c r="P25" s="8" t="e">
        <f t="shared" si="5"/>
        <v>#N/A</v>
      </c>
      <c r="Q25" s="8" t="e">
        <f t="shared" si="6"/>
        <v>#N/A</v>
      </c>
      <c r="S25" s="8" t="e">
        <f t="shared" si="7"/>
        <v>#N/A</v>
      </c>
      <c r="T25" s="8" t="e">
        <f t="shared" si="8"/>
        <v>#N/A</v>
      </c>
      <c r="U25" s="8" t="e">
        <f t="shared" si="9"/>
        <v>#N/A</v>
      </c>
      <c r="V25" s="8" t="e">
        <f t="shared" si="10"/>
        <v>#N/A</v>
      </c>
      <c r="W25" s="8" t="e">
        <f t="shared" si="11"/>
        <v>#N/A</v>
      </c>
      <c r="X25" s="8" t="e">
        <f t="shared" si="12"/>
        <v>#N/A</v>
      </c>
      <c r="Y25" s="20" t="e">
        <f t="shared" si="13"/>
        <v>#N/A</v>
      </c>
    </row>
    <row r="26" spans="1:25" x14ac:dyDescent="0.25">
      <c r="A26">
        <v>4021</v>
      </c>
      <c r="B26" t="s">
        <v>61</v>
      </c>
      <c r="C26" s="18"/>
      <c r="D26" s="18"/>
      <c r="E26" s="18"/>
      <c r="F26" s="18"/>
      <c r="G26" s="18"/>
      <c r="H26" s="18"/>
      <c r="J26" s="8" t="e">
        <f>'Ready Reckoner'!$C$7</f>
        <v>#N/A</v>
      </c>
      <c r="L26" s="8" t="e">
        <f t="shared" si="1"/>
        <v>#N/A</v>
      </c>
      <c r="M26" s="8" t="e">
        <f t="shared" si="2"/>
        <v>#N/A</v>
      </c>
      <c r="N26" s="8" t="e">
        <f t="shared" si="3"/>
        <v>#N/A</v>
      </c>
      <c r="O26" s="8" t="e">
        <f t="shared" si="4"/>
        <v>#N/A</v>
      </c>
      <c r="P26" s="8" t="e">
        <f t="shared" si="5"/>
        <v>#N/A</v>
      </c>
      <c r="Q26" s="8" t="e">
        <f t="shared" si="6"/>
        <v>#N/A</v>
      </c>
      <c r="S26" s="8" t="e">
        <f t="shared" si="7"/>
        <v>#N/A</v>
      </c>
      <c r="T26" s="8" t="e">
        <f t="shared" si="8"/>
        <v>#N/A</v>
      </c>
      <c r="U26" s="8" t="e">
        <f t="shared" si="9"/>
        <v>#N/A</v>
      </c>
      <c r="V26" s="8" t="e">
        <f t="shared" si="10"/>
        <v>#N/A</v>
      </c>
      <c r="W26" s="8" t="e">
        <f t="shared" si="11"/>
        <v>#N/A</v>
      </c>
      <c r="X26" s="8" t="e">
        <f t="shared" si="12"/>
        <v>#N/A</v>
      </c>
      <c r="Y26" s="20" t="e">
        <f t="shared" si="13"/>
        <v>#N/A</v>
      </c>
    </row>
    <row r="27" spans="1:25" x14ac:dyDescent="0.25">
      <c r="A27">
        <v>6102</v>
      </c>
      <c r="B27" t="s">
        <v>62</v>
      </c>
      <c r="C27" s="16">
        <v>0.38205128205128203</v>
      </c>
      <c r="D27" s="16">
        <v>0.15897435897435899</v>
      </c>
      <c r="E27" s="16">
        <v>0.133333333333333</v>
      </c>
      <c r="F27" s="16">
        <v>2.5641025641025602E-3</v>
      </c>
      <c r="G27" s="16">
        <v>5.6410256410256397E-2</v>
      </c>
      <c r="H27" s="16">
        <v>2.5641025641025602E-3</v>
      </c>
      <c r="J27" s="8" t="e">
        <f>'Ready Reckoner'!$C$7</f>
        <v>#N/A</v>
      </c>
      <c r="L27" s="8" t="e">
        <f t="shared" si="1"/>
        <v>#N/A</v>
      </c>
      <c r="M27" s="8" t="e">
        <f t="shared" si="2"/>
        <v>#N/A</v>
      </c>
      <c r="N27" s="8" t="e">
        <f t="shared" si="3"/>
        <v>#N/A</v>
      </c>
      <c r="O27" s="8" t="e">
        <f t="shared" si="4"/>
        <v>#N/A</v>
      </c>
      <c r="P27" s="8" t="e">
        <f t="shared" si="5"/>
        <v>#N/A</v>
      </c>
      <c r="Q27" s="8" t="e">
        <f t="shared" si="6"/>
        <v>#N/A</v>
      </c>
      <c r="S27" s="8" t="e">
        <f t="shared" si="7"/>
        <v>#N/A</v>
      </c>
      <c r="T27" s="8" t="e">
        <f t="shared" si="8"/>
        <v>#N/A</v>
      </c>
      <c r="U27" s="8" t="e">
        <f t="shared" si="9"/>
        <v>#N/A</v>
      </c>
      <c r="V27" s="8" t="e">
        <f t="shared" si="10"/>
        <v>#N/A</v>
      </c>
      <c r="W27" s="8" t="e">
        <f t="shared" si="11"/>
        <v>#N/A</v>
      </c>
      <c r="X27" s="8" t="e">
        <f t="shared" si="12"/>
        <v>#N/A</v>
      </c>
      <c r="Y27" s="20" t="e">
        <f t="shared" si="13"/>
        <v>#N/A</v>
      </c>
    </row>
    <row r="28" spans="1:25" x14ac:dyDescent="0.25">
      <c r="A28">
        <v>3031</v>
      </c>
      <c r="B28" t="s">
        <v>63</v>
      </c>
      <c r="C28" s="16">
        <v>0</v>
      </c>
      <c r="D28" s="16">
        <v>9.2592592592592605E-3</v>
      </c>
      <c r="E28" s="16">
        <v>4.6296296296296302E-3</v>
      </c>
      <c r="F28" s="16">
        <v>0</v>
      </c>
      <c r="G28" s="16">
        <v>1.38888888888889E-2</v>
      </c>
      <c r="H28" s="16">
        <v>0</v>
      </c>
      <c r="J28" s="8" t="e">
        <f>'Ready Reckoner'!$C$7</f>
        <v>#N/A</v>
      </c>
      <c r="L28" s="8" t="e">
        <f t="shared" si="1"/>
        <v>#N/A</v>
      </c>
      <c r="M28" s="8" t="e">
        <f t="shared" si="2"/>
        <v>#N/A</v>
      </c>
      <c r="N28" s="8" t="e">
        <f t="shared" si="3"/>
        <v>#N/A</v>
      </c>
      <c r="O28" s="8" t="e">
        <f t="shared" si="4"/>
        <v>#N/A</v>
      </c>
      <c r="P28" s="8" t="e">
        <f t="shared" si="5"/>
        <v>#N/A</v>
      </c>
      <c r="Q28" s="8" t="e">
        <f t="shared" si="6"/>
        <v>#N/A</v>
      </c>
      <c r="S28" s="8" t="e">
        <f t="shared" si="7"/>
        <v>#N/A</v>
      </c>
      <c r="T28" s="8" t="e">
        <f t="shared" si="8"/>
        <v>#N/A</v>
      </c>
      <c r="U28" s="8" t="e">
        <f t="shared" si="9"/>
        <v>#N/A</v>
      </c>
      <c r="V28" s="8" t="e">
        <f t="shared" si="10"/>
        <v>#N/A</v>
      </c>
      <c r="W28" s="8" t="e">
        <f t="shared" si="11"/>
        <v>#N/A</v>
      </c>
      <c r="X28" s="8" t="e">
        <f t="shared" si="12"/>
        <v>#N/A</v>
      </c>
      <c r="Y28" s="20" t="e">
        <f t="shared" si="13"/>
        <v>#N/A</v>
      </c>
    </row>
    <row r="29" spans="1:25" x14ac:dyDescent="0.25">
      <c r="A29">
        <v>2203</v>
      </c>
      <c r="B29" t="s">
        <v>64</v>
      </c>
      <c r="C29" s="16">
        <v>2.3310023310023301E-3</v>
      </c>
      <c r="D29" s="16">
        <v>0</v>
      </c>
      <c r="E29" s="16">
        <v>0</v>
      </c>
      <c r="F29" s="16">
        <v>0</v>
      </c>
      <c r="G29" s="16">
        <v>0</v>
      </c>
      <c r="H29" s="16">
        <v>0</v>
      </c>
      <c r="J29" s="8" t="e">
        <f>'Ready Reckoner'!$C$7</f>
        <v>#N/A</v>
      </c>
      <c r="L29" s="8" t="e">
        <f t="shared" si="1"/>
        <v>#N/A</v>
      </c>
      <c r="M29" s="8" t="e">
        <f t="shared" si="2"/>
        <v>#N/A</v>
      </c>
      <c r="N29" s="8" t="e">
        <f t="shared" si="3"/>
        <v>#N/A</v>
      </c>
      <c r="O29" s="8" t="e">
        <f t="shared" si="4"/>
        <v>#N/A</v>
      </c>
      <c r="P29" s="8" t="e">
        <f t="shared" si="5"/>
        <v>#N/A</v>
      </c>
      <c r="Q29" s="8" t="e">
        <f t="shared" si="6"/>
        <v>#N/A</v>
      </c>
      <c r="S29" s="8" t="e">
        <f t="shared" si="7"/>
        <v>#N/A</v>
      </c>
      <c r="T29" s="8" t="e">
        <f t="shared" si="8"/>
        <v>#N/A</v>
      </c>
      <c r="U29" s="8" t="e">
        <f t="shared" si="9"/>
        <v>#N/A</v>
      </c>
      <c r="V29" s="8" t="e">
        <f t="shared" si="10"/>
        <v>#N/A</v>
      </c>
      <c r="W29" s="8" t="e">
        <f t="shared" si="11"/>
        <v>#N/A</v>
      </c>
      <c r="X29" s="8" t="e">
        <f t="shared" si="12"/>
        <v>#N/A</v>
      </c>
      <c r="Y29" s="20" t="e">
        <f t="shared" si="13"/>
        <v>#N/A</v>
      </c>
    </row>
    <row r="30" spans="1:25" x14ac:dyDescent="0.25">
      <c r="A30">
        <v>4029</v>
      </c>
      <c r="B30" t="s">
        <v>65</v>
      </c>
      <c r="C30" s="18"/>
      <c r="D30" s="18"/>
      <c r="E30" s="18"/>
      <c r="F30" s="18"/>
      <c r="G30" s="18"/>
      <c r="H30" s="18"/>
      <c r="J30" s="8" t="e">
        <f>'Ready Reckoner'!$C$7</f>
        <v>#N/A</v>
      </c>
      <c r="L30" s="8" t="e">
        <f t="shared" si="1"/>
        <v>#N/A</v>
      </c>
      <c r="M30" s="8" t="e">
        <f t="shared" si="2"/>
        <v>#N/A</v>
      </c>
      <c r="N30" s="8" t="e">
        <f t="shared" si="3"/>
        <v>#N/A</v>
      </c>
      <c r="O30" s="8" t="e">
        <f t="shared" si="4"/>
        <v>#N/A</v>
      </c>
      <c r="P30" s="8" t="e">
        <f t="shared" si="5"/>
        <v>#N/A</v>
      </c>
      <c r="Q30" s="8" t="e">
        <f t="shared" si="6"/>
        <v>#N/A</v>
      </c>
      <c r="S30" s="8" t="e">
        <f t="shared" si="7"/>
        <v>#N/A</v>
      </c>
      <c r="T30" s="8" t="e">
        <f t="shared" si="8"/>
        <v>#N/A</v>
      </c>
      <c r="U30" s="8" t="e">
        <f t="shared" si="9"/>
        <v>#N/A</v>
      </c>
      <c r="V30" s="8" t="e">
        <f t="shared" si="10"/>
        <v>#N/A</v>
      </c>
      <c r="W30" s="8" t="e">
        <f t="shared" si="11"/>
        <v>#N/A</v>
      </c>
      <c r="X30" s="8" t="e">
        <f t="shared" si="12"/>
        <v>#N/A</v>
      </c>
      <c r="Y30" s="20" t="e">
        <f t="shared" si="13"/>
        <v>#N/A</v>
      </c>
    </row>
    <row r="31" spans="1:25" x14ac:dyDescent="0.25">
      <c r="A31">
        <v>2036</v>
      </c>
      <c r="B31" t="s">
        <v>66</v>
      </c>
      <c r="C31" s="16">
        <v>0.37380191693290699</v>
      </c>
      <c r="D31" s="16">
        <v>0.41214057507987201</v>
      </c>
      <c r="E31" s="16">
        <v>0.140575079872204</v>
      </c>
      <c r="F31" s="16">
        <v>1.91693290734824E-2</v>
      </c>
      <c r="G31" s="16">
        <v>2.23642172523962E-2</v>
      </c>
      <c r="H31" s="16">
        <v>4.7923322683706103E-3</v>
      </c>
      <c r="J31" s="8" t="e">
        <f>'Ready Reckoner'!$C$7</f>
        <v>#N/A</v>
      </c>
      <c r="L31" s="8" t="e">
        <f t="shared" si="1"/>
        <v>#N/A</v>
      </c>
      <c r="M31" s="8" t="e">
        <f t="shared" si="2"/>
        <v>#N/A</v>
      </c>
      <c r="N31" s="8" t="e">
        <f t="shared" si="3"/>
        <v>#N/A</v>
      </c>
      <c r="O31" s="8" t="e">
        <f t="shared" si="4"/>
        <v>#N/A</v>
      </c>
      <c r="P31" s="8" t="e">
        <f t="shared" si="5"/>
        <v>#N/A</v>
      </c>
      <c r="Q31" s="8" t="e">
        <f t="shared" si="6"/>
        <v>#N/A</v>
      </c>
      <c r="S31" s="8" t="e">
        <f t="shared" si="7"/>
        <v>#N/A</v>
      </c>
      <c r="T31" s="8" t="e">
        <f t="shared" si="8"/>
        <v>#N/A</v>
      </c>
      <c r="U31" s="8" t="e">
        <f t="shared" si="9"/>
        <v>#N/A</v>
      </c>
      <c r="V31" s="8" t="e">
        <f t="shared" si="10"/>
        <v>#N/A</v>
      </c>
      <c r="W31" s="8" t="e">
        <f t="shared" si="11"/>
        <v>#N/A</v>
      </c>
      <c r="X31" s="8" t="e">
        <f t="shared" si="12"/>
        <v>#N/A</v>
      </c>
      <c r="Y31" s="20" t="e">
        <f t="shared" si="13"/>
        <v>#N/A</v>
      </c>
    </row>
    <row r="32" spans="1:25" x14ac:dyDescent="0.25">
      <c r="A32">
        <v>4100</v>
      </c>
      <c r="B32" t="s">
        <v>67</v>
      </c>
      <c r="C32" s="18"/>
      <c r="D32" s="18"/>
      <c r="E32" s="18"/>
      <c r="F32" s="18"/>
      <c r="G32" s="18"/>
      <c r="H32" s="18"/>
      <c r="J32" s="8" t="e">
        <f>'Ready Reckoner'!$C$7</f>
        <v>#N/A</v>
      </c>
      <c r="L32" s="8" t="e">
        <f t="shared" si="1"/>
        <v>#N/A</v>
      </c>
      <c r="M32" s="8" t="e">
        <f t="shared" si="2"/>
        <v>#N/A</v>
      </c>
      <c r="N32" s="8" t="e">
        <f t="shared" si="3"/>
        <v>#N/A</v>
      </c>
      <c r="O32" s="8" t="e">
        <f t="shared" si="4"/>
        <v>#N/A</v>
      </c>
      <c r="P32" s="8" t="e">
        <f t="shared" si="5"/>
        <v>#N/A</v>
      </c>
      <c r="Q32" s="8" t="e">
        <f t="shared" si="6"/>
        <v>#N/A</v>
      </c>
      <c r="S32" s="8" t="e">
        <f t="shared" si="7"/>
        <v>#N/A</v>
      </c>
      <c r="T32" s="8" t="e">
        <f t="shared" si="8"/>
        <v>#N/A</v>
      </c>
      <c r="U32" s="8" t="e">
        <f t="shared" si="9"/>
        <v>#N/A</v>
      </c>
      <c r="V32" s="8" t="e">
        <f t="shared" si="10"/>
        <v>#N/A</v>
      </c>
      <c r="W32" s="8" t="e">
        <f t="shared" si="11"/>
        <v>#N/A</v>
      </c>
      <c r="X32" s="8" t="e">
        <f t="shared" si="12"/>
        <v>#N/A</v>
      </c>
      <c r="Y32" s="20" t="e">
        <f t="shared" si="13"/>
        <v>#N/A</v>
      </c>
    </row>
    <row r="33" spans="1:25" x14ac:dyDescent="0.25">
      <c r="A33">
        <v>2087</v>
      </c>
      <c r="B33" t="s">
        <v>68</v>
      </c>
      <c r="C33" s="16">
        <v>5.9523809523809503E-3</v>
      </c>
      <c r="D33" s="16">
        <v>2.0833333333333301E-2</v>
      </c>
      <c r="E33" s="16">
        <v>2.3809523809523801E-2</v>
      </c>
      <c r="F33" s="16">
        <v>1.1904761904761901E-2</v>
      </c>
      <c r="G33" s="16">
        <v>0.20535714285714299</v>
      </c>
      <c r="H33" s="16">
        <v>0.70535714285714302</v>
      </c>
      <c r="J33" s="8" t="e">
        <f>'Ready Reckoner'!$C$7</f>
        <v>#N/A</v>
      </c>
      <c r="L33" s="8" t="e">
        <f t="shared" si="1"/>
        <v>#N/A</v>
      </c>
      <c r="M33" s="8" t="e">
        <f t="shared" si="2"/>
        <v>#N/A</v>
      </c>
      <c r="N33" s="8" t="e">
        <f t="shared" si="3"/>
        <v>#N/A</v>
      </c>
      <c r="O33" s="8" t="e">
        <f t="shared" si="4"/>
        <v>#N/A</v>
      </c>
      <c r="P33" s="8" t="e">
        <f t="shared" si="5"/>
        <v>#N/A</v>
      </c>
      <c r="Q33" s="8" t="e">
        <f t="shared" si="6"/>
        <v>#N/A</v>
      </c>
      <c r="S33" s="8" t="e">
        <f t="shared" si="7"/>
        <v>#N/A</v>
      </c>
      <c r="T33" s="8" t="e">
        <f t="shared" si="8"/>
        <v>#N/A</v>
      </c>
      <c r="U33" s="8" t="e">
        <f t="shared" si="9"/>
        <v>#N/A</v>
      </c>
      <c r="V33" s="8" t="e">
        <f t="shared" si="10"/>
        <v>#N/A</v>
      </c>
      <c r="W33" s="8" t="e">
        <f t="shared" si="11"/>
        <v>#N/A</v>
      </c>
      <c r="X33" s="8" t="e">
        <f t="shared" si="12"/>
        <v>#N/A</v>
      </c>
      <c r="Y33" s="20" t="e">
        <f t="shared" si="13"/>
        <v>#N/A</v>
      </c>
    </row>
    <row r="34" spans="1:25" x14ac:dyDescent="0.25">
      <c r="A34">
        <v>2094</v>
      </c>
      <c r="B34" t="s">
        <v>69</v>
      </c>
      <c r="C34" s="16">
        <v>0.13457076566125301</v>
      </c>
      <c r="D34" s="16">
        <v>3.01624129930394E-2</v>
      </c>
      <c r="E34" s="16">
        <v>0.12993039443155499</v>
      </c>
      <c r="F34" s="16">
        <v>0.17865429234338701</v>
      </c>
      <c r="G34" s="16">
        <v>0.35498839907192598</v>
      </c>
      <c r="H34" s="16">
        <v>6.96055684454756E-3</v>
      </c>
      <c r="J34" s="8" t="e">
        <f>'Ready Reckoner'!$C$7</f>
        <v>#N/A</v>
      </c>
      <c r="L34" s="8" t="e">
        <f t="shared" si="1"/>
        <v>#N/A</v>
      </c>
      <c r="M34" s="8" t="e">
        <f t="shared" si="2"/>
        <v>#N/A</v>
      </c>
      <c r="N34" s="8" t="e">
        <f t="shared" si="3"/>
        <v>#N/A</v>
      </c>
      <c r="O34" s="8" t="e">
        <f t="shared" si="4"/>
        <v>#N/A</v>
      </c>
      <c r="P34" s="8" t="e">
        <f t="shared" si="5"/>
        <v>#N/A</v>
      </c>
      <c r="Q34" s="8" t="e">
        <f t="shared" si="6"/>
        <v>#N/A</v>
      </c>
      <c r="S34" s="8" t="e">
        <f t="shared" si="7"/>
        <v>#N/A</v>
      </c>
      <c r="T34" s="8" t="e">
        <f t="shared" si="8"/>
        <v>#N/A</v>
      </c>
      <c r="U34" s="8" t="e">
        <f t="shared" si="9"/>
        <v>#N/A</v>
      </c>
      <c r="V34" s="8" t="e">
        <f t="shared" si="10"/>
        <v>#N/A</v>
      </c>
      <c r="W34" s="8" t="e">
        <f t="shared" si="11"/>
        <v>#N/A</v>
      </c>
      <c r="X34" s="8" t="e">
        <f t="shared" si="12"/>
        <v>#N/A</v>
      </c>
      <c r="Y34" s="20" t="e">
        <f t="shared" si="13"/>
        <v>#N/A</v>
      </c>
    </row>
    <row r="35" spans="1:25" x14ac:dyDescent="0.25">
      <c r="A35">
        <v>2013</v>
      </c>
      <c r="B35" t="s">
        <v>70</v>
      </c>
      <c r="C35" s="16">
        <v>3.7037037037037E-2</v>
      </c>
      <c r="D35" s="16">
        <v>6.8783068783068793E-2</v>
      </c>
      <c r="E35" s="16">
        <v>0.60317460317460303</v>
      </c>
      <c r="F35" s="16">
        <v>0.19047619047618999</v>
      </c>
      <c r="G35" s="16">
        <v>3.1746031746031703E-2</v>
      </c>
      <c r="H35" s="16">
        <v>0</v>
      </c>
      <c r="J35" s="8" t="e">
        <f>'Ready Reckoner'!$C$7</f>
        <v>#N/A</v>
      </c>
      <c r="L35" s="8" t="e">
        <f t="shared" si="1"/>
        <v>#N/A</v>
      </c>
      <c r="M35" s="8" t="e">
        <f t="shared" si="2"/>
        <v>#N/A</v>
      </c>
      <c r="N35" s="8" t="e">
        <f t="shared" si="3"/>
        <v>#N/A</v>
      </c>
      <c r="O35" s="8" t="e">
        <f t="shared" si="4"/>
        <v>#N/A</v>
      </c>
      <c r="P35" s="8" t="e">
        <f t="shared" si="5"/>
        <v>#N/A</v>
      </c>
      <c r="Q35" s="8" t="e">
        <f t="shared" si="6"/>
        <v>#N/A</v>
      </c>
      <c r="S35" s="8" t="e">
        <f t="shared" si="7"/>
        <v>#N/A</v>
      </c>
      <c r="T35" s="8" t="e">
        <f t="shared" si="8"/>
        <v>#N/A</v>
      </c>
      <c r="U35" s="8" t="e">
        <f t="shared" si="9"/>
        <v>#N/A</v>
      </c>
      <c r="V35" s="8" t="e">
        <f t="shared" si="10"/>
        <v>#N/A</v>
      </c>
      <c r="W35" s="8" t="e">
        <f t="shared" si="11"/>
        <v>#N/A</v>
      </c>
      <c r="X35" s="8" t="e">
        <f t="shared" si="12"/>
        <v>#N/A</v>
      </c>
      <c r="Y35" s="20" t="e">
        <f t="shared" si="13"/>
        <v>#N/A</v>
      </c>
    </row>
    <row r="36" spans="1:25" x14ac:dyDescent="0.25">
      <c r="A36">
        <v>3024</v>
      </c>
      <c r="B36" t="s">
        <v>71</v>
      </c>
      <c r="C36" s="16">
        <v>9.83213429256595E-2</v>
      </c>
      <c r="D36" s="16">
        <v>9.5923261390887301E-3</v>
      </c>
      <c r="E36" s="16">
        <v>7.1942446043165497E-3</v>
      </c>
      <c r="F36" s="16">
        <v>0</v>
      </c>
      <c r="G36" s="16">
        <v>0.191846522781775</v>
      </c>
      <c r="H36" s="16">
        <v>7.1942446043165497E-3</v>
      </c>
      <c r="J36" s="8" t="e">
        <f>'Ready Reckoner'!$C$7</f>
        <v>#N/A</v>
      </c>
      <c r="L36" s="8" t="e">
        <f t="shared" si="1"/>
        <v>#N/A</v>
      </c>
      <c r="M36" s="8" t="e">
        <f t="shared" si="2"/>
        <v>#N/A</v>
      </c>
      <c r="N36" s="8" t="e">
        <f t="shared" si="3"/>
        <v>#N/A</v>
      </c>
      <c r="O36" s="8" t="e">
        <f t="shared" si="4"/>
        <v>#N/A</v>
      </c>
      <c r="P36" s="8" t="e">
        <f t="shared" si="5"/>
        <v>#N/A</v>
      </c>
      <c r="Q36" s="8" t="e">
        <f t="shared" si="6"/>
        <v>#N/A</v>
      </c>
      <c r="S36" s="8" t="e">
        <f t="shared" si="7"/>
        <v>#N/A</v>
      </c>
      <c r="T36" s="8" t="e">
        <f t="shared" si="8"/>
        <v>#N/A</v>
      </c>
      <c r="U36" s="8" t="e">
        <f t="shared" si="9"/>
        <v>#N/A</v>
      </c>
      <c r="V36" s="8" t="e">
        <f t="shared" si="10"/>
        <v>#N/A</v>
      </c>
      <c r="W36" s="8" t="e">
        <f t="shared" si="11"/>
        <v>#N/A</v>
      </c>
      <c r="X36" s="8" t="e">
        <f t="shared" si="12"/>
        <v>#N/A</v>
      </c>
      <c r="Y36" s="20" t="e">
        <f t="shared" si="13"/>
        <v>#N/A</v>
      </c>
    </row>
    <row r="37" spans="1:25" x14ac:dyDescent="0.25">
      <c r="A37">
        <v>2015</v>
      </c>
      <c r="B37" t="s">
        <v>72</v>
      </c>
      <c r="C37" s="16">
        <v>0.18357487922705301</v>
      </c>
      <c r="D37" s="16">
        <v>0</v>
      </c>
      <c r="E37" s="16">
        <v>6.7632850241545903E-2</v>
      </c>
      <c r="F37" s="16">
        <v>0</v>
      </c>
      <c r="G37" s="16">
        <v>0.23671497584541101</v>
      </c>
      <c r="H37" s="16">
        <v>0</v>
      </c>
      <c r="J37" s="8" t="e">
        <f>'Ready Reckoner'!$C$7</f>
        <v>#N/A</v>
      </c>
      <c r="L37" s="8" t="e">
        <f t="shared" si="1"/>
        <v>#N/A</v>
      </c>
      <c r="M37" s="8" t="e">
        <f t="shared" si="2"/>
        <v>#N/A</v>
      </c>
      <c r="N37" s="8" t="e">
        <f t="shared" si="3"/>
        <v>#N/A</v>
      </c>
      <c r="O37" s="8" t="e">
        <f t="shared" si="4"/>
        <v>#N/A</v>
      </c>
      <c r="P37" s="8" t="e">
        <f t="shared" si="5"/>
        <v>#N/A</v>
      </c>
      <c r="Q37" s="8" t="e">
        <f t="shared" si="6"/>
        <v>#N/A</v>
      </c>
      <c r="S37" s="8" t="e">
        <f t="shared" si="7"/>
        <v>#N/A</v>
      </c>
      <c r="T37" s="8" t="e">
        <f t="shared" si="8"/>
        <v>#N/A</v>
      </c>
      <c r="U37" s="8" t="e">
        <f t="shared" si="9"/>
        <v>#N/A</v>
      </c>
      <c r="V37" s="8" t="e">
        <f t="shared" si="10"/>
        <v>#N/A</v>
      </c>
      <c r="W37" s="8" t="e">
        <f t="shared" si="11"/>
        <v>#N/A</v>
      </c>
      <c r="X37" s="8" t="e">
        <f t="shared" si="12"/>
        <v>#N/A</v>
      </c>
      <c r="Y37" s="20" t="e">
        <f t="shared" si="13"/>
        <v>#N/A</v>
      </c>
    </row>
    <row r="38" spans="1:25" x14ac:dyDescent="0.25">
      <c r="A38">
        <v>2186</v>
      </c>
      <c r="B38" t="s">
        <v>73</v>
      </c>
      <c r="C38" s="16">
        <v>0.175355450236967</v>
      </c>
      <c r="D38" s="16">
        <v>0.464454976303318</v>
      </c>
      <c r="E38" s="16">
        <v>0.13270142180094799</v>
      </c>
      <c r="F38" s="16">
        <v>4.2654028436019002E-2</v>
      </c>
      <c r="G38" s="16">
        <v>4.9763033175355499E-2</v>
      </c>
      <c r="H38" s="16">
        <v>0</v>
      </c>
      <c r="J38" s="8" t="e">
        <f>'Ready Reckoner'!$C$7</f>
        <v>#N/A</v>
      </c>
      <c r="L38" s="8" t="e">
        <f t="shared" si="1"/>
        <v>#N/A</v>
      </c>
      <c r="M38" s="8" t="e">
        <f t="shared" si="2"/>
        <v>#N/A</v>
      </c>
      <c r="N38" s="8" t="e">
        <f t="shared" si="3"/>
        <v>#N/A</v>
      </c>
      <c r="O38" s="8" t="e">
        <f t="shared" si="4"/>
        <v>#N/A</v>
      </c>
      <c r="P38" s="8" t="e">
        <f t="shared" si="5"/>
        <v>#N/A</v>
      </c>
      <c r="Q38" s="8" t="e">
        <f t="shared" si="6"/>
        <v>#N/A</v>
      </c>
      <c r="S38" s="8" t="e">
        <f t="shared" si="7"/>
        <v>#N/A</v>
      </c>
      <c r="T38" s="8" t="e">
        <f t="shared" si="8"/>
        <v>#N/A</v>
      </c>
      <c r="U38" s="8" t="e">
        <f t="shared" si="9"/>
        <v>#N/A</v>
      </c>
      <c r="V38" s="8" t="e">
        <f t="shared" si="10"/>
        <v>#N/A</v>
      </c>
      <c r="W38" s="8" t="e">
        <f t="shared" si="11"/>
        <v>#N/A</v>
      </c>
      <c r="X38" s="8" t="e">
        <f t="shared" si="12"/>
        <v>#N/A</v>
      </c>
      <c r="Y38" s="20" t="e">
        <f t="shared" si="13"/>
        <v>#N/A</v>
      </c>
    </row>
    <row r="39" spans="1:25" x14ac:dyDescent="0.25">
      <c r="A39">
        <v>2110</v>
      </c>
      <c r="B39" t="s">
        <v>74</v>
      </c>
      <c r="C39" s="16">
        <v>0.22302158273381301</v>
      </c>
      <c r="D39" s="16">
        <v>6.2350119904076698E-2</v>
      </c>
      <c r="E39" s="16">
        <v>2.8776978417266199E-2</v>
      </c>
      <c r="F39" s="16">
        <v>0</v>
      </c>
      <c r="G39" s="16">
        <v>1.9184652278177498E-2</v>
      </c>
      <c r="H39" s="16">
        <v>4.7961630695443598E-3</v>
      </c>
      <c r="J39" s="8" t="e">
        <f>'Ready Reckoner'!$C$7</f>
        <v>#N/A</v>
      </c>
      <c r="L39" s="8" t="e">
        <f t="shared" si="1"/>
        <v>#N/A</v>
      </c>
      <c r="M39" s="8" t="e">
        <f t="shared" si="2"/>
        <v>#N/A</v>
      </c>
      <c r="N39" s="8" t="e">
        <f t="shared" si="3"/>
        <v>#N/A</v>
      </c>
      <c r="O39" s="8" t="e">
        <f t="shared" si="4"/>
        <v>#N/A</v>
      </c>
      <c r="P39" s="8" t="e">
        <f t="shared" si="5"/>
        <v>#N/A</v>
      </c>
      <c r="Q39" s="8" t="e">
        <f t="shared" si="6"/>
        <v>#N/A</v>
      </c>
      <c r="S39" s="8" t="e">
        <f t="shared" si="7"/>
        <v>#N/A</v>
      </c>
      <c r="T39" s="8" t="e">
        <f t="shared" si="8"/>
        <v>#N/A</v>
      </c>
      <c r="U39" s="8" t="e">
        <f t="shared" si="9"/>
        <v>#N/A</v>
      </c>
      <c r="V39" s="8" t="e">
        <f t="shared" si="10"/>
        <v>#N/A</v>
      </c>
      <c r="W39" s="8" t="e">
        <f t="shared" si="11"/>
        <v>#N/A</v>
      </c>
      <c r="X39" s="8" t="e">
        <f t="shared" si="12"/>
        <v>#N/A</v>
      </c>
      <c r="Y39" s="20" t="e">
        <f t="shared" si="13"/>
        <v>#N/A</v>
      </c>
    </row>
    <row r="40" spans="1:25" x14ac:dyDescent="0.25">
      <c r="A40">
        <v>2111</v>
      </c>
      <c r="B40" t="s">
        <v>75</v>
      </c>
      <c r="C40" s="16">
        <v>0</v>
      </c>
      <c r="D40" s="16">
        <v>6.8720379146919405E-2</v>
      </c>
      <c r="E40" s="16">
        <v>1.1848341232227499E-2</v>
      </c>
      <c r="F40" s="16">
        <v>2.3696682464455E-3</v>
      </c>
      <c r="G40" s="16">
        <v>7.10900473933649E-3</v>
      </c>
      <c r="H40" s="16">
        <v>2.3696682464455E-3</v>
      </c>
      <c r="J40" s="8" t="e">
        <f>'Ready Reckoner'!$C$7</f>
        <v>#N/A</v>
      </c>
      <c r="L40" s="8" t="e">
        <f t="shared" si="1"/>
        <v>#N/A</v>
      </c>
      <c r="M40" s="8" t="e">
        <f t="shared" si="2"/>
        <v>#N/A</v>
      </c>
      <c r="N40" s="8" t="e">
        <f t="shared" si="3"/>
        <v>#N/A</v>
      </c>
      <c r="O40" s="8" t="e">
        <f t="shared" si="4"/>
        <v>#N/A</v>
      </c>
      <c r="P40" s="8" t="e">
        <f t="shared" si="5"/>
        <v>#N/A</v>
      </c>
      <c r="Q40" s="8" t="e">
        <f t="shared" si="6"/>
        <v>#N/A</v>
      </c>
      <c r="S40" s="8" t="e">
        <f t="shared" si="7"/>
        <v>#N/A</v>
      </c>
      <c r="T40" s="8" t="e">
        <f t="shared" si="8"/>
        <v>#N/A</v>
      </c>
      <c r="U40" s="8" t="e">
        <f t="shared" si="9"/>
        <v>#N/A</v>
      </c>
      <c r="V40" s="8" t="e">
        <f t="shared" si="10"/>
        <v>#N/A</v>
      </c>
      <c r="W40" s="8" t="e">
        <f t="shared" si="11"/>
        <v>#N/A</v>
      </c>
      <c r="X40" s="8" t="e">
        <f t="shared" si="12"/>
        <v>#N/A</v>
      </c>
      <c r="Y40" s="20" t="e">
        <f t="shared" si="13"/>
        <v>#N/A</v>
      </c>
    </row>
    <row r="41" spans="1:25" x14ac:dyDescent="0.25">
      <c r="A41">
        <v>2024</v>
      </c>
      <c r="B41" t="s">
        <v>76</v>
      </c>
      <c r="C41" s="16">
        <v>0.321367521367521</v>
      </c>
      <c r="D41" s="16">
        <v>3.2478632478632502E-2</v>
      </c>
      <c r="E41" s="16">
        <v>0.36581196581196601</v>
      </c>
      <c r="F41" s="16">
        <v>8.5470085470085496E-3</v>
      </c>
      <c r="G41" s="16">
        <v>0.100854700854701</v>
      </c>
      <c r="H41" s="16">
        <v>5.1282051282051299E-3</v>
      </c>
      <c r="J41" s="8" t="e">
        <f>'Ready Reckoner'!$C$7</f>
        <v>#N/A</v>
      </c>
      <c r="L41" s="8" t="e">
        <f t="shared" si="1"/>
        <v>#N/A</v>
      </c>
      <c r="M41" s="8" t="e">
        <f t="shared" si="2"/>
        <v>#N/A</v>
      </c>
      <c r="N41" s="8" t="e">
        <f t="shared" si="3"/>
        <v>#N/A</v>
      </c>
      <c r="O41" s="8" t="e">
        <f t="shared" si="4"/>
        <v>#N/A</v>
      </c>
      <c r="P41" s="8" t="e">
        <f t="shared" si="5"/>
        <v>#N/A</v>
      </c>
      <c r="Q41" s="8" t="e">
        <f t="shared" si="6"/>
        <v>#N/A</v>
      </c>
      <c r="S41" s="8" t="e">
        <f t="shared" si="7"/>
        <v>#N/A</v>
      </c>
      <c r="T41" s="8" t="e">
        <f t="shared" si="8"/>
        <v>#N/A</v>
      </c>
      <c r="U41" s="8" t="e">
        <f t="shared" si="9"/>
        <v>#N/A</v>
      </c>
      <c r="V41" s="8" t="e">
        <f t="shared" si="10"/>
        <v>#N/A</v>
      </c>
      <c r="W41" s="8" t="e">
        <f t="shared" si="11"/>
        <v>#N/A</v>
      </c>
      <c r="X41" s="8" t="e">
        <f t="shared" si="12"/>
        <v>#N/A</v>
      </c>
      <c r="Y41" s="20" t="e">
        <f t="shared" si="13"/>
        <v>#N/A</v>
      </c>
    </row>
    <row r="42" spans="1:25" x14ac:dyDescent="0.25">
      <c r="A42">
        <v>2112</v>
      </c>
      <c r="B42" t="s">
        <v>77</v>
      </c>
      <c r="C42" s="16">
        <v>5.4263565891472902E-2</v>
      </c>
      <c r="D42" s="16">
        <v>2.32558139534884E-2</v>
      </c>
      <c r="E42" s="16">
        <v>3.8759689922480599E-2</v>
      </c>
      <c r="F42" s="16">
        <v>0</v>
      </c>
      <c r="G42" s="16">
        <v>7.7519379844961196E-3</v>
      </c>
      <c r="H42" s="16">
        <v>0</v>
      </c>
      <c r="J42" s="8" t="e">
        <f>'Ready Reckoner'!$C$7</f>
        <v>#N/A</v>
      </c>
      <c r="L42" s="8" t="e">
        <f t="shared" si="1"/>
        <v>#N/A</v>
      </c>
      <c r="M42" s="8" t="e">
        <f t="shared" si="2"/>
        <v>#N/A</v>
      </c>
      <c r="N42" s="8" t="e">
        <f t="shared" si="3"/>
        <v>#N/A</v>
      </c>
      <c r="O42" s="8" t="e">
        <f t="shared" si="4"/>
        <v>#N/A</v>
      </c>
      <c r="P42" s="8" t="e">
        <f t="shared" si="5"/>
        <v>#N/A</v>
      </c>
      <c r="Q42" s="8" t="e">
        <f t="shared" si="6"/>
        <v>#N/A</v>
      </c>
      <c r="S42" s="8" t="e">
        <f t="shared" si="7"/>
        <v>#N/A</v>
      </c>
      <c r="T42" s="8" t="e">
        <f t="shared" si="8"/>
        <v>#N/A</v>
      </c>
      <c r="U42" s="8" t="e">
        <f t="shared" si="9"/>
        <v>#N/A</v>
      </c>
      <c r="V42" s="8" t="e">
        <f t="shared" si="10"/>
        <v>#N/A</v>
      </c>
      <c r="W42" s="8" t="e">
        <f t="shared" si="11"/>
        <v>#N/A</v>
      </c>
      <c r="X42" s="8" t="e">
        <f t="shared" si="12"/>
        <v>#N/A</v>
      </c>
      <c r="Y42" s="20" t="e">
        <f t="shared" si="13"/>
        <v>#N/A</v>
      </c>
    </row>
    <row r="43" spans="1:25" x14ac:dyDescent="0.25">
      <c r="A43">
        <v>2167</v>
      </c>
      <c r="B43" t="s">
        <v>78</v>
      </c>
      <c r="C43" s="16">
        <v>0.41499999999999998</v>
      </c>
      <c r="D43" s="16">
        <v>2.5000000000000001E-2</v>
      </c>
      <c r="E43" s="16">
        <v>0.03</v>
      </c>
      <c r="F43" s="16">
        <v>0</v>
      </c>
      <c r="G43" s="16">
        <v>5.0000000000000001E-3</v>
      </c>
      <c r="H43" s="16">
        <v>0</v>
      </c>
      <c r="J43" s="8" t="e">
        <f>'Ready Reckoner'!$C$7</f>
        <v>#N/A</v>
      </c>
      <c r="L43" s="8" t="e">
        <f t="shared" si="1"/>
        <v>#N/A</v>
      </c>
      <c r="M43" s="8" t="e">
        <f t="shared" si="2"/>
        <v>#N/A</v>
      </c>
      <c r="N43" s="8" t="e">
        <f t="shared" si="3"/>
        <v>#N/A</v>
      </c>
      <c r="O43" s="8" t="e">
        <f t="shared" si="4"/>
        <v>#N/A</v>
      </c>
      <c r="P43" s="8" t="e">
        <f t="shared" si="5"/>
        <v>#N/A</v>
      </c>
      <c r="Q43" s="8" t="e">
        <f t="shared" si="6"/>
        <v>#N/A</v>
      </c>
      <c r="S43" s="8" t="e">
        <f t="shared" si="7"/>
        <v>#N/A</v>
      </c>
      <c r="T43" s="8" t="e">
        <f t="shared" si="8"/>
        <v>#N/A</v>
      </c>
      <c r="U43" s="8" t="e">
        <f t="shared" si="9"/>
        <v>#N/A</v>
      </c>
      <c r="V43" s="8" t="e">
        <f t="shared" si="10"/>
        <v>#N/A</v>
      </c>
      <c r="W43" s="8" t="e">
        <f t="shared" si="11"/>
        <v>#N/A</v>
      </c>
      <c r="X43" s="8" t="e">
        <f t="shared" si="12"/>
        <v>#N/A</v>
      </c>
      <c r="Y43" s="20" t="e">
        <f t="shared" si="13"/>
        <v>#N/A</v>
      </c>
    </row>
    <row r="44" spans="1:25" x14ac:dyDescent="0.25">
      <c r="A44">
        <v>6908</v>
      </c>
      <c r="B44" t="s">
        <v>79</v>
      </c>
      <c r="C44" s="16">
        <v>7.2340425531914901E-2</v>
      </c>
      <c r="D44" s="16">
        <v>7.2340425531914901E-2</v>
      </c>
      <c r="E44" s="16">
        <v>0.131914893617021</v>
      </c>
      <c r="F44" s="16">
        <v>0</v>
      </c>
      <c r="G44" s="16">
        <v>0.221276595744681</v>
      </c>
      <c r="H44" s="16">
        <v>1.27659574468085E-2</v>
      </c>
      <c r="J44" s="8" t="e">
        <f>'Ready Reckoner'!$C$7</f>
        <v>#N/A</v>
      </c>
      <c r="L44" s="8" t="e">
        <f t="shared" si="1"/>
        <v>#N/A</v>
      </c>
      <c r="M44" s="8" t="e">
        <f t="shared" si="2"/>
        <v>#N/A</v>
      </c>
      <c r="N44" s="8" t="e">
        <f t="shared" si="3"/>
        <v>#N/A</v>
      </c>
      <c r="O44" s="8" t="e">
        <f t="shared" si="4"/>
        <v>#N/A</v>
      </c>
      <c r="P44" s="8" t="e">
        <f t="shared" si="5"/>
        <v>#N/A</v>
      </c>
      <c r="Q44" s="8" t="e">
        <f t="shared" si="6"/>
        <v>#N/A</v>
      </c>
      <c r="S44" s="8" t="e">
        <f t="shared" si="7"/>
        <v>#N/A</v>
      </c>
      <c r="T44" s="8" t="e">
        <f t="shared" si="8"/>
        <v>#N/A</v>
      </c>
      <c r="U44" s="8" t="e">
        <f t="shared" si="9"/>
        <v>#N/A</v>
      </c>
      <c r="V44" s="8" t="e">
        <f t="shared" si="10"/>
        <v>#N/A</v>
      </c>
      <c r="W44" s="8" t="e">
        <f t="shared" si="11"/>
        <v>#N/A</v>
      </c>
      <c r="X44" s="8" t="e">
        <f t="shared" si="12"/>
        <v>#N/A</v>
      </c>
      <c r="Y44" s="20" t="e">
        <f t="shared" si="13"/>
        <v>#N/A</v>
      </c>
    </row>
    <row r="45" spans="1:25" x14ac:dyDescent="0.25">
      <c r="A45">
        <v>6905</v>
      </c>
      <c r="B45" t="s">
        <v>80</v>
      </c>
      <c r="C45" s="18"/>
      <c r="D45" s="18"/>
      <c r="E45" s="18"/>
      <c r="F45" s="18"/>
      <c r="G45" s="18"/>
      <c r="H45" s="18"/>
      <c r="J45" s="8" t="e">
        <f>'Ready Reckoner'!$C$7</f>
        <v>#N/A</v>
      </c>
      <c r="L45" s="8" t="e">
        <f t="shared" si="1"/>
        <v>#N/A</v>
      </c>
      <c r="M45" s="8" t="e">
        <f t="shared" si="2"/>
        <v>#N/A</v>
      </c>
      <c r="N45" s="8" t="e">
        <f t="shared" si="3"/>
        <v>#N/A</v>
      </c>
      <c r="O45" s="8" t="e">
        <f t="shared" si="4"/>
        <v>#N/A</v>
      </c>
      <c r="P45" s="8" t="e">
        <f t="shared" si="5"/>
        <v>#N/A</v>
      </c>
      <c r="Q45" s="8" t="e">
        <f t="shared" si="6"/>
        <v>#N/A</v>
      </c>
      <c r="S45" s="8" t="e">
        <f t="shared" si="7"/>
        <v>#N/A</v>
      </c>
      <c r="T45" s="8" t="e">
        <f t="shared" si="8"/>
        <v>#N/A</v>
      </c>
      <c r="U45" s="8" t="e">
        <f t="shared" si="9"/>
        <v>#N/A</v>
      </c>
      <c r="V45" s="8" t="e">
        <f t="shared" si="10"/>
        <v>#N/A</v>
      </c>
      <c r="W45" s="8" t="e">
        <f t="shared" si="11"/>
        <v>#N/A</v>
      </c>
      <c r="X45" s="8" t="e">
        <f t="shared" si="12"/>
        <v>#N/A</v>
      </c>
      <c r="Y45" s="20" t="e">
        <f t="shared" si="13"/>
        <v>#N/A</v>
      </c>
    </row>
    <row r="46" spans="1:25" x14ac:dyDescent="0.25">
      <c r="A46">
        <v>4004</v>
      </c>
      <c r="B46" t="s">
        <v>81</v>
      </c>
      <c r="C46" s="18"/>
      <c r="D46" s="18"/>
      <c r="E46" s="18"/>
      <c r="F46" s="18"/>
      <c r="G46" s="18"/>
      <c r="H46" s="18"/>
      <c r="J46" s="8" t="e">
        <f>'Ready Reckoner'!$C$7</f>
        <v>#N/A</v>
      </c>
      <c r="L46" s="8" t="e">
        <f t="shared" si="1"/>
        <v>#N/A</v>
      </c>
      <c r="M46" s="8" t="e">
        <f t="shared" si="2"/>
        <v>#N/A</v>
      </c>
      <c r="N46" s="8" t="e">
        <f t="shared" si="3"/>
        <v>#N/A</v>
      </c>
      <c r="O46" s="8" t="e">
        <f t="shared" si="4"/>
        <v>#N/A</v>
      </c>
      <c r="P46" s="8" t="e">
        <f t="shared" si="5"/>
        <v>#N/A</v>
      </c>
      <c r="Q46" s="8" t="e">
        <f t="shared" si="6"/>
        <v>#N/A</v>
      </c>
      <c r="S46" s="8" t="e">
        <f t="shared" si="7"/>
        <v>#N/A</v>
      </c>
      <c r="T46" s="8" t="e">
        <f t="shared" si="8"/>
        <v>#N/A</v>
      </c>
      <c r="U46" s="8" t="e">
        <f t="shared" si="9"/>
        <v>#N/A</v>
      </c>
      <c r="V46" s="8" t="e">
        <f t="shared" si="10"/>
        <v>#N/A</v>
      </c>
      <c r="W46" s="8" t="e">
        <f t="shared" si="11"/>
        <v>#N/A</v>
      </c>
      <c r="X46" s="8" t="e">
        <f t="shared" si="12"/>
        <v>#N/A</v>
      </c>
      <c r="Y46" s="20" t="e">
        <f t="shared" si="13"/>
        <v>#N/A</v>
      </c>
    </row>
    <row r="47" spans="1:25" x14ac:dyDescent="0.25">
      <c r="A47">
        <v>2025</v>
      </c>
      <c r="B47" t="s">
        <v>82</v>
      </c>
      <c r="C47" s="16">
        <v>0.17258883248731</v>
      </c>
      <c r="D47" s="16">
        <v>0.24111675126903601</v>
      </c>
      <c r="E47" s="16">
        <v>9.6446700507614197E-2</v>
      </c>
      <c r="F47" s="16">
        <v>0.35786802030456899</v>
      </c>
      <c r="G47" s="16">
        <v>8.88324873096447E-2</v>
      </c>
      <c r="H47" s="16">
        <v>0</v>
      </c>
      <c r="J47" s="8" t="e">
        <f>'Ready Reckoner'!$C$7</f>
        <v>#N/A</v>
      </c>
      <c r="L47" s="8" t="e">
        <f t="shared" si="1"/>
        <v>#N/A</v>
      </c>
      <c r="M47" s="8" t="e">
        <f t="shared" si="2"/>
        <v>#N/A</v>
      </c>
      <c r="N47" s="8" t="e">
        <f t="shared" si="3"/>
        <v>#N/A</v>
      </c>
      <c r="O47" s="8" t="e">
        <f t="shared" si="4"/>
        <v>#N/A</v>
      </c>
      <c r="P47" s="8" t="e">
        <f t="shared" si="5"/>
        <v>#N/A</v>
      </c>
      <c r="Q47" s="8" t="e">
        <f t="shared" si="6"/>
        <v>#N/A</v>
      </c>
      <c r="S47" s="8" t="e">
        <f t="shared" si="7"/>
        <v>#N/A</v>
      </c>
      <c r="T47" s="8" t="e">
        <f t="shared" si="8"/>
        <v>#N/A</v>
      </c>
      <c r="U47" s="8" t="e">
        <f t="shared" si="9"/>
        <v>#N/A</v>
      </c>
      <c r="V47" s="8" t="e">
        <f t="shared" si="10"/>
        <v>#N/A</v>
      </c>
      <c r="W47" s="8" t="e">
        <f t="shared" si="11"/>
        <v>#N/A</v>
      </c>
      <c r="X47" s="8" t="e">
        <f t="shared" si="12"/>
        <v>#N/A</v>
      </c>
      <c r="Y47" s="20" t="e">
        <f t="shared" si="13"/>
        <v>#N/A</v>
      </c>
    </row>
    <row r="48" spans="1:25" x14ac:dyDescent="0.25">
      <c r="A48">
        <v>2018</v>
      </c>
      <c r="B48" t="s">
        <v>83</v>
      </c>
      <c r="C48" s="16">
        <v>0.32125603864734298</v>
      </c>
      <c r="D48" s="16">
        <v>0.30917874396135298</v>
      </c>
      <c r="E48" s="16">
        <v>0.20531400966183599</v>
      </c>
      <c r="F48" s="16">
        <v>8.4541062801932396E-2</v>
      </c>
      <c r="G48" s="16">
        <v>5.3140096618357502E-2</v>
      </c>
      <c r="H48" s="16">
        <v>2.4154589371980701E-3</v>
      </c>
      <c r="J48" s="8" t="e">
        <f>'Ready Reckoner'!$C$7</f>
        <v>#N/A</v>
      </c>
      <c r="L48" s="8" t="e">
        <f t="shared" si="1"/>
        <v>#N/A</v>
      </c>
      <c r="M48" s="8" t="e">
        <f t="shared" si="2"/>
        <v>#N/A</v>
      </c>
      <c r="N48" s="8" t="e">
        <f t="shared" si="3"/>
        <v>#N/A</v>
      </c>
      <c r="O48" s="8" t="e">
        <f t="shared" si="4"/>
        <v>#N/A</v>
      </c>
      <c r="P48" s="8" t="e">
        <f t="shared" si="5"/>
        <v>#N/A</v>
      </c>
      <c r="Q48" s="8" t="e">
        <f t="shared" si="6"/>
        <v>#N/A</v>
      </c>
      <c r="S48" s="8" t="e">
        <f t="shared" si="7"/>
        <v>#N/A</v>
      </c>
      <c r="T48" s="8" t="e">
        <f t="shared" si="8"/>
        <v>#N/A</v>
      </c>
      <c r="U48" s="8" t="e">
        <f t="shared" si="9"/>
        <v>#N/A</v>
      </c>
      <c r="V48" s="8" t="e">
        <f t="shared" si="10"/>
        <v>#N/A</v>
      </c>
      <c r="W48" s="8" t="e">
        <f t="shared" si="11"/>
        <v>#N/A</v>
      </c>
      <c r="X48" s="8" t="e">
        <f t="shared" si="12"/>
        <v>#N/A</v>
      </c>
      <c r="Y48" s="20" t="e">
        <f t="shared" si="13"/>
        <v>#N/A</v>
      </c>
    </row>
    <row r="49" spans="1:25" x14ac:dyDescent="0.25">
      <c r="A49">
        <v>4024</v>
      </c>
      <c r="B49" t="s">
        <v>84</v>
      </c>
      <c r="C49" s="18"/>
      <c r="D49" s="18"/>
      <c r="E49" s="18"/>
      <c r="F49" s="18"/>
      <c r="G49" s="18"/>
      <c r="H49" s="18"/>
      <c r="J49" s="8" t="e">
        <f>'Ready Reckoner'!$C$7</f>
        <v>#N/A</v>
      </c>
      <c r="L49" s="8" t="e">
        <f t="shared" si="1"/>
        <v>#N/A</v>
      </c>
      <c r="M49" s="8" t="e">
        <f t="shared" si="2"/>
        <v>#N/A</v>
      </c>
      <c r="N49" s="8" t="e">
        <f t="shared" si="3"/>
        <v>#N/A</v>
      </c>
      <c r="O49" s="8" t="e">
        <f t="shared" si="4"/>
        <v>#N/A</v>
      </c>
      <c r="P49" s="8" t="e">
        <f t="shared" si="5"/>
        <v>#N/A</v>
      </c>
      <c r="Q49" s="8" t="e">
        <f t="shared" si="6"/>
        <v>#N/A</v>
      </c>
      <c r="S49" s="8" t="e">
        <f t="shared" si="7"/>
        <v>#N/A</v>
      </c>
      <c r="T49" s="8" t="e">
        <f t="shared" si="8"/>
        <v>#N/A</v>
      </c>
      <c r="U49" s="8" t="e">
        <f t="shared" si="9"/>
        <v>#N/A</v>
      </c>
      <c r="V49" s="8" t="e">
        <f t="shared" si="10"/>
        <v>#N/A</v>
      </c>
      <c r="W49" s="8" t="e">
        <f t="shared" si="11"/>
        <v>#N/A</v>
      </c>
      <c r="X49" s="8" t="e">
        <f t="shared" si="12"/>
        <v>#N/A</v>
      </c>
      <c r="Y49" s="20" t="e">
        <f t="shared" si="13"/>
        <v>#N/A</v>
      </c>
    </row>
    <row r="50" spans="1:25" x14ac:dyDescent="0.25">
      <c r="A50">
        <v>2008</v>
      </c>
      <c r="B50" t="s">
        <v>85</v>
      </c>
      <c r="C50" s="16">
        <v>0.20817843866171001</v>
      </c>
      <c r="D50" s="16">
        <v>0.130111524163569</v>
      </c>
      <c r="E50" s="16">
        <v>0.21189591078066899</v>
      </c>
      <c r="F50" s="16">
        <v>3.7174721189591101E-2</v>
      </c>
      <c r="G50" s="16">
        <v>0.189591078066914</v>
      </c>
      <c r="H50" s="16">
        <v>1.11524163568773E-2</v>
      </c>
      <c r="J50" s="8" t="e">
        <f>'Ready Reckoner'!$C$7</f>
        <v>#N/A</v>
      </c>
      <c r="L50" s="8" t="e">
        <f t="shared" si="1"/>
        <v>#N/A</v>
      </c>
      <c r="M50" s="8" t="e">
        <f t="shared" si="2"/>
        <v>#N/A</v>
      </c>
      <c r="N50" s="8" t="e">
        <f t="shared" si="3"/>
        <v>#N/A</v>
      </c>
      <c r="O50" s="8" t="e">
        <f t="shared" si="4"/>
        <v>#N/A</v>
      </c>
      <c r="P50" s="8" t="e">
        <f t="shared" si="5"/>
        <v>#N/A</v>
      </c>
      <c r="Q50" s="8" t="e">
        <f t="shared" si="6"/>
        <v>#N/A</v>
      </c>
      <c r="S50" s="8" t="e">
        <f t="shared" si="7"/>
        <v>#N/A</v>
      </c>
      <c r="T50" s="8" t="e">
        <f t="shared" si="8"/>
        <v>#N/A</v>
      </c>
      <c r="U50" s="8" t="e">
        <f t="shared" si="9"/>
        <v>#N/A</v>
      </c>
      <c r="V50" s="8" t="e">
        <f t="shared" si="10"/>
        <v>#N/A</v>
      </c>
      <c r="W50" s="8" t="e">
        <f t="shared" si="11"/>
        <v>#N/A</v>
      </c>
      <c r="X50" s="8" t="e">
        <f t="shared" si="12"/>
        <v>#N/A</v>
      </c>
      <c r="Y50" s="20" t="e">
        <f t="shared" si="13"/>
        <v>#N/A</v>
      </c>
    </row>
    <row r="51" spans="1:25" x14ac:dyDescent="0.25">
      <c r="A51">
        <v>4010</v>
      </c>
      <c r="B51" t="s">
        <v>86</v>
      </c>
      <c r="C51" s="18"/>
      <c r="D51" s="18"/>
      <c r="E51" s="18"/>
      <c r="F51" s="18"/>
      <c r="G51" s="18"/>
      <c r="H51" s="18"/>
      <c r="J51" s="8" t="e">
        <f>'Ready Reckoner'!$C$7</f>
        <v>#N/A</v>
      </c>
      <c r="L51" s="8" t="e">
        <f t="shared" si="1"/>
        <v>#N/A</v>
      </c>
      <c r="M51" s="8" t="e">
        <f t="shared" si="2"/>
        <v>#N/A</v>
      </c>
      <c r="N51" s="8" t="e">
        <f t="shared" si="3"/>
        <v>#N/A</v>
      </c>
      <c r="O51" s="8" t="e">
        <f t="shared" si="4"/>
        <v>#N/A</v>
      </c>
      <c r="P51" s="8" t="e">
        <f t="shared" si="5"/>
        <v>#N/A</v>
      </c>
      <c r="Q51" s="8" t="e">
        <f t="shared" si="6"/>
        <v>#N/A</v>
      </c>
      <c r="S51" s="8" t="e">
        <f t="shared" si="7"/>
        <v>#N/A</v>
      </c>
      <c r="T51" s="8" t="e">
        <f t="shared" si="8"/>
        <v>#N/A</v>
      </c>
      <c r="U51" s="8" t="e">
        <f t="shared" si="9"/>
        <v>#N/A</v>
      </c>
      <c r="V51" s="8" t="e">
        <f t="shared" si="10"/>
        <v>#N/A</v>
      </c>
      <c r="W51" s="8" t="e">
        <f t="shared" si="11"/>
        <v>#N/A</v>
      </c>
      <c r="X51" s="8" t="e">
        <f t="shared" si="12"/>
        <v>#N/A</v>
      </c>
      <c r="Y51" s="20" t="e">
        <f t="shared" si="13"/>
        <v>#N/A</v>
      </c>
    </row>
    <row r="52" spans="1:25" x14ac:dyDescent="0.25">
      <c r="A52">
        <v>3028</v>
      </c>
      <c r="B52" t="s">
        <v>87</v>
      </c>
      <c r="C52" s="16">
        <v>2.4038461538461502E-2</v>
      </c>
      <c r="D52" s="16">
        <v>3.3653846153846201E-2</v>
      </c>
      <c r="E52" s="16">
        <v>3.8461538461538498E-2</v>
      </c>
      <c r="F52" s="16">
        <v>0</v>
      </c>
      <c r="G52" s="16">
        <v>0</v>
      </c>
      <c r="H52" s="16">
        <v>0</v>
      </c>
      <c r="J52" s="8" t="e">
        <f>'Ready Reckoner'!$C$7</f>
        <v>#N/A</v>
      </c>
      <c r="L52" s="8" t="e">
        <f t="shared" si="1"/>
        <v>#N/A</v>
      </c>
      <c r="M52" s="8" t="e">
        <f t="shared" si="2"/>
        <v>#N/A</v>
      </c>
      <c r="N52" s="8" t="e">
        <f t="shared" si="3"/>
        <v>#N/A</v>
      </c>
      <c r="O52" s="8" t="e">
        <f t="shared" si="4"/>
        <v>#N/A</v>
      </c>
      <c r="P52" s="8" t="e">
        <f t="shared" si="5"/>
        <v>#N/A</v>
      </c>
      <c r="Q52" s="8" t="e">
        <f t="shared" si="6"/>
        <v>#N/A</v>
      </c>
      <c r="S52" s="8" t="e">
        <f t="shared" si="7"/>
        <v>#N/A</v>
      </c>
      <c r="T52" s="8" t="e">
        <f t="shared" si="8"/>
        <v>#N/A</v>
      </c>
      <c r="U52" s="8" t="e">
        <f t="shared" si="9"/>
        <v>#N/A</v>
      </c>
      <c r="V52" s="8" t="e">
        <f t="shared" si="10"/>
        <v>#N/A</v>
      </c>
      <c r="W52" s="8" t="e">
        <f t="shared" si="11"/>
        <v>#N/A</v>
      </c>
      <c r="X52" s="8" t="e">
        <f t="shared" si="12"/>
        <v>#N/A</v>
      </c>
      <c r="Y52" s="20" t="e">
        <f t="shared" si="13"/>
        <v>#N/A</v>
      </c>
    </row>
    <row r="53" spans="1:25" x14ac:dyDescent="0.25">
      <c r="A53">
        <v>2147</v>
      </c>
      <c r="B53" t="s">
        <v>88</v>
      </c>
      <c r="C53" s="16">
        <v>2.0304568527918801E-2</v>
      </c>
      <c r="D53" s="16">
        <v>2.0304568527918801E-2</v>
      </c>
      <c r="E53" s="16">
        <v>0</v>
      </c>
      <c r="F53" s="16">
        <v>5.0761421319797002E-3</v>
      </c>
      <c r="G53" s="16">
        <v>0</v>
      </c>
      <c r="H53" s="16">
        <v>0</v>
      </c>
      <c r="J53" s="8" t="e">
        <f>'Ready Reckoner'!$C$7</f>
        <v>#N/A</v>
      </c>
      <c r="L53" s="8" t="e">
        <f t="shared" si="1"/>
        <v>#N/A</v>
      </c>
      <c r="M53" s="8" t="e">
        <f t="shared" si="2"/>
        <v>#N/A</v>
      </c>
      <c r="N53" s="8" t="e">
        <f t="shared" si="3"/>
        <v>#N/A</v>
      </c>
      <c r="O53" s="8" t="e">
        <f t="shared" si="4"/>
        <v>#N/A</v>
      </c>
      <c r="P53" s="8" t="e">
        <f t="shared" si="5"/>
        <v>#N/A</v>
      </c>
      <c r="Q53" s="8" t="e">
        <f t="shared" si="6"/>
        <v>#N/A</v>
      </c>
      <c r="S53" s="8" t="e">
        <f t="shared" si="7"/>
        <v>#N/A</v>
      </c>
      <c r="T53" s="8" t="e">
        <f t="shared" si="8"/>
        <v>#N/A</v>
      </c>
      <c r="U53" s="8" t="e">
        <f t="shared" si="9"/>
        <v>#N/A</v>
      </c>
      <c r="V53" s="8" t="e">
        <f t="shared" si="10"/>
        <v>#N/A</v>
      </c>
      <c r="W53" s="8" t="e">
        <f t="shared" si="11"/>
        <v>#N/A</v>
      </c>
      <c r="X53" s="8" t="e">
        <f t="shared" si="12"/>
        <v>#N/A</v>
      </c>
      <c r="Y53" s="20" t="e">
        <f t="shared" si="13"/>
        <v>#N/A</v>
      </c>
    </row>
    <row r="54" spans="1:25" x14ac:dyDescent="0.25">
      <c r="A54">
        <v>2120</v>
      </c>
      <c r="B54" t="s">
        <v>89</v>
      </c>
      <c r="C54" s="16">
        <v>1.72413793103448E-2</v>
      </c>
      <c r="D54" s="16">
        <v>4.9261083743842402E-2</v>
      </c>
      <c r="E54" s="16">
        <v>0.11576354679803</v>
      </c>
      <c r="F54" s="16">
        <v>0.44827586206896602</v>
      </c>
      <c r="G54" s="16">
        <v>1.47783251231527E-2</v>
      </c>
      <c r="H54" s="16">
        <v>0</v>
      </c>
      <c r="J54" s="8" t="e">
        <f>'Ready Reckoner'!$C$7</f>
        <v>#N/A</v>
      </c>
      <c r="L54" s="8" t="e">
        <f t="shared" si="1"/>
        <v>#N/A</v>
      </c>
      <c r="M54" s="8" t="e">
        <f t="shared" si="2"/>
        <v>#N/A</v>
      </c>
      <c r="N54" s="8" t="e">
        <f t="shared" si="3"/>
        <v>#N/A</v>
      </c>
      <c r="O54" s="8" t="e">
        <f t="shared" si="4"/>
        <v>#N/A</v>
      </c>
      <c r="P54" s="8" t="e">
        <f t="shared" si="5"/>
        <v>#N/A</v>
      </c>
      <c r="Q54" s="8" t="e">
        <f t="shared" si="6"/>
        <v>#N/A</v>
      </c>
      <c r="S54" s="8" t="e">
        <f t="shared" si="7"/>
        <v>#N/A</v>
      </c>
      <c r="T54" s="8" t="e">
        <f t="shared" si="8"/>
        <v>#N/A</v>
      </c>
      <c r="U54" s="8" t="e">
        <f t="shared" si="9"/>
        <v>#N/A</v>
      </c>
      <c r="V54" s="8" t="e">
        <f t="shared" si="10"/>
        <v>#N/A</v>
      </c>
      <c r="W54" s="8" t="e">
        <f t="shared" si="11"/>
        <v>#N/A</v>
      </c>
      <c r="X54" s="8" t="e">
        <f t="shared" si="12"/>
        <v>#N/A</v>
      </c>
      <c r="Y54" s="20" t="e">
        <f t="shared" si="13"/>
        <v>#N/A</v>
      </c>
    </row>
    <row r="55" spans="1:25" x14ac:dyDescent="0.25">
      <c r="A55">
        <v>2113</v>
      </c>
      <c r="B55" t="s">
        <v>90</v>
      </c>
      <c r="C55" s="16">
        <v>1.0638297872340399E-2</v>
      </c>
      <c r="D55" s="16">
        <v>2.97872340425532E-2</v>
      </c>
      <c r="E55" s="16">
        <v>2.97872340425532E-2</v>
      </c>
      <c r="F55" s="16">
        <v>0</v>
      </c>
      <c r="G55" s="16">
        <v>2.1276595744680899E-3</v>
      </c>
      <c r="H55" s="16">
        <v>0</v>
      </c>
      <c r="J55" s="8" t="e">
        <f>'Ready Reckoner'!$C$7</f>
        <v>#N/A</v>
      </c>
      <c r="L55" s="8" t="e">
        <f t="shared" si="1"/>
        <v>#N/A</v>
      </c>
      <c r="M55" s="8" t="e">
        <f t="shared" si="2"/>
        <v>#N/A</v>
      </c>
      <c r="N55" s="8" t="e">
        <f t="shared" si="3"/>
        <v>#N/A</v>
      </c>
      <c r="O55" s="8" t="e">
        <f t="shared" si="4"/>
        <v>#N/A</v>
      </c>
      <c r="P55" s="8" t="e">
        <f t="shared" si="5"/>
        <v>#N/A</v>
      </c>
      <c r="Q55" s="8" t="e">
        <f t="shared" si="6"/>
        <v>#N/A</v>
      </c>
      <c r="S55" s="8" t="e">
        <f t="shared" si="7"/>
        <v>#N/A</v>
      </c>
      <c r="T55" s="8" t="e">
        <f t="shared" si="8"/>
        <v>#N/A</v>
      </c>
      <c r="U55" s="8" t="e">
        <f t="shared" si="9"/>
        <v>#N/A</v>
      </c>
      <c r="V55" s="8" t="e">
        <f t="shared" si="10"/>
        <v>#N/A</v>
      </c>
      <c r="W55" s="8" t="e">
        <f t="shared" si="11"/>
        <v>#N/A</v>
      </c>
      <c r="X55" s="8" t="e">
        <f t="shared" si="12"/>
        <v>#N/A</v>
      </c>
      <c r="Y55" s="20" t="e">
        <f t="shared" si="13"/>
        <v>#N/A</v>
      </c>
    </row>
    <row r="56" spans="1:25" x14ac:dyDescent="0.25">
      <c r="A56">
        <v>2103</v>
      </c>
      <c r="B56" t="s">
        <v>91</v>
      </c>
      <c r="C56" s="16">
        <v>8.1730769230769204E-2</v>
      </c>
      <c r="D56" s="16">
        <v>1.44230769230769E-2</v>
      </c>
      <c r="E56" s="16">
        <v>2.8846153846153799E-2</v>
      </c>
      <c r="F56" s="16">
        <v>6.25E-2</v>
      </c>
      <c r="G56" s="16">
        <v>0.72115384615384603</v>
      </c>
      <c r="H56" s="16">
        <v>0</v>
      </c>
      <c r="J56" s="8" t="e">
        <f>'Ready Reckoner'!$C$7</f>
        <v>#N/A</v>
      </c>
      <c r="L56" s="8" t="e">
        <f t="shared" si="1"/>
        <v>#N/A</v>
      </c>
      <c r="M56" s="8" t="e">
        <f t="shared" si="2"/>
        <v>#N/A</v>
      </c>
      <c r="N56" s="8" t="e">
        <f t="shared" si="3"/>
        <v>#N/A</v>
      </c>
      <c r="O56" s="8" t="e">
        <f t="shared" si="4"/>
        <v>#N/A</v>
      </c>
      <c r="P56" s="8" t="e">
        <f t="shared" si="5"/>
        <v>#N/A</v>
      </c>
      <c r="Q56" s="8" t="e">
        <f t="shared" si="6"/>
        <v>#N/A</v>
      </c>
      <c r="S56" s="8" t="e">
        <f t="shared" si="7"/>
        <v>#N/A</v>
      </c>
      <c r="T56" s="8" t="e">
        <f t="shared" si="8"/>
        <v>#N/A</v>
      </c>
      <c r="U56" s="8" t="e">
        <f t="shared" si="9"/>
        <v>#N/A</v>
      </c>
      <c r="V56" s="8" t="e">
        <f t="shared" si="10"/>
        <v>#N/A</v>
      </c>
      <c r="W56" s="8" t="e">
        <f t="shared" si="11"/>
        <v>#N/A</v>
      </c>
      <c r="X56" s="8" t="e">
        <f t="shared" si="12"/>
        <v>#N/A</v>
      </c>
      <c r="Y56" s="20" t="e">
        <f t="shared" si="13"/>
        <v>#N/A</v>
      </c>
    </row>
    <row r="57" spans="1:25" x14ac:dyDescent="0.25">
      <c r="A57">
        <v>2084</v>
      </c>
      <c r="B57" t="s">
        <v>92</v>
      </c>
      <c r="C57" s="16">
        <v>3.7313432835820899E-2</v>
      </c>
      <c r="D57" s="16">
        <v>9.7014925373134303E-2</v>
      </c>
      <c r="E57" s="16">
        <v>7.7114427860696499E-2</v>
      </c>
      <c r="F57" s="16">
        <v>1.7412935323383099E-2</v>
      </c>
      <c r="G57" s="16">
        <v>0.37064676616915398</v>
      </c>
      <c r="H57" s="16">
        <v>0.191542288557214</v>
      </c>
      <c r="J57" s="8" t="e">
        <f>'Ready Reckoner'!$C$7</f>
        <v>#N/A</v>
      </c>
      <c r="L57" s="8" t="e">
        <f t="shared" si="1"/>
        <v>#N/A</v>
      </c>
      <c r="M57" s="8" t="e">
        <f t="shared" si="2"/>
        <v>#N/A</v>
      </c>
      <c r="N57" s="8" t="e">
        <f t="shared" si="3"/>
        <v>#N/A</v>
      </c>
      <c r="O57" s="8" t="e">
        <f t="shared" si="4"/>
        <v>#N/A</v>
      </c>
      <c r="P57" s="8" t="e">
        <f t="shared" si="5"/>
        <v>#N/A</v>
      </c>
      <c r="Q57" s="8" t="e">
        <f t="shared" si="6"/>
        <v>#N/A</v>
      </c>
      <c r="S57" s="8" t="e">
        <f t="shared" si="7"/>
        <v>#N/A</v>
      </c>
      <c r="T57" s="8" t="e">
        <f t="shared" si="8"/>
        <v>#N/A</v>
      </c>
      <c r="U57" s="8" t="e">
        <f t="shared" si="9"/>
        <v>#N/A</v>
      </c>
      <c r="V57" s="8" t="e">
        <f t="shared" si="10"/>
        <v>#N/A</v>
      </c>
      <c r="W57" s="8" t="e">
        <f t="shared" si="11"/>
        <v>#N/A</v>
      </c>
      <c r="X57" s="8" t="e">
        <f t="shared" si="12"/>
        <v>#N/A</v>
      </c>
      <c r="Y57" s="20" t="e">
        <f t="shared" si="13"/>
        <v>#N/A</v>
      </c>
    </row>
    <row r="58" spans="1:25" x14ac:dyDescent="0.25">
      <c r="A58">
        <v>2183</v>
      </c>
      <c r="B58" t="s">
        <v>93</v>
      </c>
      <c r="C58" s="16">
        <v>0.14964370546318301</v>
      </c>
      <c r="D58" s="16">
        <v>0.28266033254156803</v>
      </c>
      <c r="E58" s="16">
        <v>0.47743467933491701</v>
      </c>
      <c r="F58" s="16">
        <v>1.9002375296912101E-2</v>
      </c>
      <c r="G58" s="16">
        <v>5.7007125890736303E-2</v>
      </c>
      <c r="H58" s="16">
        <v>0</v>
      </c>
      <c r="J58" s="8" t="e">
        <f>'Ready Reckoner'!$C$7</f>
        <v>#N/A</v>
      </c>
      <c r="L58" s="8" t="e">
        <f t="shared" si="1"/>
        <v>#N/A</v>
      </c>
      <c r="M58" s="8" t="e">
        <f t="shared" si="2"/>
        <v>#N/A</v>
      </c>
      <c r="N58" s="8" t="e">
        <f t="shared" si="3"/>
        <v>#N/A</v>
      </c>
      <c r="O58" s="8" t="e">
        <f t="shared" si="4"/>
        <v>#N/A</v>
      </c>
      <c r="P58" s="8" t="e">
        <f t="shared" si="5"/>
        <v>#N/A</v>
      </c>
      <c r="Q58" s="8" t="e">
        <f t="shared" si="6"/>
        <v>#N/A</v>
      </c>
      <c r="S58" s="8" t="e">
        <f t="shared" si="7"/>
        <v>#N/A</v>
      </c>
      <c r="T58" s="8" t="e">
        <f t="shared" si="8"/>
        <v>#N/A</v>
      </c>
      <c r="U58" s="8" t="e">
        <f t="shared" si="9"/>
        <v>#N/A</v>
      </c>
      <c r="V58" s="8" t="e">
        <f t="shared" si="10"/>
        <v>#N/A</v>
      </c>
      <c r="W58" s="8" t="e">
        <f t="shared" si="11"/>
        <v>#N/A</v>
      </c>
      <c r="X58" s="8" t="e">
        <f t="shared" si="12"/>
        <v>#N/A</v>
      </c>
      <c r="Y58" s="20" t="e">
        <f t="shared" si="13"/>
        <v>#N/A</v>
      </c>
    </row>
    <row r="59" spans="1:25" x14ac:dyDescent="0.25">
      <c r="A59">
        <v>2065</v>
      </c>
      <c r="B59" t="s">
        <v>94</v>
      </c>
      <c r="C59" s="16">
        <v>2.8409090909090901E-2</v>
      </c>
      <c r="D59" s="16">
        <v>3.6931818181818198E-2</v>
      </c>
      <c r="E59" s="16">
        <v>0.40056818181818199</v>
      </c>
      <c r="F59" s="16">
        <v>3.97727272727273E-2</v>
      </c>
      <c r="G59" s="16">
        <v>0.139204545454545</v>
      </c>
      <c r="H59" s="16">
        <v>0.32102272727272702</v>
      </c>
      <c r="J59" s="8" t="e">
        <f>'Ready Reckoner'!$C$7</f>
        <v>#N/A</v>
      </c>
      <c r="L59" s="8" t="e">
        <f t="shared" si="1"/>
        <v>#N/A</v>
      </c>
      <c r="M59" s="8" t="e">
        <f t="shared" si="2"/>
        <v>#N/A</v>
      </c>
      <c r="N59" s="8" t="e">
        <f t="shared" si="3"/>
        <v>#N/A</v>
      </c>
      <c r="O59" s="8" t="e">
        <f t="shared" si="4"/>
        <v>#N/A</v>
      </c>
      <c r="P59" s="8" t="e">
        <f t="shared" si="5"/>
        <v>#N/A</v>
      </c>
      <c r="Q59" s="8" t="e">
        <f t="shared" si="6"/>
        <v>#N/A</v>
      </c>
      <c r="S59" s="8" t="e">
        <f t="shared" si="7"/>
        <v>#N/A</v>
      </c>
      <c r="T59" s="8" t="e">
        <f t="shared" si="8"/>
        <v>#N/A</v>
      </c>
      <c r="U59" s="8" t="e">
        <f t="shared" si="9"/>
        <v>#N/A</v>
      </c>
      <c r="V59" s="8" t="e">
        <f t="shared" si="10"/>
        <v>#N/A</v>
      </c>
      <c r="W59" s="8" t="e">
        <f t="shared" si="11"/>
        <v>#N/A</v>
      </c>
      <c r="X59" s="8" t="e">
        <f t="shared" si="12"/>
        <v>#N/A</v>
      </c>
      <c r="Y59" s="20" t="e">
        <f t="shared" si="13"/>
        <v>#N/A</v>
      </c>
    </row>
    <row r="60" spans="1:25" x14ac:dyDescent="0.25">
      <c r="A60">
        <v>4613</v>
      </c>
      <c r="B60" t="s">
        <v>95</v>
      </c>
      <c r="C60" s="18"/>
      <c r="D60" s="18"/>
      <c r="E60" s="18"/>
      <c r="F60" s="18"/>
      <c r="G60" s="18"/>
      <c r="H60" s="18"/>
      <c r="J60" s="8" t="e">
        <f>'Ready Reckoner'!$C$7</f>
        <v>#N/A</v>
      </c>
      <c r="L60" s="8" t="e">
        <f t="shared" si="1"/>
        <v>#N/A</v>
      </c>
      <c r="M60" s="8" t="e">
        <f t="shared" si="2"/>
        <v>#N/A</v>
      </c>
      <c r="N60" s="8" t="e">
        <f t="shared" si="3"/>
        <v>#N/A</v>
      </c>
      <c r="O60" s="8" t="e">
        <f t="shared" si="4"/>
        <v>#N/A</v>
      </c>
      <c r="P60" s="8" t="e">
        <f t="shared" si="5"/>
        <v>#N/A</v>
      </c>
      <c r="Q60" s="8" t="e">
        <f t="shared" si="6"/>
        <v>#N/A</v>
      </c>
      <c r="S60" s="8" t="e">
        <f t="shared" si="7"/>
        <v>#N/A</v>
      </c>
      <c r="T60" s="8" t="e">
        <f t="shared" si="8"/>
        <v>#N/A</v>
      </c>
      <c r="U60" s="8" t="e">
        <f t="shared" si="9"/>
        <v>#N/A</v>
      </c>
      <c r="V60" s="8" t="e">
        <f t="shared" si="10"/>
        <v>#N/A</v>
      </c>
      <c r="W60" s="8" t="e">
        <f t="shared" si="11"/>
        <v>#N/A</v>
      </c>
      <c r="X60" s="8" t="e">
        <f t="shared" si="12"/>
        <v>#N/A</v>
      </c>
      <c r="Y60" s="20" t="e">
        <f t="shared" si="13"/>
        <v>#N/A</v>
      </c>
    </row>
    <row r="61" spans="1:25" x14ac:dyDescent="0.25">
      <c r="A61">
        <v>2007</v>
      </c>
      <c r="B61" t="s">
        <v>96</v>
      </c>
      <c r="C61" s="16">
        <v>0.31604938271604899</v>
      </c>
      <c r="D61" s="16">
        <v>0.451851851851852</v>
      </c>
      <c r="E61" s="16">
        <v>0.209876543209877</v>
      </c>
      <c r="F61" s="16">
        <v>1.2345679012345699E-2</v>
      </c>
      <c r="G61" s="16">
        <v>4.9382716049382698E-3</v>
      </c>
      <c r="H61" s="16">
        <v>0</v>
      </c>
      <c r="J61" s="8" t="e">
        <f>'Ready Reckoner'!$C$7</f>
        <v>#N/A</v>
      </c>
      <c r="L61" s="8" t="e">
        <f t="shared" si="1"/>
        <v>#N/A</v>
      </c>
      <c r="M61" s="8" t="e">
        <f t="shared" si="2"/>
        <v>#N/A</v>
      </c>
      <c r="N61" s="8" t="e">
        <f t="shared" si="3"/>
        <v>#N/A</v>
      </c>
      <c r="O61" s="8" t="e">
        <f t="shared" si="4"/>
        <v>#N/A</v>
      </c>
      <c r="P61" s="8" t="e">
        <f t="shared" si="5"/>
        <v>#N/A</v>
      </c>
      <c r="Q61" s="8" t="e">
        <f t="shared" si="6"/>
        <v>#N/A</v>
      </c>
      <c r="S61" s="8" t="e">
        <f t="shared" si="7"/>
        <v>#N/A</v>
      </c>
      <c r="T61" s="8" t="e">
        <f t="shared" si="8"/>
        <v>#N/A</v>
      </c>
      <c r="U61" s="8" t="e">
        <f t="shared" si="9"/>
        <v>#N/A</v>
      </c>
      <c r="V61" s="8" t="e">
        <f t="shared" si="10"/>
        <v>#N/A</v>
      </c>
      <c r="W61" s="8" t="e">
        <f t="shared" si="11"/>
        <v>#N/A</v>
      </c>
      <c r="X61" s="8" t="e">
        <f t="shared" si="12"/>
        <v>#N/A</v>
      </c>
      <c r="Y61" s="20" t="e">
        <f t="shared" si="13"/>
        <v>#N/A</v>
      </c>
    </row>
    <row r="62" spans="1:25" x14ac:dyDescent="0.25">
      <c r="A62">
        <v>5201</v>
      </c>
      <c r="B62" t="s">
        <v>97</v>
      </c>
      <c r="C62" s="16">
        <v>6.5116279069767399E-2</v>
      </c>
      <c r="D62" s="16">
        <v>9.3023255813953504E-3</v>
      </c>
      <c r="E62" s="16">
        <v>9.3023255813953504E-3</v>
      </c>
      <c r="F62" s="16">
        <v>0</v>
      </c>
      <c r="G62" s="16">
        <v>1.8604651162790701E-2</v>
      </c>
      <c r="H62" s="16">
        <v>4.65116279069767E-3</v>
      </c>
      <c r="J62" s="8" t="e">
        <f>'Ready Reckoner'!$C$7</f>
        <v>#N/A</v>
      </c>
      <c r="L62" s="8" t="e">
        <f t="shared" si="1"/>
        <v>#N/A</v>
      </c>
      <c r="M62" s="8" t="e">
        <f t="shared" si="2"/>
        <v>#N/A</v>
      </c>
      <c r="N62" s="8" t="e">
        <f t="shared" si="3"/>
        <v>#N/A</v>
      </c>
      <c r="O62" s="8" t="e">
        <f t="shared" si="4"/>
        <v>#N/A</v>
      </c>
      <c r="P62" s="8" t="e">
        <f t="shared" si="5"/>
        <v>#N/A</v>
      </c>
      <c r="Q62" s="8" t="e">
        <f t="shared" si="6"/>
        <v>#N/A</v>
      </c>
      <c r="S62" s="8" t="e">
        <f t="shared" si="7"/>
        <v>#N/A</v>
      </c>
      <c r="T62" s="8" t="e">
        <f t="shared" si="8"/>
        <v>#N/A</v>
      </c>
      <c r="U62" s="8" t="e">
        <f t="shared" si="9"/>
        <v>#N/A</v>
      </c>
      <c r="V62" s="8" t="e">
        <f t="shared" si="10"/>
        <v>#N/A</v>
      </c>
      <c r="W62" s="8" t="e">
        <f t="shared" si="11"/>
        <v>#N/A</v>
      </c>
      <c r="X62" s="8" t="e">
        <f t="shared" si="12"/>
        <v>#N/A</v>
      </c>
      <c r="Y62" s="20" t="e">
        <f t="shared" si="13"/>
        <v>#N/A</v>
      </c>
    </row>
    <row r="63" spans="1:25" x14ac:dyDescent="0.25">
      <c r="A63">
        <v>2027</v>
      </c>
      <c r="B63" t="s">
        <v>98</v>
      </c>
      <c r="C63" s="16">
        <v>0.43034825870646798</v>
      </c>
      <c r="D63" s="16">
        <v>8.45771144278607E-2</v>
      </c>
      <c r="E63" s="16">
        <v>1.24378109452736E-2</v>
      </c>
      <c r="F63" s="16">
        <v>4.97512437810945E-3</v>
      </c>
      <c r="G63" s="16">
        <v>7.4626865671641798E-3</v>
      </c>
      <c r="H63" s="16">
        <v>2.4875621890547298E-3</v>
      </c>
      <c r="J63" s="8" t="e">
        <f>'Ready Reckoner'!$C$7</f>
        <v>#N/A</v>
      </c>
      <c r="L63" s="8" t="e">
        <f t="shared" si="1"/>
        <v>#N/A</v>
      </c>
      <c r="M63" s="8" t="e">
        <f t="shared" si="2"/>
        <v>#N/A</v>
      </c>
      <c r="N63" s="8" t="e">
        <f t="shared" si="3"/>
        <v>#N/A</v>
      </c>
      <c r="O63" s="8" t="e">
        <f t="shared" si="4"/>
        <v>#N/A</v>
      </c>
      <c r="P63" s="8" t="e">
        <f t="shared" si="5"/>
        <v>#N/A</v>
      </c>
      <c r="Q63" s="8" t="e">
        <f t="shared" si="6"/>
        <v>#N/A</v>
      </c>
      <c r="S63" s="8" t="e">
        <f t="shared" si="7"/>
        <v>#N/A</v>
      </c>
      <c r="T63" s="8" t="e">
        <f t="shared" si="8"/>
        <v>#N/A</v>
      </c>
      <c r="U63" s="8" t="e">
        <f t="shared" si="9"/>
        <v>#N/A</v>
      </c>
      <c r="V63" s="8" t="e">
        <f t="shared" si="10"/>
        <v>#N/A</v>
      </c>
      <c r="W63" s="8" t="e">
        <f t="shared" si="11"/>
        <v>#N/A</v>
      </c>
      <c r="X63" s="8" t="e">
        <f t="shared" si="12"/>
        <v>#N/A</v>
      </c>
      <c r="Y63" s="20" t="e">
        <f t="shared" si="13"/>
        <v>#N/A</v>
      </c>
    </row>
    <row r="64" spans="1:25" x14ac:dyDescent="0.25">
      <c r="A64">
        <v>2182</v>
      </c>
      <c r="B64" t="s">
        <v>99</v>
      </c>
      <c r="C64" s="16">
        <v>0.19277108433734899</v>
      </c>
      <c r="D64" s="16">
        <v>0.366265060240964</v>
      </c>
      <c r="E64" s="16">
        <v>0.37590361445783099</v>
      </c>
      <c r="F64" s="16">
        <v>1.44578313253012E-2</v>
      </c>
      <c r="G64" s="16">
        <v>2.40963855421687E-2</v>
      </c>
      <c r="H64" s="16">
        <v>0</v>
      </c>
      <c r="J64" s="8" t="e">
        <f>'Ready Reckoner'!$C$7</f>
        <v>#N/A</v>
      </c>
      <c r="L64" s="8" t="e">
        <f t="shared" si="1"/>
        <v>#N/A</v>
      </c>
      <c r="M64" s="8" t="e">
        <f t="shared" si="2"/>
        <v>#N/A</v>
      </c>
      <c r="N64" s="8" t="e">
        <f t="shared" si="3"/>
        <v>#N/A</v>
      </c>
      <c r="O64" s="8" t="e">
        <f t="shared" si="4"/>
        <v>#N/A</v>
      </c>
      <c r="P64" s="8" t="e">
        <f t="shared" si="5"/>
        <v>#N/A</v>
      </c>
      <c r="Q64" s="8" t="e">
        <f t="shared" si="6"/>
        <v>#N/A</v>
      </c>
      <c r="S64" s="8" t="e">
        <f t="shared" si="7"/>
        <v>#N/A</v>
      </c>
      <c r="T64" s="8" t="e">
        <f t="shared" si="8"/>
        <v>#N/A</v>
      </c>
      <c r="U64" s="8" t="e">
        <f t="shared" si="9"/>
        <v>#N/A</v>
      </c>
      <c r="V64" s="8" t="e">
        <f t="shared" si="10"/>
        <v>#N/A</v>
      </c>
      <c r="W64" s="8" t="e">
        <f t="shared" si="11"/>
        <v>#N/A</v>
      </c>
      <c r="X64" s="8" t="e">
        <f t="shared" si="12"/>
        <v>#N/A</v>
      </c>
      <c r="Y64" s="20" t="e">
        <f t="shared" si="13"/>
        <v>#N/A</v>
      </c>
    </row>
    <row r="65" spans="1:25" x14ac:dyDescent="0.25">
      <c r="A65">
        <v>2157</v>
      </c>
      <c r="B65" t="s">
        <v>100</v>
      </c>
      <c r="C65" s="16">
        <v>0.30208333333333298</v>
      </c>
      <c r="D65" s="16">
        <v>0.28645833333333298</v>
      </c>
      <c r="E65" s="16">
        <v>0.23958333333333301</v>
      </c>
      <c r="F65" s="16">
        <v>2.6041666666666699E-2</v>
      </c>
      <c r="G65" s="16">
        <v>0</v>
      </c>
      <c r="H65" s="16">
        <v>0</v>
      </c>
      <c r="J65" s="8" t="e">
        <f>'Ready Reckoner'!$C$7</f>
        <v>#N/A</v>
      </c>
      <c r="L65" s="8" t="e">
        <f t="shared" si="1"/>
        <v>#N/A</v>
      </c>
      <c r="M65" s="8" t="e">
        <f t="shared" si="2"/>
        <v>#N/A</v>
      </c>
      <c r="N65" s="8" t="e">
        <f t="shared" si="3"/>
        <v>#N/A</v>
      </c>
      <c r="O65" s="8" t="e">
        <f t="shared" si="4"/>
        <v>#N/A</v>
      </c>
      <c r="P65" s="8" t="e">
        <f t="shared" si="5"/>
        <v>#N/A</v>
      </c>
      <c r="Q65" s="8" t="e">
        <f t="shared" si="6"/>
        <v>#N/A</v>
      </c>
      <c r="S65" s="8" t="e">
        <f t="shared" si="7"/>
        <v>#N/A</v>
      </c>
      <c r="T65" s="8" t="e">
        <f t="shared" si="8"/>
        <v>#N/A</v>
      </c>
      <c r="U65" s="8" t="e">
        <f t="shared" si="9"/>
        <v>#N/A</v>
      </c>
      <c r="V65" s="8" t="e">
        <f t="shared" si="10"/>
        <v>#N/A</v>
      </c>
      <c r="W65" s="8" t="e">
        <f t="shared" si="11"/>
        <v>#N/A</v>
      </c>
      <c r="X65" s="8" t="e">
        <f t="shared" si="12"/>
        <v>#N/A</v>
      </c>
      <c r="Y65" s="20" t="e">
        <f t="shared" si="13"/>
        <v>#N/A</v>
      </c>
    </row>
    <row r="66" spans="1:25" x14ac:dyDescent="0.25">
      <c r="A66">
        <v>4101</v>
      </c>
      <c r="B66" t="s">
        <v>101</v>
      </c>
      <c r="C66" s="18"/>
      <c r="D66" s="18"/>
      <c r="E66" s="18"/>
      <c r="F66" s="18"/>
      <c r="G66" s="18"/>
      <c r="H66" s="18"/>
      <c r="J66" s="8" t="e">
        <f>'Ready Reckoner'!$C$7</f>
        <v>#N/A</v>
      </c>
      <c r="L66" s="8" t="e">
        <f t="shared" si="1"/>
        <v>#N/A</v>
      </c>
      <c r="M66" s="8" t="e">
        <f t="shared" si="2"/>
        <v>#N/A</v>
      </c>
      <c r="N66" s="8" t="e">
        <f t="shared" si="3"/>
        <v>#N/A</v>
      </c>
      <c r="O66" s="8" t="e">
        <f t="shared" si="4"/>
        <v>#N/A</v>
      </c>
      <c r="P66" s="8" t="e">
        <f t="shared" si="5"/>
        <v>#N/A</v>
      </c>
      <c r="Q66" s="8" t="e">
        <f t="shared" si="6"/>
        <v>#N/A</v>
      </c>
      <c r="S66" s="8" t="e">
        <f t="shared" si="7"/>
        <v>#N/A</v>
      </c>
      <c r="T66" s="8" t="e">
        <f t="shared" si="8"/>
        <v>#N/A</v>
      </c>
      <c r="U66" s="8" t="e">
        <f t="shared" si="9"/>
        <v>#N/A</v>
      </c>
      <c r="V66" s="8" t="e">
        <f t="shared" si="10"/>
        <v>#N/A</v>
      </c>
      <c r="W66" s="8" t="e">
        <f t="shared" si="11"/>
        <v>#N/A</v>
      </c>
      <c r="X66" s="8" t="e">
        <f t="shared" si="12"/>
        <v>#N/A</v>
      </c>
      <c r="Y66" s="20" t="e">
        <f t="shared" si="13"/>
        <v>#N/A</v>
      </c>
    </row>
    <row r="67" spans="1:25" x14ac:dyDescent="0.25">
      <c r="A67">
        <v>2034</v>
      </c>
      <c r="B67" t="s">
        <v>102</v>
      </c>
      <c r="C67" s="16">
        <v>0.18092105263157901</v>
      </c>
      <c r="D67" s="16">
        <v>0.43421052631578899</v>
      </c>
      <c r="E67" s="16">
        <v>8.55263157894737E-2</v>
      </c>
      <c r="F67" s="16">
        <v>0.21546052631578899</v>
      </c>
      <c r="G67" s="16">
        <v>4.6052631578947401E-2</v>
      </c>
      <c r="H67" s="16">
        <v>1.64473684210526E-3</v>
      </c>
      <c r="J67" s="8" t="e">
        <f>'Ready Reckoner'!$C$7</f>
        <v>#N/A</v>
      </c>
      <c r="L67" s="8" t="e">
        <f t="shared" si="1"/>
        <v>#N/A</v>
      </c>
      <c r="M67" s="8" t="e">
        <f t="shared" si="2"/>
        <v>#N/A</v>
      </c>
      <c r="N67" s="8" t="e">
        <f t="shared" si="3"/>
        <v>#N/A</v>
      </c>
      <c r="O67" s="8" t="e">
        <f t="shared" si="4"/>
        <v>#N/A</v>
      </c>
      <c r="P67" s="8" t="e">
        <f t="shared" si="5"/>
        <v>#N/A</v>
      </c>
      <c r="Q67" s="8" t="e">
        <f t="shared" si="6"/>
        <v>#N/A</v>
      </c>
      <c r="S67" s="8" t="e">
        <f t="shared" si="7"/>
        <v>#N/A</v>
      </c>
      <c r="T67" s="8" t="e">
        <f t="shared" si="8"/>
        <v>#N/A</v>
      </c>
      <c r="U67" s="8" t="e">
        <f t="shared" si="9"/>
        <v>#N/A</v>
      </c>
      <c r="V67" s="8" t="e">
        <f t="shared" si="10"/>
        <v>#N/A</v>
      </c>
      <c r="W67" s="8" t="e">
        <f t="shared" si="11"/>
        <v>#N/A</v>
      </c>
      <c r="X67" s="8" t="e">
        <f t="shared" si="12"/>
        <v>#N/A</v>
      </c>
      <c r="Y67" s="20" t="e">
        <f t="shared" si="13"/>
        <v>#N/A</v>
      </c>
    </row>
    <row r="68" spans="1:25" x14ac:dyDescent="0.25">
      <c r="A68">
        <v>2033</v>
      </c>
      <c r="B68" t="s">
        <v>103</v>
      </c>
      <c r="C68" s="16">
        <v>1.44230769230769E-2</v>
      </c>
      <c r="D68" s="16">
        <v>9.6153846153846194E-3</v>
      </c>
      <c r="E68" s="16">
        <v>3.3653846153846201E-2</v>
      </c>
      <c r="F68" s="16">
        <v>0.30288461538461497</v>
      </c>
      <c r="G68" s="16">
        <v>0.25480769230769201</v>
      </c>
      <c r="H68" s="16">
        <v>0</v>
      </c>
      <c r="J68" s="8" t="e">
        <f>'Ready Reckoner'!$C$7</f>
        <v>#N/A</v>
      </c>
      <c r="L68" s="8" t="e">
        <f t="shared" ref="L68:L131" si="14">C68*$J68</f>
        <v>#N/A</v>
      </c>
      <c r="M68" s="8" t="e">
        <f t="shared" ref="M68:M131" si="15">D68*$J68</f>
        <v>#N/A</v>
      </c>
      <c r="N68" s="8" t="e">
        <f t="shared" ref="N68:N131" si="16">E68*$J68</f>
        <v>#N/A</v>
      </c>
      <c r="O68" s="8" t="e">
        <f t="shared" ref="O68:O131" si="17">F68*$J68</f>
        <v>#N/A</v>
      </c>
      <c r="P68" s="8" t="e">
        <f t="shared" ref="P68:P131" si="18">G68*$J68</f>
        <v>#N/A</v>
      </c>
      <c r="Q68" s="8" t="e">
        <f t="shared" ref="Q68:Q131" si="19">H68*$J68</f>
        <v>#N/A</v>
      </c>
      <c r="S68" s="8" t="e">
        <f t="shared" ref="S68:S131" si="20">L68*$S$1</f>
        <v>#N/A</v>
      </c>
      <c r="T68" s="8" t="e">
        <f t="shared" ref="T68:T131" si="21">M68*$T$1</f>
        <v>#N/A</v>
      </c>
      <c r="U68" s="8" t="e">
        <f t="shared" ref="U68:U131" si="22">N68*$U$1</f>
        <v>#N/A</v>
      </c>
      <c r="V68" s="8" t="e">
        <f t="shared" ref="V68:V131" si="23">O68*$V$1</f>
        <v>#N/A</v>
      </c>
      <c r="W68" s="8" t="e">
        <f t="shared" ref="W68:W131" si="24">P68*$W$1</f>
        <v>#N/A</v>
      </c>
      <c r="X68" s="8" t="e">
        <f t="shared" ref="X68:X131" si="25">Q68*$X$1</f>
        <v>#N/A</v>
      </c>
      <c r="Y68" s="20" t="e">
        <f t="shared" ref="Y68:Y131" si="26">SUM(S68:X68)</f>
        <v>#N/A</v>
      </c>
    </row>
    <row r="69" spans="1:25" x14ac:dyDescent="0.25">
      <c r="A69">
        <v>2093</v>
      </c>
      <c r="B69" t="s">
        <v>104</v>
      </c>
      <c r="C69" s="16">
        <v>0.31707317073170699</v>
      </c>
      <c r="D69" s="16">
        <v>0.11219512195122</v>
      </c>
      <c r="E69" s="16">
        <v>9.2682926829268306E-2</v>
      </c>
      <c r="F69" s="16">
        <v>1.21951219512195E-2</v>
      </c>
      <c r="G69" s="16">
        <v>1.21951219512195E-2</v>
      </c>
      <c r="H69" s="16">
        <v>2.4390243902438998E-3</v>
      </c>
      <c r="J69" s="8" t="e">
        <f>'Ready Reckoner'!$C$7</f>
        <v>#N/A</v>
      </c>
      <c r="L69" s="8" t="e">
        <f t="shared" si="14"/>
        <v>#N/A</v>
      </c>
      <c r="M69" s="8" t="e">
        <f t="shared" si="15"/>
        <v>#N/A</v>
      </c>
      <c r="N69" s="8" t="e">
        <f t="shared" si="16"/>
        <v>#N/A</v>
      </c>
      <c r="O69" s="8" t="e">
        <f t="shared" si="17"/>
        <v>#N/A</v>
      </c>
      <c r="P69" s="8" t="e">
        <f t="shared" si="18"/>
        <v>#N/A</v>
      </c>
      <c r="Q69" s="8" t="e">
        <f t="shared" si="19"/>
        <v>#N/A</v>
      </c>
      <c r="S69" s="8" t="e">
        <f t="shared" si="20"/>
        <v>#N/A</v>
      </c>
      <c r="T69" s="8" t="e">
        <f t="shared" si="21"/>
        <v>#N/A</v>
      </c>
      <c r="U69" s="8" t="e">
        <f t="shared" si="22"/>
        <v>#N/A</v>
      </c>
      <c r="V69" s="8" t="e">
        <f t="shared" si="23"/>
        <v>#N/A</v>
      </c>
      <c r="W69" s="8" t="e">
        <f t="shared" si="24"/>
        <v>#N/A</v>
      </c>
      <c r="X69" s="8" t="e">
        <f t="shared" si="25"/>
        <v>#N/A</v>
      </c>
      <c r="Y69" s="20" t="e">
        <f t="shared" si="26"/>
        <v>#N/A</v>
      </c>
    </row>
    <row r="70" spans="1:25" x14ac:dyDescent="0.25">
      <c r="A70">
        <v>5401</v>
      </c>
      <c r="B70" t="s">
        <v>105</v>
      </c>
      <c r="C70" s="18"/>
      <c r="D70" s="18"/>
      <c r="E70" s="18"/>
      <c r="F70" s="18"/>
      <c r="G70" s="18"/>
      <c r="H70" s="18"/>
      <c r="J70" s="8" t="e">
        <f>'Ready Reckoner'!$C$7</f>
        <v>#N/A</v>
      </c>
      <c r="L70" s="8" t="e">
        <f t="shared" si="14"/>
        <v>#N/A</v>
      </c>
      <c r="M70" s="8" t="e">
        <f t="shared" si="15"/>
        <v>#N/A</v>
      </c>
      <c r="N70" s="8" t="e">
        <f t="shared" si="16"/>
        <v>#N/A</v>
      </c>
      <c r="O70" s="8" t="e">
        <f t="shared" si="17"/>
        <v>#N/A</v>
      </c>
      <c r="P70" s="8" t="e">
        <f t="shared" si="18"/>
        <v>#N/A</v>
      </c>
      <c r="Q70" s="8" t="e">
        <f t="shared" si="19"/>
        <v>#N/A</v>
      </c>
      <c r="S70" s="8" t="e">
        <f t="shared" si="20"/>
        <v>#N/A</v>
      </c>
      <c r="T70" s="8" t="e">
        <f t="shared" si="21"/>
        <v>#N/A</v>
      </c>
      <c r="U70" s="8" t="e">
        <f t="shared" si="22"/>
        <v>#N/A</v>
      </c>
      <c r="V70" s="8" t="e">
        <f t="shared" si="23"/>
        <v>#N/A</v>
      </c>
      <c r="W70" s="8" t="e">
        <f t="shared" si="24"/>
        <v>#N/A</v>
      </c>
      <c r="X70" s="8" t="e">
        <f t="shared" si="25"/>
        <v>#N/A</v>
      </c>
      <c r="Y70" s="20" t="e">
        <f t="shared" si="26"/>
        <v>#N/A</v>
      </c>
    </row>
    <row r="71" spans="1:25" x14ac:dyDescent="0.25">
      <c r="A71">
        <v>2114</v>
      </c>
      <c r="B71" t="s">
        <v>106</v>
      </c>
      <c r="C71" s="16">
        <v>1.9230769230769201E-2</v>
      </c>
      <c r="D71" s="16">
        <v>7.69230769230769E-2</v>
      </c>
      <c r="E71" s="16">
        <v>9.6153846153846194E-3</v>
      </c>
      <c r="F71" s="16">
        <v>0</v>
      </c>
      <c r="G71" s="16">
        <v>0</v>
      </c>
      <c r="H71" s="16">
        <v>4.8076923076923097E-3</v>
      </c>
      <c r="J71" s="8" t="e">
        <f>'Ready Reckoner'!$C$7</f>
        <v>#N/A</v>
      </c>
      <c r="L71" s="8" t="e">
        <f t="shared" si="14"/>
        <v>#N/A</v>
      </c>
      <c r="M71" s="8" t="e">
        <f t="shared" si="15"/>
        <v>#N/A</v>
      </c>
      <c r="N71" s="8" t="e">
        <f t="shared" si="16"/>
        <v>#N/A</v>
      </c>
      <c r="O71" s="8" t="e">
        <f t="shared" si="17"/>
        <v>#N/A</v>
      </c>
      <c r="P71" s="8" t="e">
        <f t="shared" si="18"/>
        <v>#N/A</v>
      </c>
      <c r="Q71" s="8" t="e">
        <f t="shared" si="19"/>
        <v>#N/A</v>
      </c>
      <c r="S71" s="8" t="e">
        <f t="shared" si="20"/>
        <v>#N/A</v>
      </c>
      <c r="T71" s="8" t="e">
        <f t="shared" si="21"/>
        <v>#N/A</v>
      </c>
      <c r="U71" s="8" t="e">
        <f t="shared" si="22"/>
        <v>#N/A</v>
      </c>
      <c r="V71" s="8" t="e">
        <f t="shared" si="23"/>
        <v>#N/A</v>
      </c>
      <c r="W71" s="8" t="e">
        <f t="shared" si="24"/>
        <v>#N/A</v>
      </c>
      <c r="X71" s="8" t="e">
        <f t="shared" si="25"/>
        <v>#N/A</v>
      </c>
      <c r="Y71" s="20" t="e">
        <f t="shared" si="26"/>
        <v>#N/A</v>
      </c>
    </row>
    <row r="72" spans="1:25" x14ac:dyDescent="0.25">
      <c r="A72">
        <v>2121</v>
      </c>
      <c r="B72" t="s">
        <v>107</v>
      </c>
      <c r="C72" s="16">
        <v>1.1764705882352899E-2</v>
      </c>
      <c r="D72" s="16">
        <v>6.6666666666666693E-2</v>
      </c>
      <c r="E72" s="16">
        <v>0</v>
      </c>
      <c r="F72" s="16">
        <v>3.9215686274509803E-3</v>
      </c>
      <c r="G72" s="16">
        <v>7.8431372549019607E-3</v>
      </c>
      <c r="H72" s="16">
        <v>1.5686274509803901E-2</v>
      </c>
      <c r="J72" s="8" t="e">
        <f>'Ready Reckoner'!$C$7</f>
        <v>#N/A</v>
      </c>
      <c r="L72" s="8" t="e">
        <f t="shared" si="14"/>
        <v>#N/A</v>
      </c>
      <c r="M72" s="8" t="e">
        <f t="shared" si="15"/>
        <v>#N/A</v>
      </c>
      <c r="N72" s="8" t="e">
        <f t="shared" si="16"/>
        <v>#N/A</v>
      </c>
      <c r="O72" s="8" t="e">
        <f t="shared" si="17"/>
        <v>#N/A</v>
      </c>
      <c r="P72" s="8" t="e">
        <f t="shared" si="18"/>
        <v>#N/A</v>
      </c>
      <c r="Q72" s="8" t="e">
        <f t="shared" si="19"/>
        <v>#N/A</v>
      </c>
      <c r="S72" s="8" t="e">
        <f t="shared" si="20"/>
        <v>#N/A</v>
      </c>
      <c r="T72" s="8" t="e">
        <f t="shared" si="21"/>
        <v>#N/A</v>
      </c>
      <c r="U72" s="8" t="e">
        <f t="shared" si="22"/>
        <v>#N/A</v>
      </c>
      <c r="V72" s="8" t="e">
        <f t="shared" si="23"/>
        <v>#N/A</v>
      </c>
      <c r="W72" s="8" t="e">
        <f t="shared" si="24"/>
        <v>#N/A</v>
      </c>
      <c r="X72" s="8" t="e">
        <f t="shared" si="25"/>
        <v>#N/A</v>
      </c>
      <c r="Y72" s="20" t="e">
        <f t="shared" si="26"/>
        <v>#N/A</v>
      </c>
    </row>
    <row r="73" spans="1:25" x14ac:dyDescent="0.25">
      <c r="A73">
        <v>3308</v>
      </c>
      <c r="B73" t="s">
        <v>108</v>
      </c>
      <c r="C73" s="16">
        <v>0.302439024390244</v>
      </c>
      <c r="D73" s="16">
        <v>0.22926829268292701</v>
      </c>
      <c r="E73" s="16">
        <v>5.6097560975609799E-2</v>
      </c>
      <c r="F73" s="16">
        <v>2.4390243902438998E-3</v>
      </c>
      <c r="G73" s="16">
        <v>5.12195121951219E-2</v>
      </c>
      <c r="H73" s="16">
        <v>0</v>
      </c>
      <c r="J73" s="8" t="e">
        <f>'Ready Reckoner'!$C$7</f>
        <v>#N/A</v>
      </c>
      <c r="L73" s="8" t="e">
        <f t="shared" si="14"/>
        <v>#N/A</v>
      </c>
      <c r="M73" s="8" t="e">
        <f t="shared" si="15"/>
        <v>#N/A</v>
      </c>
      <c r="N73" s="8" t="e">
        <f t="shared" si="16"/>
        <v>#N/A</v>
      </c>
      <c r="O73" s="8" t="e">
        <f t="shared" si="17"/>
        <v>#N/A</v>
      </c>
      <c r="P73" s="8" t="e">
        <f t="shared" si="18"/>
        <v>#N/A</v>
      </c>
      <c r="Q73" s="8" t="e">
        <f t="shared" si="19"/>
        <v>#N/A</v>
      </c>
      <c r="S73" s="8" t="e">
        <f t="shared" si="20"/>
        <v>#N/A</v>
      </c>
      <c r="T73" s="8" t="e">
        <f t="shared" si="21"/>
        <v>#N/A</v>
      </c>
      <c r="U73" s="8" t="e">
        <f t="shared" si="22"/>
        <v>#N/A</v>
      </c>
      <c r="V73" s="8" t="e">
        <f t="shared" si="23"/>
        <v>#N/A</v>
      </c>
      <c r="W73" s="8" t="e">
        <f t="shared" si="24"/>
        <v>#N/A</v>
      </c>
      <c r="X73" s="8" t="e">
        <f t="shared" si="25"/>
        <v>#N/A</v>
      </c>
      <c r="Y73" s="20" t="e">
        <f t="shared" si="26"/>
        <v>#N/A</v>
      </c>
    </row>
    <row r="74" spans="1:25" x14ac:dyDescent="0.25">
      <c r="A74">
        <v>2026</v>
      </c>
      <c r="B74" t="s">
        <v>109</v>
      </c>
      <c r="C74" s="16">
        <v>0.20308483290488399</v>
      </c>
      <c r="D74" s="16">
        <v>0.15681233933162</v>
      </c>
      <c r="E74" s="16">
        <v>0.290488431876607</v>
      </c>
      <c r="F74" s="16">
        <v>0.17480719794344499</v>
      </c>
      <c r="G74" s="16">
        <v>2.0565552699228801E-2</v>
      </c>
      <c r="H74" s="16">
        <v>2.5706940874036001E-3</v>
      </c>
      <c r="J74" s="8" t="e">
        <f>'Ready Reckoner'!$C$7</f>
        <v>#N/A</v>
      </c>
      <c r="L74" s="8" t="e">
        <f t="shared" si="14"/>
        <v>#N/A</v>
      </c>
      <c r="M74" s="8" t="e">
        <f t="shared" si="15"/>
        <v>#N/A</v>
      </c>
      <c r="N74" s="8" t="e">
        <f t="shared" si="16"/>
        <v>#N/A</v>
      </c>
      <c r="O74" s="8" t="e">
        <f t="shared" si="17"/>
        <v>#N/A</v>
      </c>
      <c r="P74" s="8" t="e">
        <f t="shared" si="18"/>
        <v>#N/A</v>
      </c>
      <c r="Q74" s="8" t="e">
        <f t="shared" si="19"/>
        <v>#N/A</v>
      </c>
      <c r="S74" s="8" t="e">
        <f t="shared" si="20"/>
        <v>#N/A</v>
      </c>
      <c r="T74" s="8" t="e">
        <f t="shared" si="21"/>
        <v>#N/A</v>
      </c>
      <c r="U74" s="8" t="e">
        <f t="shared" si="22"/>
        <v>#N/A</v>
      </c>
      <c r="V74" s="8" t="e">
        <f t="shared" si="23"/>
        <v>#N/A</v>
      </c>
      <c r="W74" s="8" t="e">
        <f t="shared" si="24"/>
        <v>#N/A</v>
      </c>
      <c r="X74" s="8" t="e">
        <f t="shared" si="25"/>
        <v>#N/A</v>
      </c>
      <c r="Y74" s="20" t="e">
        <f t="shared" si="26"/>
        <v>#N/A</v>
      </c>
    </row>
    <row r="75" spans="1:25" x14ac:dyDescent="0.25">
      <c r="A75">
        <v>5203</v>
      </c>
      <c r="B75" t="s">
        <v>110</v>
      </c>
      <c r="C75" s="16">
        <v>0.238095238095238</v>
      </c>
      <c r="D75" s="16">
        <v>4.7619047619047597E-3</v>
      </c>
      <c r="E75" s="16">
        <v>0.180952380952381</v>
      </c>
      <c r="F75" s="16">
        <v>4.7619047619047603E-2</v>
      </c>
      <c r="G75" s="16">
        <v>2.3809523809523801E-2</v>
      </c>
      <c r="H75" s="16">
        <v>6.19047619047619E-2</v>
      </c>
      <c r="J75" s="8" t="e">
        <f>'Ready Reckoner'!$C$7</f>
        <v>#N/A</v>
      </c>
      <c r="L75" s="8" t="e">
        <f t="shared" si="14"/>
        <v>#N/A</v>
      </c>
      <c r="M75" s="8" t="e">
        <f t="shared" si="15"/>
        <v>#N/A</v>
      </c>
      <c r="N75" s="8" t="e">
        <f t="shared" si="16"/>
        <v>#N/A</v>
      </c>
      <c r="O75" s="8" t="e">
        <f t="shared" si="17"/>
        <v>#N/A</v>
      </c>
      <c r="P75" s="8" t="e">
        <f t="shared" si="18"/>
        <v>#N/A</v>
      </c>
      <c r="Q75" s="8" t="e">
        <f t="shared" si="19"/>
        <v>#N/A</v>
      </c>
      <c r="S75" s="8" t="e">
        <f t="shared" si="20"/>
        <v>#N/A</v>
      </c>
      <c r="T75" s="8" t="e">
        <f t="shared" si="21"/>
        <v>#N/A</v>
      </c>
      <c r="U75" s="8" t="e">
        <f t="shared" si="22"/>
        <v>#N/A</v>
      </c>
      <c r="V75" s="8" t="e">
        <f t="shared" si="23"/>
        <v>#N/A</v>
      </c>
      <c r="W75" s="8" t="e">
        <f t="shared" si="24"/>
        <v>#N/A</v>
      </c>
      <c r="X75" s="8" t="e">
        <f t="shared" si="25"/>
        <v>#N/A</v>
      </c>
      <c r="Y75" s="20" t="e">
        <f t="shared" si="26"/>
        <v>#N/A</v>
      </c>
    </row>
    <row r="76" spans="1:25" x14ac:dyDescent="0.25">
      <c r="A76">
        <v>5204</v>
      </c>
      <c r="B76" t="s">
        <v>111</v>
      </c>
      <c r="C76" s="16">
        <v>0.380145278450363</v>
      </c>
      <c r="D76" s="16">
        <v>0.34382566585956398</v>
      </c>
      <c r="E76" s="16">
        <v>1.6949152542372899E-2</v>
      </c>
      <c r="F76" s="16">
        <v>1.21065375302663E-2</v>
      </c>
      <c r="G76" s="16">
        <v>7.0217917675544805E-2</v>
      </c>
      <c r="H76" s="16">
        <v>0</v>
      </c>
      <c r="J76" s="8" t="e">
        <f>'Ready Reckoner'!$C$7</f>
        <v>#N/A</v>
      </c>
      <c r="L76" s="8" t="e">
        <f t="shared" si="14"/>
        <v>#N/A</v>
      </c>
      <c r="M76" s="8" t="e">
        <f t="shared" si="15"/>
        <v>#N/A</v>
      </c>
      <c r="N76" s="8" t="e">
        <f t="shared" si="16"/>
        <v>#N/A</v>
      </c>
      <c r="O76" s="8" t="e">
        <f t="shared" si="17"/>
        <v>#N/A</v>
      </c>
      <c r="P76" s="8" t="e">
        <f t="shared" si="18"/>
        <v>#N/A</v>
      </c>
      <c r="Q76" s="8" t="e">
        <f t="shared" si="19"/>
        <v>#N/A</v>
      </c>
      <c r="S76" s="8" t="e">
        <f t="shared" si="20"/>
        <v>#N/A</v>
      </c>
      <c r="T76" s="8" t="e">
        <f t="shared" si="21"/>
        <v>#N/A</v>
      </c>
      <c r="U76" s="8" t="e">
        <f t="shared" si="22"/>
        <v>#N/A</v>
      </c>
      <c r="V76" s="8" t="e">
        <f t="shared" si="23"/>
        <v>#N/A</v>
      </c>
      <c r="W76" s="8" t="e">
        <f t="shared" si="24"/>
        <v>#N/A</v>
      </c>
      <c r="X76" s="8" t="e">
        <f t="shared" si="25"/>
        <v>#N/A</v>
      </c>
      <c r="Y76" s="20" t="e">
        <f t="shared" si="26"/>
        <v>#N/A</v>
      </c>
    </row>
    <row r="77" spans="1:25" x14ac:dyDescent="0.25">
      <c r="A77">
        <v>2196</v>
      </c>
      <c r="B77" t="s">
        <v>112</v>
      </c>
      <c r="C77" s="16">
        <v>1.46341463414634E-2</v>
      </c>
      <c r="D77" s="16">
        <v>4.8780487804877997E-3</v>
      </c>
      <c r="E77" s="16">
        <v>6.8292682926829301E-2</v>
      </c>
      <c r="F77" s="16">
        <v>5.8536585365853697E-2</v>
      </c>
      <c r="G77" s="16">
        <v>0.77073170731707297</v>
      </c>
      <c r="H77" s="16">
        <v>4.8780487804877997E-3</v>
      </c>
      <c r="J77" s="8" t="e">
        <f>'Ready Reckoner'!$C$7</f>
        <v>#N/A</v>
      </c>
      <c r="L77" s="8" t="e">
        <f t="shared" si="14"/>
        <v>#N/A</v>
      </c>
      <c r="M77" s="8" t="e">
        <f t="shared" si="15"/>
        <v>#N/A</v>
      </c>
      <c r="N77" s="8" t="e">
        <f t="shared" si="16"/>
        <v>#N/A</v>
      </c>
      <c r="O77" s="8" t="e">
        <f t="shared" si="17"/>
        <v>#N/A</v>
      </c>
      <c r="P77" s="8" t="e">
        <f t="shared" si="18"/>
        <v>#N/A</v>
      </c>
      <c r="Q77" s="8" t="e">
        <f t="shared" si="19"/>
        <v>#N/A</v>
      </c>
      <c r="S77" s="8" t="e">
        <f t="shared" si="20"/>
        <v>#N/A</v>
      </c>
      <c r="T77" s="8" t="e">
        <f t="shared" si="21"/>
        <v>#N/A</v>
      </c>
      <c r="U77" s="8" t="e">
        <f t="shared" si="22"/>
        <v>#N/A</v>
      </c>
      <c r="V77" s="8" t="e">
        <f t="shared" si="23"/>
        <v>#N/A</v>
      </c>
      <c r="W77" s="8" t="e">
        <f t="shared" si="24"/>
        <v>#N/A</v>
      </c>
      <c r="X77" s="8" t="e">
        <f t="shared" si="25"/>
        <v>#N/A</v>
      </c>
      <c r="Y77" s="20" t="e">
        <f t="shared" si="26"/>
        <v>#N/A</v>
      </c>
    </row>
    <row r="78" spans="1:25" x14ac:dyDescent="0.25">
      <c r="A78">
        <v>2123</v>
      </c>
      <c r="B78" t="s">
        <v>113</v>
      </c>
      <c r="C78" s="16">
        <v>4.7120418848167499E-2</v>
      </c>
      <c r="D78" s="16">
        <v>0.68848167539267002</v>
      </c>
      <c r="E78" s="16">
        <v>0</v>
      </c>
      <c r="F78" s="16">
        <v>6.02094240837696E-2</v>
      </c>
      <c r="G78" s="16">
        <v>0.175392670157068</v>
      </c>
      <c r="H78" s="16">
        <v>1.3089005235602099E-2</v>
      </c>
      <c r="J78" s="8" t="e">
        <f>'Ready Reckoner'!$C$7</f>
        <v>#N/A</v>
      </c>
      <c r="L78" s="8" t="e">
        <f t="shared" si="14"/>
        <v>#N/A</v>
      </c>
      <c r="M78" s="8" t="e">
        <f t="shared" si="15"/>
        <v>#N/A</v>
      </c>
      <c r="N78" s="8" t="e">
        <f t="shared" si="16"/>
        <v>#N/A</v>
      </c>
      <c r="O78" s="8" t="e">
        <f t="shared" si="17"/>
        <v>#N/A</v>
      </c>
      <c r="P78" s="8" t="e">
        <f t="shared" si="18"/>
        <v>#N/A</v>
      </c>
      <c r="Q78" s="8" t="e">
        <f t="shared" si="19"/>
        <v>#N/A</v>
      </c>
      <c r="S78" s="8" t="e">
        <f t="shared" si="20"/>
        <v>#N/A</v>
      </c>
      <c r="T78" s="8" t="e">
        <f t="shared" si="21"/>
        <v>#N/A</v>
      </c>
      <c r="U78" s="8" t="e">
        <f t="shared" si="22"/>
        <v>#N/A</v>
      </c>
      <c r="V78" s="8" t="e">
        <f t="shared" si="23"/>
        <v>#N/A</v>
      </c>
      <c r="W78" s="8" t="e">
        <f t="shared" si="24"/>
        <v>#N/A</v>
      </c>
      <c r="X78" s="8" t="e">
        <f t="shared" si="25"/>
        <v>#N/A</v>
      </c>
      <c r="Y78" s="20" t="e">
        <f t="shared" si="26"/>
        <v>#N/A</v>
      </c>
    </row>
    <row r="79" spans="1:25" x14ac:dyDescent="0.25">
      <c r="A79">
        <v>3379</v>
      </c>
      <c r="B79" t="s">
        <v>114</v>
      </c>
      <c r="C79" s="16">
        <v>3.35731414868106E-2</v>
      </c>
      <c r="D79" s="16">
        <v>9.11270983213429E-2</v>
      </c>
      <c r="E79" s="16">
        <v>2.15827338129496E-2</v>
      </c>
      <c r="F79" s="16">
        <v>2.3980815347721799E-3</v>
      </c>
      <c r="G79" s="16">
        <v>0.35251798561151099</v>
      </c>
      <c r="H79" s="16">
        <v>6.4748201438848907E-2</v>
      </c>
      <c r="J79" s="8" t="e">
        <f>'Ready Reckoner'!$C$7</f>
        <v>#N/A</v>
      </c>
      <c r="L79" s="8" t="e">
        <f t="shared" si="14"/>
        <v>#N/A</v>
      </c>
      <c r="M79" s="8" t="e">
        <f t="shared" si="15"/>
        <v>#N/A</v>
      </c>
      <c r="N79" s="8" t="e">
        <f t="shared" si="16"/>
        <v>#N/A</v>
      </c>
      <c r="O79" s="8" t="e">
        <f t="shared" si="17"/>
        <v>#N/A</v>
      </c>
      <c r="P79" s="8" t="e">
        <f t="shared" si="18"/>
        <v>#N/A</v>
      </c>
      <c r="Q79" s="8" t="e">
        <f t="shared" si="19"/>
        <v>#N/A</v>
      </c>
      <c r="S79" s="8" t="e">
        <f t="shared" si="20"/>
        <v>#N/A</v>
      </c>
      <c r="T79" s="8" t="e">
        <f t="shared" si="21"/>
        <v>#N/A</v>
      </c>
      <c r="U79" s="8" t="e">
        <f t="shared" si="22"/>
        <v>#N/A</v>
      </c>
      <c r="V79" s="8" t="e">
        <f t="shared" si="23"/>
        <v>#N/A</v>
      </c>
      <c r="W79" s="8" t="e">
        <f t="shared" si="24"/>
        <v>#N/A</v>
      </c>
      <c r="X79" s="8" t="e">
        <f t="shared" si="25"/>
        <v>#N/A</v>
      </c>
      <c r="Y79" s="20" t="e">
        <f t="shared" si="26"/>
        <v>#N/A</v>
      </c>
    </row>
    <row r="80" spans="1:25" x14ac:dyDescent="0.25">
      <c r="A80">
        <v>2029</v>
      </c>
      <c r="B80" t="s">
        <v>115</v>
      </c>
      <c r="C80" s="16">
        <v>0.225755166931638</v>
      </c>
      <c r="D80" s="16">
        <v>0.273449920508744</v>
      </c>
      <c r="E80" s="16">
        <v>0.36089030206677303</v>
      </c>
      <c r="F80" s="16">
        <v>2.7027027027027001E-2</v>
      </c>
      <c r="G80" s="16">
        <v>5.8823529411764698E-2</v>
      </c>
      <c r="H80" s="16">
        <v>7.9491255961844191E-3</v>
      </c>
      <c r="J80" s="8" t="e">
        <f>'Ready Reckoner'!$C$7</f>
        <v>#N/A</v>
      </c>
      <c r="L80" s="8" t="e">
        <f t="shared" si="14"/>
        <v>#N/A</v>
      </c>
      <c r="M80" s="8" t="e">
        <f t="shared" si="15"/>
        <v>#N/A</v>
      </c>
      <c r="N80" s="8" t="e">
        <f t="shared" si="16"/>
        <v>#N/A</v>
      </c>
      <c r="O80" s="8" t="e">
        <f t="shared" si="17"/>
        <v>#N/A</v>
      </c>
      <c r="P80" s="8" t="e">
        <f t="shared" si="18"/>
        <v>#N/A</v>
      </c>
      <c r="Q80" s="8" t="e">
        <f t="shared" si="19"/>
        <v>#N/A</v>
      </c>
      <c r="S80" s="8" t="e">
        <f t="shared" si="20"/>
        <v>#N/A</v>
      </c>
      <c r="T80" s="8" t="e">
        <f t="shared" si="21"/>
        <v>#N/A</v>
      </c>
      <c r="U80" s="8" t="e">
        <f t="shared" si="22"/>
        <v>#N/A</v>
      </c>
      <c r="V80" s="8" t="e">
        <f t="shared" si="23"/>
        <v>#N/A</v>
      </c>
      <c r="W80" s="8" t="e">
        <f t="shared" si="24"/>
        <v>#N/A</v>
      </c>
      <c r="X80" s="8" t="e">
        <f t="shared" si="25"/>
        <v>#N/A</v>
      </c>
      <c r="Y80" s="20" t="e">
        <f t="shared" si="26"/>
        <v>#N/A</v>
      </c>
    </row>
    <row r="81" spans="1:25" x14ac:dyDescent="0.25">
      <c r="A81">
        <v>2180</v>
      </c>
      <c r="B81" t="s">
        <v>116</v>
      </c>
      <c r="C81" s="16">
        <v>9.5794392523364497E-2</v>
      </c>
      <c r="D81" s="16">
        <v>3.27102803738318E-2</v>
      </c>
      <c r="E81" s="16">
        <v>3.03738317757009E-2</v>
      </c>
      <c r="F81" s="16">
        <v>3.7383177570093497E-2</v>
      </c>
      <c r="G81" s="16">
        <v>0.71728971962616805</v>
      </c>
      <c r="H81" s="16">
        <v>7.00934579439252E-2</v>
      </c>
      <c r="J81" s="8" t="e">
        <f>'Ready Reckoner'!$C$7</f>
        <v>#N/A</v>
      </c>
      <c r="L81" s="8" t="e">
        <f t="shared" si="14"/>
        <v>#N/A</v>
      </c>
      <c r="M81" s="8" t="e">
        <f t="shared" si="15"/>
        <v>#N/A</v>
      </c>
      <c r="N81" s="8" t="e">
        <f t="shared" si="16"/>
        <v>#N/A</v>
      </c>
      <c r="O81" s="8" t="e">
        <f t="shared" si="17"/>
        <v>#N/A</v>
      </c>
      <c r="P81" s="8" t="e">
        <f t="shared" si="18"/>
        <v>#N/A</v>
      </c>
      <c r="Q81" s="8" t="e">
        <f t="shared" si="19"/>
        <v>#N/A</v>
      </c>
      <c r="S81" s="8" t="e">
        <f t="shared" si="20"/>
        <v>#N/A</v>
      </c>
      <c r="T81" s="8" t="e">
        <f t="shared" si="21"/>
        <v>#N/A</v>
      </c>
      <c r="U81" s="8" t="e">
        <f t="shared" si="22"/>
        <v>#N/A</v>
      </c>
      <c r="V81" s="8" t="e">
        <f t="shared" si="23"/>
        <v>#N/A</v>
      </c>
      <c r="W81" s="8" t="e">
        <f t="shared" si="24"/>
        <v>#N/A</v>
      </c>
      <c r="X81" s="8" t="e">
        <f t="shared" si="25"/>
        <v>#N/A</v>
      </c>
      <c r="Y81" s="20" t="e">
        <f t="shared" si="26"/>
        <v>#N/A</v>
      </c>
    </row>
    <row r="82" spans="1:25" x14ac:dyDescent="0.25">
      <c r="A82">
        <v>2168</v>
      </c>
      <c r="B82" t="s">
        <v>117</v>
      </c>
      <c r="C82" s="16">
        <v>0.14827586206896601</v>
      </c>
      <c r="D82" s="16">
        <v>0.15862068965517201</v>
      </c>
      <c r="E82" s="16">
        <v>6.2068965517241399E-2</v>
      </c>
      <c r="F82" s="16">
        <v>2.41379310344828E-2</v>
      </c>
      <c r="G82" s="16">
        <v>6.8965517241379301E-3</v>
      </c>
      <c r="H82" s="16">
        <v>0</v>
      </c>
      <c r="J82" s="8" t="e">
        <f>'Ready Reckoner'!$C$7</f>
        <v>#N/A</v>
      </c>
      <c r="L82" s="8" t="e">
        <f t="shared" si="14"/>
        <v>#N/A</v>
      </c>
      <c r="M82" s="8" t="e">
        <f t="shared" si="15"/>
        <v>#N/A</v>
      </c>
      <c r="N82" s="8" t="e">
        <f t="shared" si="16"/>
        <v>#N/A</v>
      </c>
      <c r="O82" s="8" t="e">
        <f t="shared" si="17"/>
        <v>#N/A</v>
      </c>
      <c r="P82" s="8" t="e">
        <f t="shared" si="18"/>
        <v>#N/A</v>
      </c>
      <c r="Q82" s="8" t="e">
        <f t="shared" si="19"/>
        <v>#N/A</v>
      </c>
      <c r="S82" s="8" t="e">
        <f t="shared" si="20"/>
        <v>#N/A</v>
      </c>
      <c r="T82" s="8" t="e">
        <f t="shared" si="21"/>
        <v>#N/A</v>
      </c>
      <c r="U82" s="8" t="e">
        <f t="shared" si="22"/>
        <v>#N/A</v>
      </c>
      <c r="V82" s="8" t="e">
        <f t="shared" si="23"/>
        <v>#N/A</v>
      </c>
      <c r="W82" s="8" t="e">
        <f t="shared" si="24"/>
        <v>#N/A</v>
      </c>
      <c r="X82" s="8" t="e">
        <f t="shared" si="25"/>
        <v>#N/A</v>
      </c>
      <c r="Y82" s="20" t="e">
        <f t="shared" si="26"/>
        <v>#N/A</v>
      </c>
    </row>
    <row r="83" spans="1:25" x14ac:dyDescent="0.25">
      <c r="A83">
        <v>3304</v>
      </c>
      <c r="B83" t="s">
        <v>118</v>
      </c>
      <c r="C83" s="16">
        <v>1.6233766233766201E-2</v>
      </c>
      <c r="D83" s="16">
        <v>9.74025974025974E-3</v>
      </c>
      <c r="E83" s="16">
        <v>6.8181818181818205E-2</v>
      </c>
      <c r="F83" s="16">
        <v>5.5194805194805199E-2</v>
      </c>
      <c r="G83" s="16">
        <v>4.2207792207792201E-2</v>
      </c>
      <c r="H83" s="16">
        <v>0</v>
      </c>
      <c r="J83" s="8" t="e">
        <f>'Ready Reckoner'!$C$7</f>
        <v>#N/A</v>
      </c>
      <c r="L83" s="8" t="e">
        <f t="shared" si="14"/>
        <v>#N/A</v>
      </c>
      <c r="M83" s="8" t="e">
        <f t="shared" si="15"/>
        <v>#N/A</v>
      </c>
      <c r="N83" s="8" t="e">
        <f t="shared" si="16"/>
        <v>#N/A</v>
      </c>
      <c r="O83" s="8" t="e">
        <f t="shared" si="17"/>
        <v>#N/A</v>
      </c>
      <c r="P83" s="8" t="e">
        <f t="shared" si="18"/>
        <v>#N/A</v>
      </c>
      <c r="Q83" s="8" t="e">
        <f t="shared" si="19"/>
        <v>#N/A</v>
      </c>
      <c r="S83" s="8" t="e">
        <f t="shared" si="20"/>
        <v>#N/A</v>
      </c>
      <c r="T83" s="8" t="e">
        <f t="shared" si="21"/>
        <v>#N/A</v>
      </c>
      <c r="U83" s="8" t="e">
        <f t="shared" si="22"/>
        <v>#N/A</v>
      </c>
      <c r="V83" s="8" t="e">
        <f t="shared" si="23"/>
        <v>#N/A</v>
      </c>
      <c r="W83" s="8" t="e">
        <f t="shared" si="24"/>
        <v>#N/A</v>
      </c>
      <c r="X83" s="8" t="e">
        <f t="shared" si="25"/>
        <v>#N/A</v>
      </c>
      <c r="Y83" s="20" t="e">
        <f t="shared" si="26"/>
        <v>#N/A</v>
      </c>
    </row>
    <row r="84" spans="1:25" x14ac:dyDescent="0.25">
      <c r="A84">
        <v>4502</v>
      </c>
      <c r="B84" t="s">
        <v>119</v>
      </c>
      <c r="C84" s="18"/>
      <c r="D84" s="18"/>
      <c r="E84" s="18"/>
      <c r="F84" s="18"/>
      <c r="G84" s="18"/>
      <c r="H84" s="18"/>
      <c r="J84" s="8" t="e">
        <f>'Ready Reckoner'!$C$7</f>
        <v>#N/A</v>
      </c>
      <c r="L84" s="8" t="e">
        <f t="shared" si="14"/>
        <v>#N/A</v>
      </c>
      <c r="M84" s="8" t="e">
        <f t="shared" si="15"/>
        <v>#N/A</v>
      </c>
      <c r="N84" s="8" t="e">
        <f t="shared" si="16"/>
        <v>#N/A</v>
      </c>
      <c r="O84" s="8" t="e">
        <f t="shared" si="17"/>
        <v>#N/A</v>
      </c>
      <c r="P84" s="8" t="e">
        <f t="shared" si="18"/>
        <v>#N/A</v>
      </c>
      <c r="Q84" s="8" t="e">
        <f t="shared" si="19"/>
        <v>#N/A</v>
      </c>
      <c r="S84" s="8" t="e">
        <f t="shared" si="20"/>
        <v>#N/A</v>
      </c>
      <c r="T84" s="8" t="e">
        <f t="shared" si="21"/>
        <v>#N/A</v>
      </c>
      <c r="U84" s="8" t="e">
        <f t="shared" si="22"/>
        <v>#N/A</v>
      </c>
      <c r="V84" s="8" t="e">
        <f t="shared" si="23"/>
        <v>#N/A</v>
      </c>
      <c r="W84" s="8" t="e">
        <f t="shared" si="24"/>
        <v>#N/A</v>
      </c>
      <c r="X84" s="8" t="e">
        <f t="shared" si="25"/>
        <v>#N/A</v>
      </c>
      <c r="Y84" s="20" t="e">
        <f t="shared" si="26"/>
        <v>#N/A</v>
      </c>
    </row>
    <row r="85" spans="1:25" x14ac:dyDescent="0.25">
      <c r="A85">
        <v>4616</v>
      </c>
      <c r="B85" t="s">
        <v>120</v>
      </c>
      <c r="C85" s="18"/>
      <c r="D85" s="18"/>
      <c r="E85" s="18"/>
      <c r="F85" s="18"/>
      <c r="G85" s="18"/>
      <c r="H85" s="18"/>
      <c r="J85" s="8" t="e">
        <f>'Ready Reckoner'!$C$7</f>
        <v>#N/A</v>
      </c>
      <c r="L85" s="8" t="e">
        <f t="shared" si="14"/>
        <v>#N/A</v>
      </c>
      <c r="M85" s="8" t="e">
        <f t="shared" si="15"/>
        <v>#N/A</v>
      </c>
      <c r="N85" s="8" t="e">
        <f t="shared" si="16"/>
        <v>#N/A</v>
      </c>
      <c r="O85" s="8" t="e">
        <f t="shared" si="17"/>
        <v>#N/A</v>
      </c>
      <c r="P85" s="8" t="e">
        <f t="shared" si="18"/>
        <v>#N/A</v>
      </c>
      <c r="Q85" s="8" t="e">
        <f t="shared" si="19"/>
        <v>#N/A</v>
      </c>
      <c r="S85" s="8" t="e">
        <f t="shared" si="20"/>
        <v>#N/A</v>
      </c>
      <c r="T85" s="8" t="e">
        <f t="shared" si="21"/>
        <v>#N/A</v>
      </c>
      <c r="U85" s="8" t="e">
        <f t="shared" si="22"/>
        <v>#N/A</v>
      </c>
      <c r="V85" s="8" t="e">
        <f t="shared" si="23"/>
        <v>#N/A</v>
      </c>
      <c r="W85" s="8" t="e">
        <f t="shared" si="24"/>
        <v>#N/A</v>
      </c>
      <c r="X85" s="8" t="e">
        <f t="shared" si="25"/>
        <v>#N/A</v>
      </c>
      <c r="Y85" s="20" t="e">
        <f t="shared" si="26"/>
        <v>#N/A</v>
      </c>
    </row>
    <row r="86" spans="1:25" x14ac:dyDescent="0.25">
      <c r="A86">
        <v>2124</v>
      </c>
      <c r="B86" t="s">
        <v>121</v>
      </c>
      <c r="C86" s="16">
        <v>3.5714285714285698E-2</v>
      </c>
      <c r="D86" s="16">
        <v>0.59226190476190499</v>
      </c>
      <c r="E86" s="16">
        <v>2.9761904761904799E-3</v>
      </c>
      <c r="F86" s="16">
        <v>9.5238095238095205E-2</v>
      </c>
      <c r="G86" s="16">
        <v>8.3333333333333301E-2</v>
      </c>
      <c r="H86" s="16">
        <v>0.13392857142857101</v>
      </c>
      <c r="J86" s="8" t="e">
        <f>'Ready Reckoner'!$C$7</f>
        <v>#N/A</v>
      </c>
      <c r="L86" s="8" t="e">
        <f t="shared" si="14"/>
        <v>#N/A</v>
      </c>
      <c r="M86" s="8" t="e">
        <f t="shared" si="15"/>
        <v>#N/A</v>
      </c>
      <c r="N86" s="8" t="e">
        <f t="shared" si="16"/>
        <v>#N/A</v>
      </c>
      <c r="O86" s="8" t="e">
        <f t="shared" si="17"/>
        <v>#N/A</v>
      </c>
      <c r="P86" s="8" t="e">
        <f t="shared" si="18"/>
        <v>#N/A</v>
      </c>
      <c r="Q86" s="8" t="e">
        <f t="shared" si="19"/>
        <v>#N/A</v>
      </c>
      <c r="S86" s="8" t="e">
        <f t="shared" si="20"/>
        <v>#N/A</v>
      </c>
      <c r="T86" s="8" t="e">
        <f t="shared" si="21"/>
        <v>#N/A</v>
      </c>
      <c r="U86" s="8" t="e">
        <f t="shared" si="22"/>
        <v>#N/A</v>
      </c>
      <c r="V86" s="8" t="e">
        <f t="shared" si="23"/>
        <v>#N/A</v>
      </c>
      <c r="W86" s="8" t="e">
        <f t="shared" si="24"/>
        <v>#N/A</v>
      </c>
      <c r="X86" s="8" t="e">
        <f t="shared" si="25"/>
        <v>#N/A</v>
      </c>
      <c r="Y86" s="20" t="e">
        <f t="shared" si="26"/>
        <v>#N/A</v>
      </c>
    </row>
    <row r="87" spans="1:25" x14ac:dyDescent="0.25">
      <c r="A87">
        <v>2195</v>
      </c>
      <c r="B87" t="s">
        <v>122</v>
      </c>
      <c r="C87" s="16">
        <v>7.3455759599332204E-2</v>
      </c>
      <c r="D87" s="16">
        <v>0.30383973288814697</v>
      </c>
      <c r="E87" s="16">
        <v>0.34891485809682798</v>
      </c>
      <c r="F87" s="16">
        <v>0.14691151919866399</v>
      </c>
      <c r="G87" s="16">
        <v>3.5058430717863097E-2</v>
      </c>
      <c r="H87" s="16">
        <v>0</v>
      </c>
      <c r="J87" s="8" t="e">
        <f>'Ready Reckoner'!$C$7</f>
        <v>#N/A</v>
      </c>
      <c r="L87" s="8" t="e">
        <f t="shared" si="14"/>
        <v>#N/A</v>
      </c>
      <c r="M87" s="8" t="e">
        <f t="shared" si="15"/>
        <v>#N/A</v>
      </c>
      <c r="N87" s="8" t="e">
        <f t="shared" si="16"/>
        <v>#N/A</v>
      </c>
      <c r="O87" s="8" t="e">
        <f t="shared" si="17"/>
        <v>#N/A</v>
      </c>
      <c r="P87" s="8" t="e">
        <f t="shared" si="18"/>
        <v>#N/A</v>
      </c>
      <c r="Q87" s="8" t="e">
        <f t="shared" si="19"/>
        <v>#N/A</v>
      </c>
      <c r="S87" s="8" t="e">
        <f t="shared" si="20"/>
        <v>#N/A</v>
      </c>
      <c r="T87" s="8" t="e">
        <f t="shared" si="21"/>
        <v>#N/A</v>
      </c>
      <c r="U87" s="8" t="e">
        <f t="shared" si="22"/>
        <v>#N/A</v>
      </c>
      <c r="V87" s="8" t="e">
        <f t="shared" si="23"/>
        <v>#N/A</v>
      </c>
      <c r="W87" s="8" t="e">
        <f t="shared" si="24"/>
        <v>#N/A</v>
      </c>
      <c r="X87" s="8" t="e">
        <f t="shared" si="25"/>
        <v>#N/A</v>
      </c>
      <c r="Y87" s="20" t="e">
        <f t="shared" si="26"/>
        <v>#N/A</v>
      </c>
    </row>
    <row r="88" spans="1:25" x14ac:dyDescent="0.25">
      <c r="A88">
        <v>5207</v>
      </c>
      <c r="B88" t="s">
        <v>123</v>
      </c>
      <c r="C88" s="16">
        <v>0.371428571428571</v>
      </c>
      <c r="D88" s="16">
        <v>9.5238095238095195E-3</v>
      </c>
      <c r="E88" s="16">
        <v>4.7619047619047603E-2</v>
      </c>
      <c r="F88" s="16">
        <v>0</v>
      </c>
      <c r="G88" s="16">
        <v>0</v>
      </c>
      <c r="H88" s="16">
        <v>0</v>
      </c>
      <c r="J88" s="8" t="e">
        <f>'Ready Reckoner'!$C$7</f>
        <v>#N/A</v>
      </c>
      <c r="L88" s="8" t="e">
        <f t="shared" si="14"/>
        <v>#N/A</v>
      </c>
      <c r="M88" s="8" t="e">
        <f t="shared" si="15"/>
        <v>#N/A</v>
      </c>
      <c r="N88" s="8" t="e">
        <f t="shared" si="16"/>
        <v>#N/A</v>
      </c>
      <c r="O88" s="8" t="e">
        <f t="shared" si="17"/>
        <v>#N/A</v>
      </c>
      <c r="P88" s="8" t="e">
        <f t="shared" si="18"/>
        <v>#N/A</v>
      </c>
      <c r="Q88" s="8" t="e">
        <f t="shared" si="19"/>
        <v>#N/A</v>
      </c>
      <c r="S88" s="8" t="e">
        <f t="shared" si="20"/>
        <v>#N/A</v>
      </c>
      <c r="T88" s="8" t="e">
        <f t="shared" si="21"/>
        <v>#N/A</v>
      </c>
      <c r="U88" s="8" t="e">
        <f t="shared" si="22"/>
        <v>#N/A</v>
      </c>
      <c r="V88" s="8" t="e">
        <f t="shared" si="23"/>
        <v>#N/A</v>
      </c>
      <c r="W88" s="8" t="e">
        <f t="shared" si="24"/>
        <v>#N/A</v>
      </c>
      <c r="X88" s="8" t="e">
        <f t="shared" si="25"/>
        <v>#N/A</v>
      </c>
      <c r="Y88" s="20" t="e">
        <f t="shared" si="26"/>
        <v>#N/A</v>
      </c>
    </row>
    <row r="89" spans="1:25" x14ac:dyDescent="0.25">
      <c r="A89">
        <v>3363</v>
      </c>
      <c r="B89" t="s">
        <v>124</v>
      </c>
      <c r="C89" s="16">
        <v>0.102362204724409</v>
      </c>
      <c r="D89" s="16">
        <v>0.52230971128608905</v>
      </c>
      <c r="E89" s="16">
        <v>2.6246719160105E-3</v>
      </c>
      <c r="F89" s="16">
        <v>0.301837270341207</v>
      </c>
      <c r="G89" s="16">
        <v>3.9370078740157501E-2</v>
      </c>
      <c r="H89" s="16">
        <v>0</v>
      </c>
      <c r="J89" s="8" t="e">
        <f>'Ready Reckoner'!$C$7</f>
        <v>#N/A</v>
      </c>
      <c r="L89" s="8" t="e">
        <f t="shared" si="14"/>
        <v>#N/A</v>
      </c>
      <c r="M89" s="8" t="e">
        <f t="shared" si="15"/>
        <v>#N/A</v>
      </c>
      <c r="N89" s="8" t="e">
        <f t="shared" si="16"/>
        <v>#N/A</v>
      </c>
      <c r="O89" s="8" t="e">
        <f t="shared" si="17"/>
        <v>#N/A</v>
      </c>
      <c r="P89" s="8" t="e">
        <f t="shared" si="18"/>
        <v>#N/A</v>
      </c>
      <c r="Q89" s="8" t="e">
        <f t="shared" si="19"/>
        <v>#N/A</v>
      </c>
      <c r="S89" s="8" t="e">
        <f t="shared" si="20"/>
        <v>#N/A</v>
      </c>
      <c r="T89" s="8" t="e">
        <f t="shared" si="21"/>
        <v>#N/A</v>
      </c>
      <c r="U89" s="8" t="e">
        <f t="shared" si="22"/>
        <v>#N/A</v>
      </c>
      <c r="V89" s="8" t="e">
        <f t="shared" si="23"/>
        <v>#N/A</v>
      </c>
      <c r="W89" s="8" t="e">
        <f t="shared" si="24"/>
        <v>#N/A</v>
      </c>
      <c r="X89" s="8" t="e">
        <f t="shared" si="25"/>
        <v>#N/A</v>
      </c>
      <c r="Y89" s="20" t="e">
        <f t="shared" si="26"/>
        <v>#N/A</v>
      </c>
    </row>
    <row r="90" spans="1:25" x14ac:dyDescent="0.25">
      <c r="A90">
        <v>5200</v>
      </c>
      <c r="B90" t="s">
        <v>125</v>
      </c>
      <c r="C90" s="16">
        <v>0.138535031847134</v>
      </c>
      <c r="D90" s="16">
        <v>0.210191082802548</v>
      </c>
      <c r="E90" s="16">
        <v>0.103503184713376</v>
      </c>
      <c r="F90" s="16">
        <v>0.329617834394904</v>
      </c>
      <c r="G90" s="16">
        <v>0.14808917197452201</v>
      </c>
      <c r="H90" s="16">
        <v>3.1847133757961798E-3</v>
      </c>
      <c r="J90" s="8" t="e">
        <f>'Ready Reckoner'!$C$7</f>
        <v>#N/A</v>
      </c>
      <c r="L90" s="8" t="e">
        <f t="shared" si="14"/>
        <v>#N/A</v>
      </c>
      <c r="M90" s="8" t="e">
        <f t="shared" si="15"/>
        <v>#N/A</v>
      </c>
      <c r="N90" s="8" t="e">
        <f t="shared" si="16"/>
        <v>#N/A</v>
      </c>
      <c r="O90" s="8" t="e">
        <f t="shared" si="17"/>
        <v>#N/A</v>
      </c>
      <c r="P90" s="8" t="e">
        <f t="shared" si="18"/>
        <v>#N/A</v>
      </c>
      <c r="Q90" s="8" t="e">
        <f t="shared" si="19"/>
        <v>#N/A</v>
      </c>
      <c r="S90" s="8" t="e">
        <f t="shared" si="20"/>
        <v>#N/A</v>
      </c>
      <c r="T90" s="8" t="e">
        <f t="shared" si="21"/>
        <v>#N/A</v>
      </c>
      <c r="U90" s="8" t="e">
        <f t="shared" si="22"/>
        <v>#N/A</v>
      </c>
      <c r="V90" s="8" t="e">
        <f t="shared" si="23"/>
        <v>#N/A</v>
      </c>
      <c r="W90" s="8" t="e">
        <f t="shared" si="24"/>
        <v>#N/A</v>
      </c>
      <c r="X90" s="8" t="e">
        <f t="shared" si="25"/>
        <v>#N/A</v>
      </c>
      <c r="Y90" s="20" t="e">
        <f t="shared" si="26"/>
        <v>#N/A</v>
      </c>
    </row>
    <row r="91" spans="1:25" x14ac:dyDescent="0.25">
      <c r="A91">
        <v>2198</v>
      </c>
      <c r="B91" t="s">
        <v>126</v>
      </c>
      <c r="C91" s="16">
        <v>2.44498777506112E-2</v>
      </c>
      <c r="D91" s="16">
        <v>4.8899755501222497E-2</v>
      </c>
      <c r="E91" s="16">
        <v>1.9559902200489001E-2</v>
      </c>
      <c r="F91" s="16">
        <v>4.8899755501222502E-3</v>
      </c>
      <c r="G91" s="16">
        <v>0.51589242053789697</v>
      </c>
      <c r="H91" s="16">
        <v>0.349633251833741</v>
      </c>
      <c r="J91" s="8" t="e">
        <f>'Ready Reckoner'!$C$7</f>
        <v>#N/A</v>
      </c>
      <c r="L91" s="8" t="e">
        <f t="shared" si="14"/>
        <v>#N/A</v>
      </c>
      <c r="M91" s="8" t="e">
        <f t="shared" si="15"/>
        <v>#N/A</v>
      </c>
      <c r="N91" s="8" t="e">
        <f t="shared" si="16"/>
        <v>#N/A</v>
      </c>
      <c r="O91" s="8" t="e">
        <f t="shared" si="17"/>
        <v>#N/A</v>
      </c>
      <c r="P91" s="8" t="e">
        <f t="shared" si="18"/>
        <v>#N/A</v>
      </c>
      <c r="Q91" s="8" t="e">
        <f t="shared" si="19"/>
        <v>#N/A</v>
      </c>
      <c r="S91" s="8" t="e">
        <f t="shared" si="20"/>
        <v>#N/A</v>
      </c>
      <c r="T91" s="8" t="e">
        <f t="shared" si="21"/>
        <v>#N/A</v>
      </c>
      <c r="U91" s="8" t="e">
        <f t="shared" si="22"/>
        <v>#N/A</v>
      </c>
      <c r="V91" s="8" t="e">
        <f t="shared" si="23"/>
        <v>#N/A</v>
      </c>
      <c r="W91" s="8" t="e">
        <f t="shared" si="24"/>
        <v>#N/A</v>
      </c>
      <c r="X91" s="8" t="e">
        <f t="shared" si="25"/>
        <v>#N/A</v>
      </c>
      <c r="Y91" s="20" t="e">
        <f t="shared" si="26"/>
        <v>#N/A</v>
      </c>
    </row>
    <row r="92" spans="1:25" x14ac:dyDescent="0.25">
      <c r="A92">
        <v>4027</v>
      </c>
      <c r="B92" t="s">
        <v>127</v>
      </c>
      <c r="C92" s="18"/>
      <c r="D92" s="18"/>
      <c r="E92" s="18"/>
      <c r="F92" s="18"/>
      <c r="G92" s="18"/>
      <c r="H92" s="18"/>
      <c r="J92" s="8" t="e">
        <f>'Ready Reckoner'!$C$7</f>
        <v>#N/A</v>
      </c>
      <c r="L92" s="8" t="e">
        <f t="shared" si="14"/>
        <v>#N/A</v>
      </c>
      <c r="M92" s="8" t="e">
        <f t="shared" si="15"/>
        <v>#N/A</v>
      </c>
      <c r="N92" s="8" t="e">
        <f t="shared" si="16"/>
        <v>#N/A</v>
      </c>
      <c r="O92" s="8" t="e">
        <f t="shared" si="17"/>
        <v>#N/A</v>
      </c>
      <c r="P92" s="8" t="e">
        <f t="shared" si="18"/>
        <v>#N/A</v>
      </c>
      <c r="Q92" s="8" t="e">
        <f t="shared" si="19"/>
        <v>#N/A</v>
      </c>
      <c r="S92" s="8" t="e">
        <f t="shared" si="20"/>
        <v>#N/A</v>
      </c>
      <c r="T92" s="8" t="e">
        <f t="shared" si="21"/>
        <v>#N/A</v>
      </c>
      <c r="U92" s="8" t="e">
        <f t="shared" si="22"/>
        <v>#N/A</v>
      </c>
      <c r="V92" s="8" t="e">
        <f t="shared" si="23"/>
        <v>#N/A</v>
      </c>
      <c r="W92" s="8" t="e">
        <f t="shared" si="24"/>
        <v>#N/A</v>
      </c>
      <c r="X92" s="8" t="e">
        <f t="shared" si="25"/>
        <v>#N/A</v>
      </c>
      <c r="Y92" s="20" t="e">
        <f t="shared" si="26"/>
        <v>#N/A</v>
      </c>
    </row>
    <row r="93" spans="1:25" x14ac:dyDescent="0.25">
      <c r="A93">
        <v>2041</v>
      </c>
      <c r="B93" t="s">
        <v>128</v>
      </c>
      <c r="C93" s="16">
        <v>0.23909531502423301</v>
      </c>
      <c r="D93" s="16">
        <v>0.424878836833603</v>
      </c>
      <c r="E93" s="16">
        <v>0.208400646203554</v>
      </c>
      <c r="F93" s="16">
        <v>5.1696284329563802E-2</v>
      </c>
      <c r="G93" s="16">
        <v>5.8158319870759298E-2</v>
      </c>
      <c r="H93" s="16">
        <v>9.6930533117932094E-3</v>
      </c>
      <c r="J93" s="8" t="e">
        <f>'Ready Reckoner'!$C$7</f>
        <v>#N/A</v>
      </c>
      <c r="L93" s="8" t="e">
        <f t="shared" si="14"/>
        <v>#N/A</v>
      </c>
      <c r="M93" s="8" t="e">
        <f t="shared" si="15"/>
        <v>#N/A</v>
      </c>
      <c r="N93" s="8" t="e">
        <f t="shared" si="16"/>
        <v>#N/A</v>
      </c>
      <c r="O93" s="8" t="e">
        <f t="shared" si="17"/>
        <v>#N/A</v>
      </c>
      <c r="P93" s="8" t="e">
        <f t="shared" si="18"/>
        <v>#N/A</v>
      </c>
      <c r="Q93" s="8" t="e">
        <f t="shared" si="19"/>
        <v>#N/A</v>
      </c>
      <c r="S93" s="8" t="e">
        <f t="shared" si="20"/>
        <v>#N/A</v>
      </c>
      <c r="T93" s="8" t="e">
        <f t="shared" si="21"/>
        <v>#N/A</v>
      </c>
      <c r="U93" s="8" t="e">
        <f t="shared" si="22"/>
        <v>#N/A</v>
      </c>
      <c r="V93" s="8" t="e">
        <f t="shared" si="23"/>
        <v>#N/A</v>
      </c>
      <c r="W93" s="8" t="e">
        <f t="shared" si="24"/>
        <v>#N/A</v>
      </c>
      <c r="X93" s="8" t="e">
        <f t="shared" si="25"/>
        <v>#N/A</v>
      </c>
      <c r="Y93" s="20" t="e">
        <f t="shared" si="26"/>
        <v>#N/A</v>
      </c>
    </row>
    <row r="94" spans="1:25" x14ac:dyDescent="0.25">
      <c r="A94">
        <v>2126</v>
      </c>
      <c r="B94" t="s">
        <v>129</v>
      </c>
      <c r="C94" s="16">
        <v>2.9126213592233E-2</v>
      </c>
      <c r="D94" s="16">
        <v>5.8252427184466E-2</v>
      </c>
      <c r="E94" s="16">
        <v>0</v>
      </c>
      <c r="F94" s="16">
        <v>0.44660194174757301</v>
      </c>
      <c r="G94" s="16">
        <v>0.36893203883495101</v>
      </c>
      <c r="H94" s="16">
        <v>1.94174757281553E-2</v>
      </c>
      <c r="J94" s="8" t="e">
        <f>'Ready Reckoner'!$C$7</f>
        <v>#N/A</v>
      </c>
      <c r="L94" s="8" t="e">
        <f t="shared" si="14"/>
        <v>#N/A</v>
      </c>
      <c r="M94" s="8" t="e">
        <f t="shared" si="15"/>
        <v>#N/A</v>
      </c>
      <c r="N94" s="8" t="e">
        <f t="shared" si="16"/>
        <v>#N/A</v>
      </c>
      <c r="O94" s="8" t="e">
        <f t="shared" si="17"/>
        <v>#N/A</v>
      </c>
      <c r="P94" s="8" t="e">
        <f t="shared" si="18"/>
        <v>#N/A</v>
      </c>
      <c r="Q94" s="8" t="e">
        <f t="shared" si="19"/>
        <v>#N/A</v>
      </c>
      <c r="S94" s="8" t="e">
        <f t="shared" si="20"/>
        <v>#N/A</v>
      </c>
      <c r="T94" s="8" t="e">
        <f t="shared" si="21"/>
        <v>#N/A</v>
      </c>
      <c r="U94" s="8" t="e">
        <f t="shared" si="22"/>
        <v>#N/A</v>
      </c>
      <c r="V94" s="8" t="e">
        <f t="shared" si="23"/>
        <v>#N/A</v>
      </c>
      <c r="W94" s="8" t="e">
        <f t="shared" si="24"/>
        <v>#N/A</v>
      </c>
      <c r="X94" s="8" t="e">
        <f t="shared" si="25"/>
        <v>#N/A</v>
      </c>
      <c r="Y94" s="20" t="e">
        <f t="shared" si="26"/>
        <v>#N/A</v>
      </c>
    </row>
    <row r="95" spans="1:25" x14ac:dyDescent="0.25">
      <c r="A95">
        <v>2127</v>
      </c>
      <c r="B95" t="s">
        <v>130</v>
      </c>
      <c r="C95" s="16">
        <v>4.7619047619047597E-3</v>
      </c>
      <c r="D95" s="16">
        <v>0.15238095238095201</v>
      </c>
      <c r="E95" s="16">
        <v>0</v>
      </c>
      <c r="F95" s="16">
        <v>9.5238095238095195E-3</v>
      </c>
      <c r="G95" s="16">
        <v>4.7619047619047597E-3</v>
      </c>
      <c r="H95" s="16">
        <v>4.7619047619047597E-3</v>
      </c>
      <c r="J95" s="8" t="e">
        <f>'Ready Reckoner'!$C$7</f>
        <v>#N/A</v>
      </c>
      <c r="L95" s="8" t="e">
        <f t="shared" si="14"/>
        <v>#N/A</v>
      </c>
      <c r="M95" s="8" t="e">
        <f t="shared" si="15"/>
        <v>#N/A</v>
      </c>
      <c r="N95" s="8" t="e">
        <f t="shared" si="16"/>
        <v>#N/A</v>
      </c>
      <c r="O95" s="8" t="e">
        <f t="shared" si="17"/>
        <v>#N/A</v>
      </c>
      <c r="P95" s="8" t="e">
        <f t="shared" si="18"/>
        <v>#N/A</v>
      </c>
      <c r="Q95" s="8" t="e">
        <f t="shared" si="19"/>
        <v>#N/A</v>
      </c>
      <c r="S95" s="8" t="e">
        <f t="shared" si="20"/>
        <v>#N/A</v>
      </c>
      <c r="T95" s="8" t="e">
        <f t="shared" si="21"/>
        <v>#N/A</v>
      </c>
      <c r="U95" s="8" t="e">
        <f t="shared" si="22"/>
        <v>#N/A</v>
      </c>
      <c r="V95" s="8" t="e">
        <f t="shared" si="23"/>
        <v>#N/A</v>
      </c>
      <c r="W95" s="8" t="e">
        <f t="shared" si="24"/>
        <v>#N/A</v>
      </c>
      <c r="X95" s="8" t="e">
        <f t="shared" si="25"/>
        <v>#N/A</v>
      </c>
      <c r="Y95" s="20" t="e">
        <f t="shared" si="26"/>
        <v>#N/A</v>
      </c>
    </row>
    <row r="96" spans="1:25" x14ac:dyDescent="0.25">
      <c r="A96">
        <v>2090</v>
      </c>
      <c r="B96" t="s">
        <v>131</v>
      </c>
      <c r="C96" s="16">
        <v>3.4920634920634901E-2</v>
      </c>
      <c r="D96" s="16">
        <v>1.9047619047619001E-2</v>
      </c>
      <c r="E96" s="16">
        <v>0.25714285714285701</v>
      </c>
      <c r="F96" s="16">
        <v>0</v>
      </c>
      <c r="G96" s="16">
        <v>0.25079365079365101</v>
      </c>
      <c r="H96" s="16">
        <v>0.234920634920635</v>
      </c>
      <c r="J96" s="8" t="e">
        <f>'Ready Reckoner'!$C$7</f>
        <v>#N/A</v>
      </c>
      <c r="L96" s="8" t="e">
        <f t="shared" si="14"/>
        <v>#N/A</v>
      </c>
      <c r="M96" s="8" t="e">
        <f t="shared" si="15"/>
        <v>#N/A</v>
      </c>
      <c r="N96" s="8" t="e">
        <f t="shared" si="16"/>
        <v>#N/A</v>
      </c>
      <c r="O96" s="8" t="e">
        <f t="shared" si="17"/>
        <v>#N/A</v>
      </c>
      <c r="P96" s="8" t="e">
        <f t="shared" si="18"/>
        <v>#N/A</v>
      </c>
      <c r="Q96" s="8" t="e">
        <f t="shared" si="19"/>
        <v>#N/A</v>
      </c>
      <c r="S96" s="8" t="e">
        <f t="shared" si="20"/>
        <v>#N/A</v>
      </c>
      <c r="T96" s="8" t="e">
        <f t="shared" si="21"/>
        <v>#N/A</v>
      </c>
      <c r="U96" s="8" t="e">
        <f t="shared" si="22"/>
        <v>#N/A</v>
      </c>
      <c r="V96" s="8" t="e">
        <f t="shared" si="23"/>
        <v>#N/A</v>
      </c>
      <c r="W96" s="8" t="e">
        <f t="shared" si="24"/>
        <v>#N/A</v>
      </c>
      <c r="X96" s="8" t="e">
        <f t="shared" si="25"/>
        <v>#N/A</v>
      </c>
      <c r="Y96" s="20" t="e">
        <f t="shared" si="26"/>
        <v>#N/A</v>
      </c>
    </row>
    <row r="97" spans="1:25" x14ac:dyDescent="0.25">
      <c r="A97">
        <v>2043</v>
      </c>
      <c r="B97" t="s">
        <v>132</v>
      </c>
      <c r="C97" s="16">
        <v>6.8645640074211506E-2</v>
      </c>
      <c r="D97" s="16">
        <v>4.08163265306122E-2</v>
      </c>
      <c r="E97" s="16">
        <v>0.59554730983302395</v>
      </c>
      <c r="F97" s="16">
        <v>7.4211502782931399E-3</v>
      </c>
      <c r="G97" s="16">
        <v>0.23562152133580699</v>
      </c>
      <c r="H97" s="16">
        <v>1.85528756957328E-3</v>
      </c>
      <c r="J97" s="8" t="e">
        <f>'Ready Reckoner'!$C$7</f>
        <v>#N/A</v>
      </c>
      <c r="L97" s="8" t="e">
        <f t="shared" si="14"/>
        <v>#N/A</v>
      </c>
      <c r="M97" s="8" t="e">
        <f t="shared" si="15"/>
        <v>#N/A</v>
      </c>
      <c r="N97" s="8" t="e">
        <f t="shared" si="16"/>
        <v>#N/A</v>
      </c>
      <c r="O97" s="8" t="e">
        <f t="shared" si="17"/>
        <v>#N/A</v>
      </c>
      <c r="P97" s="8" t="e">
        <f t="shared" si="18"/>
        <v>#N/A</v>
      </c>
      <c r="Q97" s="8" t="e">
        <f t="shared" si="19"/>
        <v>#N/A</v>
      </c>
      <c r="S97" s="8" t="e">
        <f t="shared" si="20"/>
        <v>#N/A</v>
      </c>
      <c r="T97" s="8" t="e">
        <f t="shared" si="21"/>
        <v>#N/A</v>
      </c>
      <c r="U97" s="8" t="e">
        <f t="shared" si="22"/>
        <v>#N/A</v>
      </c>
      <c r="V97" s="8" t="e">
        <f t="shared" si="23"/>
        <v>#N/A</v>
      </c>
      <c r="W97" s="8" t="e">
        <f t="shared" si="24"/>
        <v>#N/A</v>
      </c>
      <c r="X97" s="8" t="e">
        <f t="shared" si="25"/>
        <v>#N/A</v>
      </c>
      <c r="Y97" s="20" t="e">
        <f t="shared" si="26"/>
        <v>#N/A</v>
      </c>
    </row>
    <row r="98" spans="1:25" x14ac:dyDescent="0.25">
      <c r="A98">
        <v>2044</v>
      </c>
      <c r="B98" t="s">
        <v>133</v>
      </c>
      <c r="C98" s="16">
        <v>6.6508313539192399E-2</v>
      </c>
      <c r="D98" s="16">
        <v>0.67458432304037996</v>
      </c>
      <c r="E98" s="16">
        <v>0.11401425178147299</v>
      </c>
      <c r="F98" s="16">
        <v>5.22565320665083E-2</v>
      </c>
      <c r="G98" s="16">
        <v>3.3254156769596199E-2</v>
      </c>
      <c r="H98" s="16">
        <v>0</v>
      </c>
      <c r="J98" s="8" t="e">
        <f>'Ready Reckoner'!$C$7</f>
        <v>#N/A</v>
      </c>
      <c r="L98" s="8" t="e">
        <f t="shared" si="14"/>
        <v>#N/A</v>
      </c>
      <c r="M98" s="8" t="e">
        <f t="shared" si="15"/>
        <v>#N/A</v>
      </c>
      <c r="N98" s="8" t="e">
        <f t="shared" si="16"/>
        <v>#N/A</v>
      </c>
      <c r="O98" s="8" t="e">
        <f t="shared" si="17"/>
        <v>#N/A</v>
      </c>
      <c r="P98" s="8" t="e">
        <f t="shared" si="18"/>
        <v>#N/A</v>
      </c>
      <c r="Q98" s="8" t="e">
        <f t="shared" si="19"/>
        <v>#N/A</v>
      </c>
      <c r="S98" s="8" t="e">
        <f t="shared" si="20"/>
        <v>#N/A</v>
      </c>
      <c r="T98" s="8" t="e">
        <f t="shared" si="21"/>
        <v>#N/A</v>
      </c>
      <c r="U98" s="8" t="e">
        <f t="shared" si="22"/>
        <v>#N/A</v>
      </c>
      <c r="V98" s="8" t="e">
        <f t="shared" si="23"/>
        <v>#N/A</v>
      </c>
      <c r="W98" s="8" t="e">
        <f t="shared" si="24"/>
        <v>#N/A</v>
      </c>
      <c r="X98" s="8" t="e">
        <f t="shared" si="25"/>
        <v>#N/A</v>
      </c>
      <c r="Y98" s="20" t="e">
        <f t="shared" si="26"/>
        <v>#N/A</v>
      </c>
    </row>
    <row r="99" spans="1:25" x14ac:dyDescent="0.25">
      <c r="A99">
        <v>2002</v>
      </c>
      <c r="B99" t="s">
        <v>134</v>
      </c>
      <c r="C99" s="16">
        <v>0.18393782383419699</v>
      </c>
      <c r="D99" s="16">
        <v>0.64507772020725396</v>
      </c>
      <c r="E99" s="16">
        <v>3.8860103626942998E-2</v>
      </c>
      <c r="F99" s="16">
        <v>5.1813471502590702E-3</v>
      </c>
      <c r="G99" s="16">
        <v>3.6269430051813503E-2</v>
      </c>
      <c r="H99" s="16">
        <v>0</v>
      </c>
      <c r="J99" s="8" t="e">
        <f>'Ready Reckoner'!$C$7</f>
        <v>#N/A</v>
      </c>
      <c r="L99" s="8" t="e">
        <f t="shared" si="14"/>
        <v>#N/A</v>
      </c>
      <c r="M99" s="8" t="e">
        <f t="shared" si="15"/>
        <v>#N/A</v>
      </c>
      <c r="N99" s="8" t="e">
        <f t="shared" si="16"/>
        <v>#N/A</v>
      </c>
      <c r="O99" s="8" t="e">
        <f t="shared" si="17"/>
        <v>#N/A</v>
      </c>
      <c r="P99" s="8" t="e">
        <f t="shared" si="18"/>
        <v>#N/A</v>
      </c>
      <c r="Q99" s="8" t="e">
        <f t="shared" si="19"/>
        <v>#N/A</v>
      </c>
      <c r="S99" s="8" t="e">
        <f t="shared" si="20"/>
        <v>#N/A</v>
      </c>
      <c r="T99" s="8" t="e">
        <f t="shared" si="21"/>
        <v>#N/A</v>
      </c>
      <c r="U99" s="8" t="e">
        <f t="shared" si="22"/>
        <v>#N/A</v>
      </c>
      <c r="V99" s="8" t="e">
        <f t="shared" si="23"/>
        <v>#N/A</v>
      </c>
      <c r="W99" s="8" t="e">
        <f t="shared" si="24"/>
        <v>#N/A</v>
      </c>
      <c r="X99" s="8" t="e">
        <f t="shared" si="25"/>
        <v>#N/A</v>
      </c>
      <c r="Y99" s="20" t="e">
        <f t="shared" si="26"/>
        <v>#N/A</v>
      </c>
    </row>
    <row r="100" spans="1:25" x14ac:dyDescent="0.25">
      <c r="A100">
        <v>2128</v>
      </c>
      <c r="B100" t="s">
        <v>135</v>
      </c>
      <c r="C100" s="16">
        <v>1.62162162162162E-2</v>
      </c>
      <c r="D100" s="16">
        <v>0.37027027027026999</v>
      </c>
      <c r="E100" s="16">
        <v>2.1621621621621599E-2</v>
      </c>
      <c r="F100" s="16">
        <v>3.24324324324324E-2</v>
      </c>
      <c r="G100" s="16">
        <v>3.5135135135135102E-2</v>
      </c>
      <c r="H100" s="16">
        <v>0.124324324324324</v>
      </c>
      <c r="J100" s="8" t="e">
        <f>'Ready Reckoner'!$C$7</f>
        <v>#N/A</v>
      </c>
      <c r="L100" s="8" t="e">
        <f t="shared" si="14"/>
        <v>#N/A</v>
      </c>
      <c r="M100" s="8" t="e">
        <f t="shared" si="15"/>
        <v>#N/A</v>
      </c>
      <c r="N100" s="8" t="e">
        <f t="shared" si="16"/>
        <v>#N/A</v>
      </c>
      <c r="O100" s="8" t="e">
        <f t="shared" si="17"/>
        <v>#N/A</v>
      </c>
      <c r="P100" s="8" t="e">
        <f t="shared" si="18"/>
        <v>#N/A</v>
      </c>
      <c r="Q100" s="8" t="e">
        <f t="shared" si="19"/>
        <v>#N/A</v>
      </c>
      <c r="S100" s="8" t="e">
        <f t="shared" si="20"/>
        <v>#N/A</v>
      </c>
      <c r="T100" s="8" t="e">
        <f t="shared" si="21"/>
        <v>#N/A</v>
      </c>
      <c r="U100" s="8" t="e">
        <f t="shared" si="22"/>
        <v>#N/A</v>
      </c>
      <c r="V100" s="8" t="e">
        <f t="shared" si="23"/>
        <v>#N/A</v>
      </c>
      <c r="W100" s="8" t="e">
        <f t="shared" si="24"/>
        <v>#N/A</v>
      </c>
      <c r="X100" s="8" t="e">
        <f t="shared" si="25"/>
        <v>#N/A</v>
      </c>
      <c r="Y100" s="20" t="e">
        <f t="shared" si="26"/>
        <v>#N/A</v>
      </c>
    </row>
    <row r="101" spans="1:25" x14ac:dyDescent="0.25">
      <c r="A101">
        <v>2145</v>
      </c>
      <c r="B101" t="s">
        <v>136</v>
      </c>
      <c r="C101" s="16">
        <v>0.16428571428571401</v>
      </c>
      <c r="D101" s="16">
        <v>8.3333333333333301E-2</v>
      </c>
      <c r="E101" s="16">
        <v>0.119047619047619</v>
      </c>
      <c r="F101" s="16">
        <v>5.2380952380952403E-2</v>
      </c>
      <c r="G101" s="16">
        <v>2.3809523809523801E-2</v>
      </c>
      <c r="H101" s="16">
        <v>0</v>
      </c>
      <c r="J101" s="8" t="e">
        <f>'Ready Reckoner'!$C$7</f>
        <v>#N/A</v>
      </c>
      <c r="L101" s="8" t="e">
        <f t="shared" si="14"/>
        <v>#N/A</v>
      </c>
      <c r="M101" s="8" t="e">
        <f t="shared" si="15"/>
        <v>#N/A</v>
      </c>
      <c r="N101" s="8" t="e">
        <f t="shared" si="16"/>
        <v>#N/A</v>
      </c>
      <c r="O101" s="8" t="e">
        <f t="shared" si="17"/>
        <v>#N/A</v>
      </c>
      <c r="P101" s="8" t="e">
        <f t="shared" si="18"/>
        <v>#N/A</v>
      </c>
      <c r="Q101" s="8" t="e">
        <f t="shared" si="19"/>
        <v>#N/A</v>
      </c>
      <c r="S101" s="8" t="e">
        <f t="shared" si="20"/>
        <v>#N/A</v>
      </c>
      <c r="T101" s="8" t="e">
        <f t="shared" si="21"/>
        <v>#N/A</v>
      </c>
      <c r="U101" s="8" t="e">
        <f t="shared" si="22"/>
        <v>#N/A</v>
      </c>
      <c r="V101" s="8" t="e">
        <f t="shared" si="23"/>
        <v>#N/A</v>
      </c>
      <c r="W101" s="8" t="e">
        <f t="shared" si="24"/>
        <v>#N/A</v>
      </c>
      <c r="X101" s="8" t="e">
        <f t="shared" si="25"/>
        <v>#N/A</v>
      </c>
      <c r="Y101" s="20" t="e">
        <f t="shared" si="26"/>
        <v>#N/A</v>
      </c>
    </row>
    <row r="102" spans="1:25" x14ac:dyDescent="0.25">
      <c r="A102">
        <v>3023</v>
      </c>
      <c r="B102" t="s">
        <v>137</v>
      </c>
      <c r="C102" s="16">
        <v>9.4202898550724598E-2</v>
      </c>
      <c r="D102" s="16">
        <v>7.2463768115942004E-3</v>
      </c>
      <c r="E102" s="16">
        <v>5.0724637681159403E-2</v>
      </c>
      <c r="F102" s="16">
        <v>2.1739130434782601E-2</v>
      </c>
      <c r="G102" s="16">
        <v>7.0048309178743995E-2</v>
      </c>
      <c r="H102" s="16">
        <v>4.10628019323672E-2</v>
      </c>
      <c r="J102" s="8" t="e">
        <f>'Ready Reckoner'!$C$7</f>
        <v>#N/A</v>
      </c>
      <c r="L102" s="8" t="e">
        <f t="shared" si="14"/>
        <v>#N/A</v>
      </c>
      <c r="M102" s="8" t="e">
        <f t="shared" si="15"/>
        <v>#N/A</v>
      </c>
      <c r="N102" s="8" t="e">
        <f t="shared" si="16"/>
        <v>#N/A</v>
      </c>
      <c r="O102" s="8" t="e">
        <f t="shared" si="17"/>
        <v>#N/A</v>
      </c>
      <c r="P102" s="8" t="e">
        <f t="shared" si="18"/>
        <v>#N/A</v>
      </c>
      <c r="Q102" s="8" t="e">
        <f t="shared" si="19"/>
        <v>#N/A</v>
      </c>
      <c r="S102" s="8" t="e">
        <f t="shared" si="20"/>
        <v>#N/A</v>
      </c>
      <c r="T102" s="8" t="e">
        <f t="shared" si="21"/>
        <v>#N/A</v>
      </c>
      <c r="U102" s="8" t="e">
        <f t="shared" si="22"/>
        <v>#N/A</v>
      </c>
      <c r="V102" s="8" t="e">
        <f t="shared" si="23"/>
        <v>#N/A</v>
      </c>
      <c r="W102" s="8" t="e">
        <f t="shared" si="24"/>
        <v>#N/A</v>
      </c>
      <c r="X102" s="8" t="e">
        <f t="shared" si="25"/>
        <v>#N/A</v>
      </c>
      <c r="Y102" s="20" t="e">
        <f t="shared" si="26"/>
        <v>#N/A</v>
      </c>
    </row>
    <row r="103" spans="1:25" x14ac:dyDescent="0.25">
      <c r="A103">
        <v>2199</v>
      </c>
      <c r="B103" t="s">
        <v>138</v>
      </c>
      <c r="C103" s="16">
        <v>2.6442307692307699E-2</v>
      </c>
      <c r="D103" s="16">
        <v>6.9711538461538505E-2</v>
      </c>
      <c r="E103" s="16">
        <v>7.2115384615384595E-2</v>
      </c>
      <c r="F103" s="16">
        <v>0</v>
      </c>
      <c r="G103" s="16">
        <v>0.56490384615384603</v>
      </c>
      <c r="H103" s="16">
        <v>0.24519230769230799</v>
      </c>
      <c r="J103" s="8" t="e">
        <f>'Ready Reckoner'!$C$7</f>
        <v>#N/A</v>
      </c>
      <c r="L103" s="8" t="e">
        <f t="shared" si="14"/>
        <v>#N/A</v>
      </c>
      <c r="M103" s="8" t="e">
        <f t="shared" si="15"/>
        <v>#N/A</v>
      </c>
      <c r="N103" s="8" t="e">
        <f t="shared" si="16"/>
        <v>#N/A</v>
      </c>
      <c r="O103" s="8" t="e">
        <f t="shared" si="17"/>
        <v>#N/A</v>
      </c>
      <c r="P103" s="8" t="e">
        <f t="shared" si="18"/>
        <v>#N/A</v>
      </c>
      <c r="Q103" s="8" t="e">
        <f t="shared" si="19"/>
        <v>#N/A</v>
      </c>
      <c r="S103" s="8" t="e">
        <f t="shared" si="20"/>
        <v>#N/A</v>
      </c>
      <c r="T103" s="8" t="e">
        <f t="shared" si="21"/>
        <v>#N/A</v>
      </c>
      <c r="U103" s="8" t="e">
        <f t="shared" si="22"/>
        <v>#N/A</v>
      </c>
      <c r="V103" s="8" t="e">
        <f t="shared" si="23"/>
        <v>#N/A</v>
      </c>
      <c r="W103" s="8" t="e">
        <f t="shared" si="24"/>
        <v>#N/A</v>
      </c>
      <c r="X103" s="8" t="e">
        <f t="shared" si="25"/>
        <v>#N/A</v>
      </c>
      <c r="Y103" s="20" t="e">
        <f t="shared" si="26"/>
        <v>#N/A</v>
      </c>
    </row>
    <row r="104" spans="1:25" x14ac:dyDescent="0.25">
      <c r="A104">
        <v>2179</v>
      </c>
      <c r="B104" t="s">
        <v>139</v>
      </c>
      <c r="C104" s="16">
        <v>0.34098360655737697</v>
      </c>
      <c r="D104" s="16">
        <v>0.43442622950819698</v>
      </c>
      <c r="E104" s="16">
        <v>5.5737704918032802E-2</v>
      </c>
      <c r="F104" s="16">
        <v>1.63934426229508E-3</v>
      </c>
      <c r="G104" s="16">
        <v>5.2459016393442602E-2</v>
      </c>
      <c r="H104" s="16">
        <v>0</v>
      </c>
      <c r="J104" s="8" t="e">
        <f>'Ready Reckoner'!$C$7</f>
        <v>#N/A</v>
      </c>
      <c r="L104" s="8" t="e">
        <f t="shared" si="14"/>
        <v>#N/A</v>
      </c>
      <c r="M104" s="8" t="e">
        <f t="shared" si="15"/>
        <v>#N/A</v>
      </c>
      <c r="N104" s="8" t="e">
        <f t="shared" si="16"/>
        <v>#N/A</v>
      </c>
      <c r="O104" s="8" t="e">
        <f t="shared" si="17"/>
        <v>#N/A</v>
      </c>
      <c r="P104" s="8" t="e">
        <f t="shared" si="18"/>
        <v>#N/A</v>
      </c>
      <c r="Q104" s="8" t="e">
        <f t="shared" si="19"/>
        <v>#N/A</v>
      </c>
      <c r="S104" s="8" t="e">
        <f t="shared" si="20"/>
        <v>#N/A</v>
      </c>
      <c r="T104" s="8" t="e">
        <f t="shared" si="21"/>
        <v>#N/A</v>
      </c>
      <c r="U104" s="8" t="e">
        <f t="shared" si="22"/>
        <v>#N/A</v>
      </c>
      <c r="V104" s="8" t="e">
        <f t="shared" si="23"/>
        <v>#N/A</v>
      </c>
      <c r="W104" s="8" t="e">
        <f t="shared" si="24"/>
        <v>#N/A</v>
      </c>
      <c r="X104" s="8" t="e">
        <f t="shared" si="25"/>
        <v>#N/A</v>
      </c>
      <c r="Y104" s="20" t="e">
        <f t="shared" si="26"/>
        <v>#N/A</v>
      </c>
    </row>
    <row r="105" spans="1:25" x14ac:dyDescent="0.25">
      <c r="A105">
        <v>2048</v>
      </c>
      <c r="B105" t="s">
        <v>140</v>
      </c>
      <c r="C105" s="16">
        <v>0.52619047619047599</v>
      </c>
      <c r="D105" s="16">
        <v>1.9047619047619001E-2</v>
      </c>
      <c r="E105" s="16">
        <v>0.27857142857142903</v>
      </c>
      <c r="F105" s="16">
        <v>7.14285714285714E-3</v>
      </c>
      <c r="G105" s="16">
        <v>0.145238095238095</v>
      </c>
      <c r="H105" s="16">
        <v>7.14285714285714E-3</v>
      </c>
      <c r="J105" s="8" t="e">
        <f>'Ready Reckoner'!$C$7</f>
        <v>#N/A</v>
      </c>
      <c r="L105" s="8" t="e">
        <f t="shared" si="14"/>
        <v>#N/A</v>
      </c>
      <c r="M105" s="8" t="e">
        <f t="shared" si="15"/>
        <v>#N/A</v>
      </c>
      <c r="N105" s="8" t="e">
        <f t="shared" si="16"/>
        <v>#N/A</v>
      </c>
      <c r="O105" s="8" t="e">
        <f t="shared" si="17"/>
        <v>#N/A</v>
      </c>
      <c r="P105" s="8" t="e">
        <f t="shared" si="18"/>
        <v>#N/A</v>
      </c>
      <c r="Q105" s="8" t="e">
        <f t="shared" si="19"/>
        <v>#N/A</v>
      </c>
      <c r="S105" s="8" t="e">
        <f t="shared" si="20"/>
        <v>#N/A</v>
      </c>
      <c r="T105" s="8" t="e">
        <f t="shared" si="21"/>
        <v>#N/A</v>
      </c>
      <c r="U105" s="8" t="e">
        <f t="shared" si="22"/>
        <v>#N/A</v>
      </c>
      <c r="V105" s="8" t="e">
        <f t="shared" si="23"/>
        <v>#N/A</v>
      </c>
      <c r="W105" s="8" t="e">
        <f t="shared" si="24"/>
        <v>#N/A</v>
      </c>
      <c r="X105" s="8" t="e">
        <f t="shared" si="25"/>
        <v>#N/A</v>
      </c>
      <c r="Y105" s="20" t="e">
        <f t="shared" si="26"/>
        <v>#N/A</v>
      </c>
    </row>
    <row r="106" spans="1:25" x14ac:dyDescent="0.25">
      <c r="A106">
        <v>2192</v>
      </c>
      <c r="B106" t="s">
        <v>141</v>
      </c>
      <c r="C106" s="16">
        <v>2.62529832935561E-2</v>
      </c>
      <c r="D106" s="16">
        <v>1.67064439140811E-2</v>
      </c>
      <c r="E106" s="16">
        <v>0</v>
      </c>
      <c r="F106" s="16">
        <v>0</v>
      </c>
      <c r="G106" s="16">
        <v>0</v>
      </c>
      <c r="H106" s="16">
        <v>0</v>
      </c>
      <c r="J106" s="8" t="e">
        <f>'Ready Reckoner'!$C$7</f>
        <v>#N/A</v>
      </c>
      <c r="L106" s="8" t="e">
        <f t="shared" si="14"/>
        <v>#N/A</v>
      </c>
      <c r="M106" s="8" t="e">
        <f t="shared" si="15"/>
        <v>#N/A</v>
      </c>
      <c r="N106" s="8" t="e">
        <f t="shared" si="16"/>
        <v>#N/A</v>
      </c>
      <c r="O106" s="8" t="e">
        <f t="shared" si="17"/>
        <v>#N/A</v>
      </c>
      <c r="P106" s="8" t="e">
        <f t="shared" si="18"/>
        <v>#N/A</v>
      </c>
      <c r="Q106" s="8" t="e">
        <f t="shared" si="19"/>
        <v>#N/A</v>
      </c>
      <c r="S106" s="8" t="e">
        <f t="shared" si="20"/>
        <v>#N/A</v>
      </c>
      <c r="T106" s="8" t="e">
        <f t="shared" si="21"/>
        <v>#N/A</v>
      </c>
      <c r="U106" s="8" t="e">
        <f t="shared" si="22"/>
        <v>#N/A</v>
      </c>
      <c r="V106" s="8" t="e">
        <f t="shared" si="23"/>
        <v>#N/A</v>
      </c>
      <c r="W106" s="8" t="e">
        <f t="shared" si="24"/>
        <v>#N/A</v>
      </c>
      <c r="X106" s="8" t="e">
        <f t="shared" si="25"/>
        <v>#N/A</v>
      </c>
      <c r="Y106" s="20" t="e">
        <f t="shared" si="26"/>
        <v>#N/A</v>
      </c>
    </row>
    <row r="107" spans="1:25" x14ac:dyDescent="0.25">
      <c r="A107">
        <v>2014</v>
      </c>
      <c r="B107" t="s">
        <v>142</v>
      </c>
      <c r="C107" s="16">
        <v>5.4313099041533502E-2</v>
      </c>
      <c r="D107" s="16">
        <v>0.105431309904153</v>
      </c>
      <c r="E107" s="16">
        <v>0</v>
      </c>
      <c r="F107" s="16">
        <v>0.48242811501597399</v>
      </c>
      <c r="G107" s="16">
        <v>0.303514376996805</v>
      </c>
      <c r="H107" s="16">
        <v>3.1948881789137401E-3</v>
      </c>
      <c r="J107" s="8" t="e">
        <f>'Ready Reckoner'!$C$7</f>
        <v>#N/A</v>
      </c>
      <c r="L107" s="8" t="e">
        <f t="shared" si="14"/>
        <v>#N/A</v>
      </c>
      <c r="M107" s="8" t="e">
        <f t="shared" si="15"/>
        <v>#N/A</v>
      </c>
      <c r="N107" s="8" t="e">
        <f t="shared" si="16"/>
        <v>#N/A</v>
      </c>
      <c r="O107" s="8" t="e">
        <f t="shared" si="17"/>
        <v>#N/A</v>
      </c>
      <c r="P107" s="8" t="e">
        <f t="shared" si="18"/>
        <v>#N/A</v>
      </c>
      <c r="Q107" s="8" t="e">
        <f t="shared" si="19"/>
        <v>#N/A</v>
      </c>
      <c r="S107" s="8" t="e">
        <f t="shared" si="20"/>
        <v>#N/A</v>
      </c>
      <c r="T107" s="8" t="e">
        <f t="shared" si="21"/>
        <v>#N/A</v>
      </c>
      <c r="U107" s="8" t="e">
        <f t="shared" si="22"/>
        <v>#N/A</v>
      </c>
      <c r="V107" s="8" t="e">
        <f t="shared" si="23"/>
        <v>#N/A</v>
      </c>
      <c r="W107" s="8" t="e">
        <f t="shared" si="24"/>
        <v>#N/A</v>
      </c>
      <c r="X107" s="8" t="e">
        <f t="shared" si="25"/>
        <v>#N/A</v>
      </c>
      <c r="Y107" s="20" t="e">
        <f t="shared" si="26"/>
        <v>#N/A</v>
      </c>
    </row>
    <row r="108" spans="1:25" x14ac:dyDescent="0.25">
      <c r="A108">
        <v>2185</v>
      </c>
      <c r="B108" t="s">
        <v>143</v>
      </c>
      <c r="C108" s="16">
        <v>2.9649595687331502E-2</v>
      </c>
      <c r="D108" s="16">
        <v>0.25876010781671199</v>
      </c>
      <c r="E108" s="16">
        <v>0.51212938005390796</v>
      </c>
      <c r="F108" s="16">
        <v>0.11859838274932601</v>
      </c>
      <c r="G108" s="16">
        <v>4.5822102425875998E-2</v>
      </c>
      <c r="H108" s="16">
        <v>2.6954177897574099E-3</v>
      </c>
      <c r="J108" s="8" t="e">
        <f>'Ready Reckoner'!$C$7</f>
        <v>#N/A</v>
      </c>
      <c r="L108" s="8" t="e">
        <f t="shared" si="14"/>
        <v>#N/A</v>
      </c>
      <c r="M108" s="8" t="e">
        <f t="shared" si="15"/>
        <v>#N/A</v>
      </c>
      <c r="N108" s="8" t="e">
        <f t="shared" si="16"/>
        <v>#N/A</v>
      </c>
      <c r="O108" s="8" t="e">
        <f t="shared" si="17"/>
        <v>#N/A</v>
      </c>
      <c r="P108" s="8" t="e">
        <f t="shared" si="18"/>
        <v>#N/A</v>
      </c>
      <c r="Q108" s="8" t="e">
        <f t="shared" si="19"/>
        <v>#N/A</v>
      </c>
      <c r="S108" s="8" t="e">
        <f t="shared" si="20"/>
        <v>#N/A</v>
      </c>
      <c r="T108" s="8" t="e">
        <f t="shared" si="21"/>
        <v>#N/A</v>
      </c>
      <c r="U108" s="8" t="e">
        <f t="shared" si="22"/>
        <v>#N/A</v>
      </c>
      <c r="V108" s="8" t="e">
        <f t="shared" si="23"/>
        <v>#N/A</v>
      </c>
      <c r="W108" s="8" t="e">
        <f t="shared" si="24"/>
        <v>#N/A</v>
      </c>
      <c r="X108" s="8" t="e">
        <f t="shared" si="25"/>
        <v>#N/A</v>
      </c>
      <c r="Y108" s="20" t="e">
        <f t="shared" si="26"/>
        <v>#N/A</v>
      </c>
    </row>
    <row r="109" spans="1:25" x14ac:dyDescent="0.25">
      <c r="A109">
        <v>5206</v>
      </c>
      <c r="B109" t="s">
        <v>144</v>
      </c>
      <c r="C109" s="16">
        <v>5.9633027522935797E-2</v>
      </c>
      <c r="D109" s="16">
        <v>6.8807339449541302E-2</v>
      </c>
      <c r="E109" s="16">
        <v>2.7522935779816501E-2</v>
      </c>
      <c r="F109" s="16">
        <v>4.5871559633027499E-3</v>
      </c>
      <c r="G109" s="16">
        <v>0</v>
      </c>
      <c r="H109" s="16">
        <v>0</v>
      </c>
      <c r="J109" s="8" t="e">
        <f>'Ready Reckoner'!$C$7</f>
        <v>#N/A</v>
      </c>
      <c r="L109" s="8" t="e">
        <f t="shared" si="14"/>
        <v>#N/A</v>
      </c>
      <c r="M109" s="8" t="e">
        <f t="shared" si="15"/>
        <v>#N/A</v>
      </c>
      <c r="N109" s="8" t="e">
        <f t="shared" si="16"/>
        <v>#N/A</v>
      </c>
      <c r="O109" s="8" t="e">
        <f t="shared" si="17"/>
        <v>#N/A</v>
      </c>
      <c r="P109" s="8" t="e">
        <f t="shared" si="18"/>
        <v>#N/A</v>
      </c>
      <c r="Q109" s="8" t="e">
        <f t="shared" si="19"/>
        <v>#N/A</v>
      </c>
      <c r="S109" s="8" t="e">
        <f t="shared" si="20"/>
        <v>#N/A</v>
      </c>
      <c r="T109" s="8" t="e">
        <f t="shared" si="21"/>
        <v>#N/A</v>
      </c>
      <c r="U109" s="8" t="e">
        <f t="shared" si="22"/>
        <v>#N/A</v>
      </c>
      <c r="V109" s="8" t="e">
        <f t="shared" si="23"/>
        <v>#N/A</v>
      </c>
      <c r="W109" s="8" t="e">
        <f t="shared" si="24"/>
        <v>#N/A</v>
      </c>
      <c r="X109" s="8" t="e">
        <f t="shared" si="25"/>
        <v>#N/A</v>
      </c>
      <c r="Y109" s="20" t="e">
        <f t="shared" si="26"/>
        <v>#N/A</v>
      </c>
    </row>
    <row r="110" spans="1:25" x14ac:dyDescent="0.25">
      <c r="A110">
        <v>2170</v>
      </c>
      <c r="B110" t="s">
        <v>145</v>
      </c>
      <c r="C110" s="16">
        <v>0.165024630541872</v>
      </c>
      <c r="D110" s="16">
        <v>0.26108374384236499</v>
      </c>
      <c r="E110" s="16">
        <v>0</v>
      </c>
      <c r="F110" s="16">
        <v>4.9261083743842402E-2</v>
      </c>
      <c r="G110" s="16">
        <v>0.17980295566502499</v>
      </c>
      <c r="H110" s="16">
        <v>2.2167487684729099E-2</v>
      </c>
      <c r="J110" s="8" t="e">
        <f>'Ready Reckoner'!$C$7</f>
        <v>#N/A</v>
      </c>
      <c r="L110" s="8" t="e">
        <f t="shared" si="14"/>
        <v>#N/A</v>
      </c>
      <c r="M110" s="8" t="e">
        <f t="shared" si="15"/>
        <v>#N/A</v>
      </c>
      <c r="N110" s="8" t="e">
        <f t="shared" si="16"/>
        <v>#N/A</v>
      </c>
      <c r="O110" s="8" t="e">
        <f t="shared" si="17"/>
        <v>#N/A</v>
      </c>
      <c r="P110" s="8" t="e">
        <f t="shared" si="18"/>
        <v>#N/A</v>
      </c>
      <c r="Q110" s="8" t="e">
        <f t="shared" si="19"/>
        <v>#N/A</v>
      </c>
      <c r="S110" s="8" t="e">
        <f t="shared" si="20"/>
        <v>#N/A</v>
      </c>
      <c r="T110" s="8" t="e">
        <f t="shared" si="21"/>
        <v>#N/A</v>
      </c>
      <c r="U110" s="8" t="e">
        <f t="shared" si="22"/>
        <v>#N/A</v>
      </c>
      <c r="V110" s="8" t="e">
        <f t="shared" si="23"/>
        <v>#N/A</v>
      </c>
      <c r="W110" s="8" t="e">
        <f t="shared" si="24"/>
        <v>#N/A</v>
      </c>
      <c r="X110" s="8" t="e">
        <f t="shared" si="25"/>
        <v>#N/A</v>
      </c>
      <c r="Y110" s="20" t="e">
        <f t="shared" si="26"/>
        <v>#N/A</v>
      </c>
    </row>
    <row r="111" spans="1:25" x14ac:dyDescent="0.25">
      <c r="A111">
        <v>2054</v>
      </c>
      <c r="B111" t="s">
        <v>146</v>
      </c>
      <c r="C111" s="16">
        <v>0.34751773049645401</v>
      </c>
      <c r="D111" s="16">
        <v>0.269503546099291</v>
      </c>
      <c r="E111" s="16">
        <v>0.290780141843972</v>
      </c>
      <c r="F111" s="16">
        <v>1.6548463356973998E-2</v>
      </c>
      <c r="G111" s="16">
        <v>4.2553191489361701E-2</v>
      </c>
      <c r="H111" s="16">
        <v>9.4562647754137096E-3</v>
      </c>
      <c r="J111" s="8" t="e">
        <f>'Ready Reckoner'!$C$7</f>
        <v>#N/A</v>
      </c>
      <c r="L111" s="8" t="e">
        <f t="shared" si="14"/>
        <v>#N/A</v>
      </c>
      <c r="M111" s="8" t="e">
        <f t="shared" si="15"/>
        <v>#N/A</v>
      </c>
      <c r="N111" s="8" t="e">
        <f t="shared" si="16"/>
        <v>#N/A</v>
      </c>
      <c r="O111" s="8" t="e">
        <f t="shared" si="17"/>
        <v>#N/A</v>
      </c>
      <c r="P111" s="8" t="e">
        <f t="shared" si="18"/>
        <v>#N/A</v>
      </c>
      <c r="Q111" s="8" t="e">
        <f t="shared" si="19"/>
        <v>#N/A</v>
      </c>
      <c r="S111" s="8" t="e">
        <f t="shared" si="20"/>
        <v>#N/A</v>
      </c>
      <c r="T111" s="8" t="e">
        <f t="shared" si="21"/>
        <v>#N/A</v>
      </c>
      <c r="U111" s="8" t="e">
        <f t="shared" si="22"/>
        <v>#N/A</v>
      </c>
      <c r="V111" s="8" t="e">
        <f t="shared" si="23"/>
        <v>#N/A</v>
      </c>
      <c r="W111" s="8" t="e">
        <f t="shared" si="24"/>
        <v>#N/A</v>
      </c>
      <c r="X111" s="8" t="e">
        <f t="shared" si="25"/>
        <v>#N/A</v>
      </c>
      <c r="Y111" s="20" t="e">
        <f t="shared" si="26"/>
        <v>#N/A</v>
      </c>
    </row>
    <row r="112" spans="1:25" x14ac:dyDescent="0.25">
      <c r="A112">
        <v>2197</v>
      </c>
      <c r="B112" t="s">
        <v>147</v>
      </c>
      <c r="C112" s="16">
        <v>0.26075949367088602</v>
      </c>
      <c r="D112" s="16">
        <v>4.3037974683544297E-2</v>
      </c>
      <c r="E112" s="16">
        <v>5.0632911392405099E-3</v>
      </c>
      <c r="F112" s="16">
        <v>0</v>
      </c>
      <c r="G112" s="16">
        <v>0.43291139240506299</v>
      </c>
      <c r="H112" s="16">
        <v>1.7721518987341801E-2</v>
      </c>
      <c r="J112" s="8" t="e">
        <f>'Ready Reckoner'!$C$7</f>
        <v>#N/A</v>
      </c>
      <c r="L112" s="8" t="e">
        <f t="shared" si="14"/>
        <v>#N/A</v>
      </c>
      <c r="M112" s="8" t="e">
        <f t="shared" si="15"/>
        <v>#N/A</v>
      </c>
      <c r="N112" s="8" t="e">
        <f t="shared" si="16"/>
        <v>#N/A</v>
      </c>
      <c r="O112" s="8" t="e">
        <f t="shared" si="17"/>
        <v>#N/A</v>
      </c>
      <c r="P112" s="8" t="e">
        <f t="shared" si="18"/>
        <v>#N/A</v>
      </c>
      <c r="Q112" s="8" t="e">
        <f t="shared" si="19"/>
        <v>#N/A</v>
      </c>
      <c r="S112" s="8" t="e">
        <f t="shared" si="20"/>
        <v>#N/A</v>
      </c>
      <c r="T112" s="8" t="e">
        <f t="shared" si="21"/>
        <v>#N/A</v>
      </c>
      <c r="U112" s="8" t="e">
        <f t="shared" si="22"/>
        <v>#N/A</v>
      </c>
      <c r="V112" s="8" t="e">
        <f t="shared" si="23"/>
        <v>#N/A</v>
      </c>
      <c r="W112" s="8" t="e">
        <f t="shared" si="24"/>
        <v>#N/A</v>
      </c>
      <c r="X112" s="8" t="e">
        <f t="shared" si="25"/>
        <v>#N/A</v>
      </c>
      <c r="Y112" s="20" t="e">
        <f t="shared" si="26"/>
        <v>#N/A</v>
      </c>
    </row>
    <row r="113" spans="1:25" x14ac:dyDescent="0.25">
      <c r="A113">
        <v>5205</v>
      </c>
      <c r="B113" t="s">
        <v>148</v>
      </c>
      <c r="C113" s="16">
        <v>4.7505938242280296E-3</v>
      </c>
      <c r="D113" s="16">
        <v>8.3135391923990498E-2</v>
      </c>
      <c r="E113" s="16">
        <v>0</v>
      </c>
      <c r="F113" s="16">
        <v>6.4133016627078404E-2</v>
      </c>
      <c r="G113" s="16">
        <v>4.7505938242280296E-3</v>
      </c>
      <c r="H113" s="16">
        <v>7.1258907363420396E-3</v>
      </c>
      <c r="J113" s="8" t="e">
        <f>'Ready Reckoner'!$C$7</f>
        <v>#N/A</v>
      </c>
      <c r="L113" s="8" t="e">
        <f t="shared" si="14"/>
        <v>#N/A</v>
      </c>
      <c r="M113" s="8" t="e">
        <f t="shared" si="15"/>
        <v>#N/A</v>
      </c>
      <c r="N113" s="8" t="e">
        <f t="shared" si="16"/>
        <v>#N/A</v>
      </c>
      <c r="O113" s="8" t="e">
        <f t="shared" si="17"/>
        <v>#N/A</v>
      </c>
      <c r="P113" s="8" t="e">
        <f t="shared" si="18"/>
        <v>#N/A</v>
      </c>
      <c r="Q113" s="8" t="e">
        <f t="shared" si="19"/>
        <v>#N/A</v>
      </c>
      <c r="S113" s="8" t="e">
        <f t="shared" si="20"/>
        <v>#N/A</v>
      </c>
      <c r="T113" s="8" t="e">
        <f t="shared" si="21"/>
        <v>#N/A</v>
      </c>
      <c r="U113" s="8" t="e">
        <f t="shared" si="22"/>
        <v>#N/A</v>
      </c>
      <c r="V113" s="8" t="e">
        <f t="shared" si="23"/>
        <v>#N/A</v>
      </c>
      <c r="W113" s="8" t="e">
        <f t="shared" si="24"/>
        <v>#N/A</v>
      </c>
      <c r="X113" s="8" t="e">
        <f t="shared" si="25"/>
        <v>#N/A</v>
      </c>
      <c r="Y113" s="20" t="e">
        <f t="shared" si="26"/>
        <v>#N/A</v>
      </c>
    </row>
    <row r="114" spans="1:25" x14ac:dyDescent="0.25">
      <c r="A114">
        <v>4019</v>
      </c>
      <c r="B114" t="s">
        <v>149</v>
      </c>
      <c r="C114" s="18"/>
      <c r="D114" s="18"/>
      <c r="E114" s="18"/>
      <c r="F114" s="18"/>
      <c r="G114" s="18"/>
      <c r="H114" s="18"/>
      <c r="J114" s="8" t="e">
        <f>'Ready Reckoner'!$C$7</f>
        <v>#N/A</v>
      </c>
      <c r="L114" s="8" t="e">
        <f t="shared" si="14"/>
        <v>#N/A</v>
      </c>
      <c r="M114" s="8" t="e">
        <f t="shared" si="15"/>
        <v>#N/A</v>
      </c>
      <c r="N114" s="8" t="e">
        <f t="shared" si="16"/>
        <v>#N/A</v>
      </c>
      <c r="O114" s="8" t="e">
        <f t="shared" si="17"/>
        <v>#N/A</v>
      </c>
      <c r="P114" s="8" t="e">
        <f t="shared" si="18"/>
        <v>#N/A</v>
      </c>
      <c r="Q114" s="8" t="e">
        <f t="shared" si="19"/>
        <v>#N/A</v>
      </c>
      <c r="S114" s="8" t="e">
        <f t="shared" si="20"/>
        <v>#N/A</v>
      </c>
      <c r="T114" s="8" t="e">
        <f t="shared" si="21"/>
        <v>#N/A</v>
      </c>
      <c r="U114" s="8" t="e">
        <f t="shared" si="22"/>
        <v>#N/A</v>
      </c>
      <c r="V114" s="8" t="e">
        <f t="shared" si="23"/>
        <v>#N/A</v>
      </c>
      <c r="W114" s="8" t="e">
        <f t="shared" si="24"/>
        <v>#N/A</v>
      </c>
      <c r="X114" s="8" t="e">
        <f t="shared" si="25"/>
        <v>#N/A</v>
      </c>
      <c r="Y114" s="20" t="e">
        <f t="shared" si="26"/>
        <v>#N/A</v>
      </c>
    </row>
    <row r="115" spans="1:25" x14ac:dyDescent="0.25">
      <c r="A115">
        <v>2130</v>
      </c>
      <c r="B115" t="s">
        <v>150</v>
      </c>
      <c r="C115" s="16">
        <v>0.05</v>
      </c>
      <c r="D115" s="16">
        <v>0.25</v>
      </c>
      <c r="E115" s="16">
        <v>0</v>
      </c>
      <c r="F115" s="16">
        <v>6.6666666666666693E-2</v>
      </c>
      <c r="G115" s="16">
        <v>1.6666666666666701E-2</v>
      </c>
      <c r="H115" s="16">
        <v>0.05</v>
      </c>
      <c r="J115" s="8" t="e">
        <f>'Ready Reckoner'!$C$7</f>
        <v>#N/A</v>
      </c>
      <c r="L115" s="8" t="e">
        <f t="shared" si="14"/>
        <v>#N/A</v>
      </c>
      <c r="M115" s="8" t="e">
        <f t="shared" si="15"/>
        <v>#N/A</v>
      </c>
      <c r="N115" s="8" t="e">
        <f t="shared" si="16"/>
        <v>#N/A</v>
      </c>
      <c r="O115" s="8" t="e">
        <f t="shared" si="17"/>
        <v>#N/A</v>
      </c>
      <c r="P115" s="8" t="e">
        <f t="shared" si="18"/>
        <v>#N/A</v>
      </c>
      <c r="Q115" s="8" t="e">
        <f t="shared" si="19"/>
        <v>#N/A</v>
      </c>
      <c r="S115" s="8" t="e">
        <f t="shared" si="20"/>
        <v>#N/A</v>
      </c>
      <c r="T115" s="8" t="e">
        <f t="shared" si="21"/>
        <v>#N/A</v>
      </c>
      <c r="U115" s="8" t="e">
        <f t="shared" si="22"/>
        <v>#N/A</v>
      </c>
      <c r="V115" s="8" t="e">
        <f t="shared" si="23"/>
        <v>#N/A</v>
      </c>
      <c r="W115" s="8" t="e">
        <f t="shared" si="24"/>
        <v>#N/A</v>
      </c>
      <c r="X115" s="8" t="e">
        <f t="shared" si="25"/>
        <v>#N/A</v>
      </c>
      <c r="Y115" s="20" t="e">
        <f t="shared" si="26"/>
        <v>#N/A</v>
      </c>
    </row>
    <row r="116" spans="1:25" x14ac:dyDescent="0.25">
      <c r="A116">
        <v>4013</v>
      </c>
      <c r="B116" t="s">
        <v>151</v>
      </c>
      <c r="C116" s="18"/>
      <c r="D116" s="18"/>
      <c r="E116" s="18"/>
      <c r="F116" s="18"/>
      <c r="G116" s="18"/>
      <c r="H116" s="18"/>
      <c r="J116" s="8" t="e">
        <f>'Ready Reckoner'!$C$7</f>
        <v>#N/A</v>
      </c>
      <c r="L116" s="8" t="e">
        <f t="shared" si="14"/>
        <v>#N/A</v>
      </c>
      <c r="M116" s="8" t="e">
        <f t="shared" si="15"/>
        <v>#N/A</v>
      </c>
      <c r="N116" s="8" t="e">
        <f t="shared" si="16"/>
        <v>#N/A</v>
      </c>
      <c r="O116" s="8" t="e">
        <f t="shared" si="17"/>
        <v>#N/A</v>
      </c>
      <c r="P116" s="8" t="e">
        <f t="shared" si="18"/>
        <v>#N/A</v>
      </c>
      <c r="Q116" s="8" t="e">
        <f t="shared" si="19"/>
        <v>#N/A</v>
      </c>
      <c r="S116" s="8" t="e">
        <f t="shared" si="20"/>
        <v>#N/A</v>
      </c>
      <c r="T116" s="8" t="e">
        <f t="shared" si="21"/>
        <v>#N/A</v>
      </c>
      <c r="U116" s="8" t="e">
        <f t="shared" si="22"/>
        <v>#N/A</v>
      </c>
      <c r="V116" s="8" t="e">
        <f t="shared" si="23"/>
        <v>#N/A</v>
      </c>
      <c r="W116" s="8" t="e">
        <f t="shared" si="24"/>
        <v>#N/A</v>
      </c>
      <c r="X116" s="8" t="e">
        <f t="shared" si="25"/>
        <v>#N/A</v>
      </c>
      <c r="Y116" s="20" t="e">
        <f t="shared" si="26"/>
        <v>#N/A</v>
      </c>
    </row>
    <row r="117" spans="1:25" x14ac:dyDescent="0.25">
      <c r="A117">
        <v>3353</v>
      </c>
      <c r="B117" t="s">
        <v>152</v>
      </c>
      <c r="C117" s="16">
        <v>4.78468899521531E-3</v>
      </c>
      <c r="D117" s="16">
        <v>4.78468899521531E-3</v>
      </c>
      <c r="E117" s="16">
        <v>0.143540669856459</v>
      </c>
      <c r="F117" s="16">
        <v>0.28229665071770299</v>
      </c>
      <c r="G117" s="16">
        <v>0.45933014354066998</v>
      </c>
      <c r="H117" s="16">
        <v>0</v>
      </c>
      <c r="J117" s="8" t="e">
        <f>'Ready Reckoner'!$C$7</f>
        <v>#N/A</v>
      </c>
      <c r="L117" s="8" t="e">
        <f t="shared" si="14"/>
        <v>#N/A</v>
      </c>
      <c r="M117" s="8" t="e">
        <f t="shared" si="15"/>
        <v>#N/A</v>
      </c>
      <c r="N117" s="8" t="e">
        <f t="shared" si="16"/>
        <v>#N/A</v>
      </c>
      <c r="O117" s="8" t="e">
        <f t="shared" si="17"/>
        <v>#N/A</v>
      </c>
      <c r="P117" s="8" t="e">
        <f t="shared" si="18"/>
        <v>#N/A</v>
      </c>
      <c r="Q117" s="8" t="e">
        <f t="shared" si="19"/>
        <v>#N/A</v>
      </c>
      <c r="S117" s="8" t="e">
        <f t="shared" si="20"/>
        <v>#N/A</v>
      </c>
      <c r="T117" s="8" t="e">
        <f t="shared" si="21"/>
        <v>#N/A</v>
      </c>
      <c r="U117" s="8" t="e">
        <f t="shared" si="22"/>
        <v>#N/A</v>
      </c>
      <c r="V117" s="8" t="e">
        <f t="shared" si="23"/>
        <v>#N/A</v>
      </c>
      <c r="W117" s="8" t="e">
        <f t="shared" si="24"/>
        <v>#N/A</v>
      </c>
      <c r="X117" s="8" t="e">
        <f t="shared" si="25"/>
        <v>#N/A</v>
      </c>
      <c r="Y117" s="20" t="e">
        <f t="shared" si="26"/>
        <v>#N/A</v>
      </c>
    </row>
    <row r="118" spans="1:25" x14ac:dyDescent="0.25">
      <c r="A118">
        <v>3372</v>
      </c>
      <c r="B118" t="s">
        <v>153</v>
      </c>
      <c r="C118" s="16">
        <v>4.2452830188679201E-2</v>
      </c>
      <c r="D118" s="16">
        <v>0.38679245283018898</v>
      </c>
      <c r="E118" s="16">
        <v>0</v>
      </c>
      <c r="F118" s="16">
        <v>0.31132075471698101</v>
      </c>
      <c r="G118" s="16">
        <v>0.13679245283018901</v>
      </c>
      <c r="H118" s="16">
        <v>9.4339622641509396E-3</v>
      </c>
      <c r="J118" s="8" t="e">
        <f>'Ready Reckoner'!$C$7</f>
        <v>#N/A</v>
      </c>
      <c r="L118" s="8" t="e">
        <f t="shared" si="14"/>
        <v>#N/A</v>
      </c>
      <c r="M118" s="8" t="e">
        <f t="shared" si="15"/>
        <v>#N/A</v>
      </c>
      <c r="N118" s="8" t="e">
        <f t="shared" si="16"/>
        <v>#N/A</v>
      </c>
      <c r="O118" s="8" t="e">
        <f t="shared" si="17"/>
        <v>#N/A</v>
      </c>
      <c r="P118" s="8" t="e">
        <f t="shared" si="18"/>
        <v>#N/A</v>
      </c>
      <c r="Q118" s="8" t="e">
        <f t="shared" si="19"/>
        <v>#N/A</v>
      </c>
      <c r="S118" s="8" t="e">
        <f t="shared" si="20"/>
        <v>#N/A</v>
      </c>
      <c r="T118" s="8" t="e">
        <f t="shared" si="21"/>
        <v>#N/A</v>
      </c>
      <c r="U118" s="8" t="e">
        <f t="shared" si="22"/>
        <v>#N/A</v>
      </c>
      <c r="V118" s="8" t="e">
        <f t="shared" si="23"/>
        <v>#N/A</v>
      </c>
      <c r="W118" s="8" t="e">
        <f t="shared" si="24"/>
        <v>#N/A</v>
      </c>
      <c r="X118" s="8" t="e">
        <f t="shared" si="25"/>
        <v>#N/A</v>
      </c>
      <c r="Y118" s="20" t="e">
        <f t="shared" si="26"/>
        <v>#N/A</v>
      </c>
    </row>
    <row r="119" spans="1:25" x14ac:dyDescent="0.25">
      <c r="A119">
        <v>3375</v>
      </c>
      <c r="B119" t="s">
        <v>154</v>
      </c>
      <c r="C119" s="16">
        <v>2.9850746268656699E-2</v>
      </c>
      <c r="D119" s="16">
        <v>2.9850746268656699E-2</v>
      </c>
      <c r="E119" s="16">
        <v>0</v>
      </c>
      <c r="F119" s="16">
        <v>0</v>
      </c>
      <c r="G119" s="16">
        <v>4.97512437810945E-3</v>
      </c>
      <c r="H119" s="16">
        <v>0</v>
      </c>
      <c r="J119" s="8" t="e">
        <f>'Ready Reckoner'!$C$7</f>
        <v>#N/A</v>
      </c>
      <c r="L119" s="8" t="e">
        <f t="shared" si="14"/>
        <v>#N/A</v>
      </c>
      <c r="M119" s="8" t="e">
        <f t="shared" si="15"/>
        <v>#N/A</v>
      </c>
      <c r="N119" s="8" t="e">
        <f t="shared" si="16"/>
        <v>#N/A</v>
      </c>
      <c r="O119" s="8" t="e">
        <f t="shared" si="17"/>
        <v>#N/A</v>
      </c>
      <c r="P119" s="8" t="e">
        <f t="shared" si="18"/>
        <v>#N/A</v>
      </c>
      <c r="Q119" s="8" t="e">
        <f t="shared" si="19"/>
        <v>#N/A</v>
      </c>
      <c r="S119" s="8" t="e">
        <f t="shared" si="20"/>
        <v>#N/A</v>
      </c>
      <c r="T119" s="8" t="e">
        <f t="shared" si="21"/>
        <v>#N/A</v>
      </c>
      <c r="U119" s="8" t="e">
        <f t="shared" si="22"/>
        <v>#N/A</v>
      </c>
      <c r="V119" s="8" t="e">
        <f t="shared" si="23"/>
        <v>#N/A</v>
      </c>
      <c r="W119" s="8" t="e">
        <f t="shared" si="24"/>
        <v>#N/A</v>
      </c>
      <c r="X119" s="8" t="e">
        <f t="shared" si="25"/>
        <v>#N/A</v>
      </c>
      <c r="Y119" s="20" t="e">
        <f t="shared" si="26"/>
        <v>#N/A</v>
      </c>
    </row>
    <row r="120" spans="1:25" x14ac:dyDescent="0.25">
      <c r="A120">
        <v>2064</v>
      </c>
      <c r="B120" t="s">
        <v>155</v>
      </c>
      <c r="C120" s="16">
        <v>2.6315789473684199E-2</v>
      </c>
      <c r="D120" s="16">
        <v>1.3157894736842099E-2</v>
      </c>
      <c r="E120" s="16">
        <v>0.214912280701754</v>
      </c>
      <c r="F120" s="16">
        <v>0.324561403508772</v>
      </c>
      <c r="G120" s="16">
        <v>0.324561403508772</v>
      </c>
      <c r="H120" s="16">
        <v>0</v>
      </c>
      <c r="J120" s="8" t="e">
        <f>'Ready Reckoner'!$C$7</f>
        <v>#N/A</v>
      </c>
      <c r="L120" s="8" t="e">
        <f t="shared" si="14"/>
        <v>#N/A</v>
      </c>
      <c r="M120" s="8" t="e">
        <f t="shared" si="15"/>
        <v>#N/A</v>
      </c>
      <c r="N120" s="8" t="e">
        <f t="shared" si="16"/>
        <v>#N/A</v>
      </c>
      <c r="O120" s="8" t="e">
        <f t="shared" si="17"/>
        <v>#N/A</v>
      </c>
      <c r="P120" s="8" t="e">
        <f t="shared" si="18"/>
        <v>#N/A</v>
      </c>
      <c r="Q120" s="8" t="e">
        <f t="shared" si="19"/>
        <v>#N/A</v>
      </c>
      <c r="S120" s="8" t="e">
        <f t="shared" si="20"/>
        <v>#N/A</v>
      </c>
      <c r="T120" s="8" t="e">
        <f t="shared" si="21"/>
        <v>#N/A</v>
      </c>
      <c r="U120" s="8" t="e">
        <f t="shared" si="22"/>
        <v>#N/A</v>
      </c>
      <c r="V120" s="8" t="e">
        <f t="shared" si="23"/>
        <v>#N/A</v>
      </c>
      <c r="W120" s="8" t="e">
        <f t="shared" si="24"/>
        <v>#N/A</v>
      </c>
      <c r="X120" s="8" t="e">
        <f t="shared" si="25"/>
        <v>#N/A</v>
      </c>
      <c r="Y120" s="20" t="e">
        <f t="shared" si="26"/>
        <v>#N/A</v>
      </c>
    </row>
    <row r="121" spans="1:25" x14ac:dyDescent="0.25">
      <c r="A121">
        <v>4112</v>
      </c>
      <c r="B121" t="s">
        <v>156</v>
      </c>
      <c r="C121" s="18"/>
      <c r="D121" s="18"/>
      <c r="E121" s="18"/>
      <c r="F121" s="18"/>
      <c r="G121" s="18"/>
      <c r="H121" s="18"/>
      <c r="J121" s="8" t="e">
        <f>'Ready Reckoner'!$C$7</f>
        <v>#N/A</v>
      </c>
      <c r="L121" s="8" t="e">
        <f t="shared" si="14"/>
        <v>#N/A</v>
      </c>
      <c r="M121" s="8" t="e">
        <f t="shared" si="15"/>
        <v>#N/A</v>
      </c>
      <c r="N121" s="8" t="e">
        <f t="shared" si="16"/>
        <v>#N/A</v>
      </c>
      <c r="O121" s="8" t="e">
        <f t="shared" si="17"/>
        <v>#N/A</v>
      </c>
      <c r="P121" s="8" t="e">
        <f t="shared" si="18"/>
        <v>#N/A</v>
      </c>
      <c r="Q121" s="8" t="e">
        <f t="shared" si="19"/>
        <v>#N/A</v>
      </c>
      <c r="S121" s="8" t="e">
        <f t="shared" si="20"/>
        <v>#N/A</v>
      </c>
      <c r="T121" s="8" t="e">
        <f t="shared" si="21"/>
        <v>#N/A</v>
      </c>
      <c r="U121" s="8" t="e">
        <f t="shared" si="22"/>
        <v>#N/A</v>
      </c>
      <c r="V121" s="8" t="e">
        <f t="shared" si="23"/>
        <v>#N/A</v>
      </c>
      <c r="W121" s="8" t="e">
        <f t="shared" si="24"/>
        <v>#N/A</v>
      </c>
      <c r="X121" s="8" t="e">
        <f t="shared" si="25"/>
        <v>#N/A</v>
      </c>
      <c r="Y121" s="20" t="e">
        <f t="shared" si="26"/>
        <v>#N/A</v>
      </c>
    </row>
    <row r="122" spans="1:25" x14ac:dyDescent="0.25">
      <c r="A122">
        <v>2132</v>
      </c>
      <c r="B122" t="s">
        <v>157</v>
      </c>
      <c r="C122" s="16">
        <v>3.6269430051813503E-2</v>
      </c>
      <c r="D122" s="16">
        <v>0.38860103626942999</v>
      </c>
      <c r="E122" s="16">
        <v>0.21243523316062199</v>
      </c>
      <c r="F122" s="16">
        <v>9.3264248704663197E-2</v>
      </c>
      <c r="G122" s="16">
        <v>3.6269430051813503E-2</v>
      </c>
      <c r="H122" s="16">
        <v>0.21243523316062199</v>
      </c>
      <c r="J122" s="8" t="e">
        <f>'Ready Reckoner'!$C$7</f>
        <v>#N/A</v>
      </c>
      <c r="L122" s="8" t="e">
        <f t="shared" si="14"/>
        <v>#N/A</v>
      </c>
      <c r="M122" s="8" t="e">
        <f t="shared" si="15"/>
        <v>#N/A</v>
      </c>
      <c r="N122" s="8" t="e">
        <f t="shared" si="16"/>
        <v>#N/A</v>
      </c>
      <c r="O122" s="8" t="e">
        <f t="shared" si="17"/>
        <v>#N/A</v>
      </c>
      <c r="P122" s="8" t="e">
        <f t="shared" si="18"/>
        <v>#N/A</v>
      </c>
      <c r="Q122" s="8" t="e">
        <f t="shared" si="19"/>
        <v>#N/A</v>
      </c>
      <c r="S122" s="8" t="e">
        <f t="shared" si="20"/>
        <v>#N/A</v>
      </c>
      <c r="T122" s="8" t="e">
        <f t="shared" si="21"/>
        <v>#N/A</v>
      </c>
      <c r="U122" s="8" t="e">
        <f t="shared" si="22"/>
        <v>#N/A</v>
      </c>
      <c r="V122" s="8" t="e">
        <f t="shared" si="23"/>
        <v>#N/A</v>
      </c>
      <c r="W122" s="8" t="e">
        <f t="shared" si="24"/>
        <v>#N/A</v>
      </c>
      <c r="X122" s="8" t="e">
        <f t="shared" si="25"/>
        <v>#N/A</v>
      </c>
      <c r="Y122" s="20" t="e">
        <f t="shared" si="26"/>
        <v>#N/A</v>
      </c>
    </row>
    <row r="123" spans="1:25" x14ac:dyDescent="0.25">
      <c r="A123">
        <v>3377</v>
      </c>
      <c r="B123" t="s">
        <v>158</v>
      </c>
      <c r="C123" s="16">
        <v>7.0175438596491196E-2</v>
      </c>
      <c r="D123" s="16">
        <v>0.47719298245614</v>
      </c>
      <c r="E123" s="16">
        <v>0.26315789473684198</v>
      </c>
      <c r="F123" s="16">
        <v>3.5087719298245598E-2</v>
      </c>
      <c r="G123" s="16">
        <v>8.7719298245614002E-2</v>
      </c>
      <c r="H123" s="16">
        <v>0</v>
      </c>
      <c r="J123" s="8" t="e">
        <f>'Ready Reckoner'!$C$7</f>
        <v>#N/A</v>
      </c>
      <c r="L123" s="8" t="e">
        <f t="shared" si="14"/>
        <v>#N/A</v>
      </c>
      <c r="M123" s="8" t="e">
        <f t="shared" si="15"/>
        <v>#N/A</v>
      </c>
      <c r="N123" s="8" t="e">
        <f t="shared" si="16"/>
        <v>#N/A</v>
      </c>
      <c r="O123" s="8" t="e">
        <f t="shared" si="17"/>
        <v>#N/A</v>
      </c>
      <c r="P123" s="8" t="e">
        <f t="shared" si="18"/>
        <v>#N/A</v>
      </c>
      <c r="Q123" s="8" t="e">
        <f t="shared" si="19"/>
        <v>#N/A</v>
      </c>
      <c r="S123" s="8" t="e">
        <f t="shared" si="20"/>
        <v>#N/A</v>
      </c>
      <c r="T123" s="8" t="e">
        <f t="shared" si="21"/>
        <v>#N/A</v>
      </c>
      <c r="U123" s="8" t="e">
        <f t="shared" si="22"/>
        <v>#N/A</v>
      </c>
      <c r="V123" s="8" t="e">
        <f t="shared" si="23"/>
        <v>#N/A</v>
      </c>
      <c r="W123" s="8" t="e">
        <f t="shared" si="24"/>
        <v>#N/A</v>
      </c>
      <c r="X123" s="8" t="e">
        <f t="shared" si="25"/>
        <v>#N/A</v>
      </c>
      <c r="Y123" s="20" t="e">
        <f t="shared" si="26"/>
        <v>#N/A</v>
      </c>
    </row>
    <row r="124" spans="1:25" x14ac:dyDescent="0.25">
      <c r="A124">
        <v>2101</v>
      </c>
      <c r="B124" t="s">
        <v>159</v>
      </c>
      <c r="C124" s="16">
        <v>0.64423076923076905</v>
      </c>
      <c r="D124" s="16">
        <v>6.7307692307692304E-2</v>
      </c>
      <c r="E124" s="16">
        <v>3.8461538461538498E-2</v>
      </c>
      <c r="F124" s="16">
        <v>0</v>
      </c>
      <c r="G124" s="16">
        <v>7.69230769230769E-2</v>
      </c>
      <c r="H124" s="16">
        <v>0</v>
      </c>
      <c r="J124" s="8" t="e">
        <f>'Ready Reckoner'!$C$7</f>
        <v>#N/A</v>
      </c>
      <c r="L124" s="8" t="e">
        <f t="shared" si="14"/>
        <v>#N/A</v>
      </c>
      <c r="M124" s="8" t="e">
        <f t="shared" si="15"/>
        <v>#N/A</v>
      </c>
      <c r="N124" s="8" t="e">
        <f t="shared" si="16"/>
        <v>#N/A</v>
      </c>
      <c r="O124" s="8" t="e">
        <f t="shared" si="17"/>
        <v>#N/A</v>
      </c>
      <c r="P124" s="8" t="e">
        <f t="shared" si="18"/>
        <v>#N/A</v>
      </c>
      <c r="Q124" s="8" t="e">
        <f t="shared" si="19"/>
        <v>#N/A</v>
      </c>
      <c r="S124" s="8" t="e">
        <f t="shared" si="20"/>
        <v>#N/A</v>
      </c>
      <c r="T124" s="8" t="e">
        <f t="shared" si="21"/>
        <v>#N/A</v>
      </c>
      <c r="U124" s="8" t="e">
        <f t="shared" si="22"/>
        <v>#N/A</v>
      </c>
      <c r="V124" s="8" t="e">
        <f t="shared" si="23"/>
        <v>#N/A</v>
      </c>
      <c r="W124" s="8" t="e">
        <f t="shared" si="24"/>
        <v>#N/A</v>
      </c>
      <c r="X124" s="8" t="e">
        <f t="shared" si="25"/>
        <v>#N/A</v>
      </c>
      <c r="Y124" s="20" t="e">
        <f t="shared" si="26"/>
        <v>#N/A</v>
      </c>
    </row>
    <row r="125" spans="1:25" x14ac:dyDescent="0.25">
      <c r="A125">
        <v>2086</v>
      </c>
      <c r="B125" t="s">
        <v>160</v>
      </c>
      <c r="C125" s="16">
        <v>0.38983050847457601</v>
      </c>
      <c r="D125" s="16">
        <v>0.15423728813559301</v>
      </c>
      <c r="E125" s="16">
        <v>0.11864406779661001</v>
      </c>
      <c r="F125" s="16">
        <v>0.25762711864406801</v>
      </c>
      <c r="G125" s="16">
        <v>5.2542372881355902E-2</v>
      </c>
      <c r="H125" s="16">
        <v>3.3898305084745801E-3</v>
      </c>
      <c r="J125" s="8" t="e">
        <f>'Ready Reckoner'!$C$7</f>
        <v>#N/A</v>
      </c>
      <c r="L125" s="8" t="e">
        <f t="shared" si="14"/>
        <v>#N/A</v>
      </c>
      <c r="M125" s="8" t="e">
        <f t="shared" si="15"/>
        <v>#N/A</v>
      </c>
      <c r="N125" s="8" t="e">
        <f t="shared" si="16"/>
        <v>#N/A</v>
      </c>
      <c r="O125" s="8" t="e">
        <f t="shared" si="17"/>
        <v>#N/A</v>
      </c>
      <c r="P125" s="8" t="e">
        <f t="shared" si="18"/>
        <v>#N/A</v>
      </c>
      <c r="Q125" s="8" t="e">
        <f t="shared" si="19"/>
        <v>#N/A</v>
      </c>
      <c r="S125" s="8" t="e">
        <f t="shared" si="20"/>
        <v>#N/A</v>
      </c>
      <c r="T125" s="8" t="e">
        <f t="shared" si="21"/>
        <v>#N/A</v>
      </c>
      <c r="U125" s="8" t="e">
        <f t="shared" si="22"/>
        <v>#N/A</v>
      </c>
      <c r="V125" s="8" t="e">
        <f t="shared" si="23"/>
        <v>#N/A</v>
      </c>
      <c r="W125" s="8" t="e">
        <f t="shared" si="24"/>
        <v>#N/A</v>
      </c>
      <c r="X125" s="8" t="e">
        <f t="shared" si="25"/>
        <v>#N/A</v>
      </c>
      <c r="Y125" s="20" t="e">
        <f t="shared" si="26"/>
        <v>#N/A</v>
      </c>
    </row>
    <row r="126" spans="1:25" x14ac:dyDescent="0.25">
      <c r="A126">
        <v>4039</v>
      </c>
      <c r="B126" t="s">
        <v>161</v>
      </c>
      <c r="C126" s="18"/>
      <c r="D126" s="18"/>
      <c r="E126" s="18"/>
      <c r="F126" s="18"/>
      <c r="G126" s="18"/>
      <c r="H126" s="18"/>
      <c r="J126" s="8" t="e">
        <f>'Ready Reckoner'!$C$7</f>
        <v>#N/A</v>
      </c>
      <c r="L126" s="8" t="e">
        <f t="shared" si="14"/>
        <v>#N/A</v>
      </c>
      <c r="M126" s="8" t="e">
        <f t="shared" si="15"/>
        <v>#N/A</v>
      </c>
      <c r="N126" s="8" t="e">
        <f t="shared" si="16"/>
        <v>#N/A</v>
      </c>
      <c r="O126" s="8" t="e">
        <f t="shared" si="17"/>
        <v>#N/A</v>
      </c>
      <c r="P126" s="8" t="e">
        <f t="shared" si="18"/>
        <v>#N/A</v>
      </c>
      <c r="Q126" s="8" t="e">
        <f t="shared" si="19"/>
        <v>#N/A</v>
      </c>
      <c r="S126" s="8" t="e">
        <f t="shared" si="20"/>
        <v>#N/A</v>
      </c>
      <c r="T126" s="8" t="e">
        <f t="shared" si="21"/>
        <v>#N/A</v>
      </c>
      <c r="U126" s="8" t="e">
        <f t="shared" si="22"/>
        <v>#N/A</v>
      </c>
      <c r="V126" s="8" t="e">
        <f t="shared" si="23"/>
        <v>#N/A</v>
      </c>
      <c r="W126" s="8" t="e">
        <f t="shared" si="24"/>
        <v>#N/A</v>
      </c>
      <c r="X126" s="8" t="e">
        <f t="shared" si="25"/>
        <v>#N/A</v>
      </c>
      <c r="Y126" s="20" t="e">
        <f t="shared" si="26"/>
        <v>#N/A</v>
      </c>
    </row>
    <row r="127" spans="1:25" x14ac:dyDescent="0.25">
      <c r="A127">
        <v>2000</v>
      </c>
      <c r="B127" t="s">
        <v>162</v>
      </c>
      <c r="C127" s="16">
        <v>0.15697674418604701</v>
      </c>
      <c r="D127" s="16">
        <v>0.23546511627906999</v>
      </c>
      <c r="E127" s="16">
        <v>0.17441860465116299</v>
      </c>
      <c r="F127" s="16">
        <v>3.4883720930232599E-2</v>
      </c>
      <c r="G127" s="16">
        <v>0.209302325581395</v>
      </c>
      <c r="H127" s="16">
        <v>5.8139534883720903E-3</v>
      </c>
      <c r="J127" s="8" t="e">
        <f>'Ready Reckoner'!$C$7</f>
        <v>#N/A</v>
      </c>
      <c r="L127" s="8" t="e">
        <f t="shared" si="14"/>
        <v>#N/A</v>
      </c>
      <c r="M127" s="8" t="e">
        <f t="shared" si="15"/>
        <v>#N/A</v>
      </c>
      <c r="N127" s="8" t="e">
        <f t="shared" si="16"/>
        <v>#N/A</v>
      </c>
      <c r="O127" s="8" t="e">
        <f t="shared" si="17"/>
        <v>#N/A</v>
      </c>
      <c r="P127" s="8" t="e">
        <f t="shared" si="18"/>
        <v>#N/A</v>
      </c>
      <c r="Q127" s="8" t="e">
        <f t="shared" si="19"/>
        <v>#N/A</v>
      </c>
      <c r="S127" s="8" t="e">
        <f t="shared" si="20"/>
        <v>#N/A</v>
      </c>
      <c r="T127" s="8" t="e">
        <f t="shared" si="21"/>
        <v>#N/A</v>
      </c>
      <c r="U127" s="8" t="e">
        <f t="shared" si="22"/>
        <v>#N/A</v>
      </c>
      <c r="V127" s="8" t="e">
        <f t="shared" si="23"/>
        <v>#N/A</v>
      </c>
      <c r="W127" s="8" t="e">
        <f t="shared" si="24"/>
        <v>#N/A</v>
      </c>
      <c r="X127" s="8" t="e">
        <f t="shared" si="25"/>
        <v>#N/A</v>
      </c>
      <c r="Y127" s="20" t="e">
        <f t="shared" si="26"/>
        <v>#N/A</v>
      </c>
    </row>
    <row r="128" spans="1:25" x14ac:dyDescent="0.25">
      <c r="A128">
        <v>2031</v>
      </c>
      <c r="B128" t="s">
        <v>163</v>
      </c>
      <c r="C128" s="16">
        <v>4.97512437810945E-3</v>
      </c>
      <c r="D128" s="16">
        <v>0.19402985074626899</v>
      </c>
      <c r="E128" s="16">
        <v>3.4825870646766198E-2</v>
      </c>
      <c r="F128" s="16">
        <v>0</v>
      </c>
      <c r="G128" s="16">
        <v>0.52238805970149205</v>
      </c>
      <c r="H128" s="16">
        <v>0.16915422885572101</v>
      </c>
      <c r="J128" s="8" t="e">
        <f>'Ready Reckoner'!$C$7</f>
        <v>#N/A</v>
      </c>
      <c r="L128" s="8" t="e">
        <f t="shared" si="14"/>
        <v>#N/A</v>
      </c>
      <c r="M128" s="8" t="e">
        <f t="shared" si="15"/>
        <v>#N/A</v>
      </c>
      <c r="N128" s="8" t="e">
        <f t="shared" si="16"/>
        <v>#N/A</v>
      </c>
      <c r="O128" s="8" t="e">
        <f t="shared" si="17"/>
        <v>#N/A</v>
      </c>
      <c r="P128" s="8" t="e">
        <f t="shared" si="18"/>
        <v>#N/A</v>
      </c>
      <c r="Q128" s="8" t="e">
        <f t="shared" si="19"/>
        <v>#N/A</v>
      </c>
      <c r="S128" s="8" t="e">
        <f t="shared" si="20"/>
        <v>#N/A</v>
      </c>
      <c r="T128" s="8" t="e">
        <f t="shared" si="21"/>
        <v>#N/A</v>
      </c>
      <c r="U128" s="8" t="e">
        <f t="shared" si="22"/>
        <v>#N/A</v>
      </c>
      <c r="V128" s="8" t="e">
        <f t="shared" si="23"/>
        <v>#N/A</v>
      </c>
      <c r="W128" s="8" t="e">
        <f t="shared" si="24"/>
        <v>#N/A</v>
      </c>
      <c r="X128" s="8" t="e">
        <f t="shared" si="25"/>
        <v>#N/A</v>
      </c>
      <c r="Y128" s="20" t="e">
        <f t="shared" si="26"/>
        <v>#N/A</v>
      </c>
    </row>
    <row r="129" spans="1:25" x14ac:dyDescent="0.25">
      <c r="A129">
        <v>3365</v>
      </c>
      <c r="B129" t="s">
        <v>164</v>
      </c>
      <c r="C129" s="16">
        <v>2.7173913043478298E-2</v>
      </c>
      <c r="D129" s="16">
        <v>0.20923913043478301</v>
      </c>
      <c r="E129" s="16">
        <v>0.1875</v>
      </c>
      <c r="F129" s="16">
        <v>8.6956521739130405E-2</v>
      </c>
      <c r="G129" s="16">
        <v>2.7173913043478299E-3</v>
      </c>
      <c r="H129" s="16">
        <v>1.0869565217391301E-2</v>
      </c>
      <c r="J129" s="8" t="e">
        <f>'Ready Reckoner'!$C$7</f>
        <v>#N/A</v>
      </c>
      <c r="L129" s="8" t="e">
        <f t="shared" si="14"/>
        <v>#N/A</v>
      </c>
      <c r="M129" s="8" t="e">
        <f t="shared" si="15"/>
        <v>#N/A</v>
      </c>
      <c r="N129" s="8" t="e">
        <f t="shared" si="16"/>
        <v>#N/A</v>
      </c>
      <c r="O129" s="8" t="e">
        <f t="shared" si="17"/>
        <v>#N/A</v>
      </c>
      <c r="P129" s="8" t="e">
        <f t="shared" si="18"/>
        <v>#N/A</v>
      </c>
      <c r="Q129" s="8" t="e">
        <f t="shared" si="19"/>
        <v>#N/A</v>
      </c>
      <c r="S129" s="8" t="e">
        <f t="shared" si="20"/>
        <v>#N/A</v>
      </c>
      <c r="T129" s="8" t="e">
        <f t="shared" si="21"/>
        <v>#N/A</v>
      </c>
      <c r="U129" s="8" t="e">
        <f t="shared" si="22"/>
        <v>#N/A</v>
      </c>
      <c r="V129" s="8" t="e">
        <f t="shared" si="23"/>
        <v>#N/A</v>
      </c>
      <c r="W129" s="8" t="e">
        <f t="shared" si="24"/>
        <v>#N/A</v>
      </c>
      <c r="X129" s="8" t="e">
        <f t="shared" si="25"/>
        <v>#N/A</v>
      </c>
      <c r="Y129" s="20" t="e">
        <f t="shared" si="26"/>
        <v>#N/A</v>
      </c>
    </row>
    <row r="130" spans="1:25" x14ac:dyDescent="0.25">
      <c r="A130">
        <v>5202</v>
      </c>
      <c r="B130" t="s">
        <v>165</v>
      </c>
      <c r="C130" s="16">
        <v>0.22325581395348801</v>
      </c>
      <c r="D130" s="16">
        <v>2.7906976744186001E-2</v>
      </c>
      <c r="E130" s="16">
        <v>1.3953488372093001E-2</v>
      </c>
      <c r="F130" s="16">
        <v>4.65116279069767E-3</v>
      </c>
      <c r="G130" s="16">
        <v>0</v>
      </c>
      <c r="H130" s="16">
        <v>0</v>
      </c>
      <c r="J130" s="8" t="e">
        <f>'Ready Reckoner'!$C$7</f>
        <v>#N/A</v>
      </c>
      <c r="L130" s="8" t="e">
        <f t="shared" si="14"/>
        <v>#N/A</v>
      </c>
      <c r="M130" s="8" t="e">
        <f t="shared" si="15"/>
        <v>#N/A</v>
      </c>
      <c r="N130" s="8" t="e">
        <f t="shared" si="16"/>
        <v>#N/A</v>
      </c>
      <c r="O130" s="8" t="e">
        <f t="shared" si="17"/>
        <v>#N/A</v>
      </c>
      <c r="P130" s="8" t="e">
        <f t="shared" si="18"/>
        <v>#N/A</v>
      </c>
      <c r="Q130" s="8" t="e">
        <f t="shared" si="19"/>
        <v>#N/A</v>
      </c>
      <c r="S130" s="8" t="e">
        <f t="shared" si="20"/>
        <v>#N/A</v>
      </c>
      <c r="T130" s="8" t="e">
        <f t="shared" si="21"/>
        <v>#N/A</v>
      </c>
      <c r="U130" s="8" t="e">
        <f t="shared" si="22"/>
        <v>#N/A</v>
      </c>
      <c r="V130" s="8" t="e">
        <f t="shared" si="23"/>
        <v>#N/A</v>
      </c>
      <c r="W130" s="8" t="e">
        <f t="shared" si="24"/>
        <v>#N/A</v>
      </c>
      <c r="X130" s="8" t="e">
        <f t="shared" si="25"/>
        <v>#N/A</v>
      </c>
      <c r="Y130" s="20" t="e">
        <f t="shared" si="26"/>
        <v>#N/A</v>
      </c>
    </row>
    <row r="131" spans="1:25" x14ac:dyDescent="0.25">
      <c r="A131">
        <v>2003</v>
      </c>
      <c r="B131" t="s">
        <v>166</v>
      </c>
      <c r="C131" s="16">
        <v>1.06761565836299E-2</v>
      </c>
      <c r="D131" s="16">
        <v>6.4056939501779403E-2</v>
      </c>
      <c r="E131" s="16">
        <v>7.1174377224199302E-3</v>
      </c>
      <c r="F131" s="16">
        <v>0</v>
      </c>
      <c r="G131" s="16">
        <v>0.70106761565836295</v>
      </c>
      <c r="H131" s="16">
        <v>0.185053380782918</v>
      </c>
      <c r="J131" s="8" t="e">
        <f>'Ready Reckoner'!$C$7</f>
        <v>#N/A</v>
      </c>
      <c r="L131" s="8" t="e">
        <f t="shared" si="14"/>
        <v>#N/A</v>
      </c>
      <c r="M131" s="8" t="e">
        <f t="shared" si="15"/>
        <v>#N/A</v>
      </c>
      <c r="N131" s="8" t="e">
        <f t="shared" si="16"/>
        <v>#N/A</v>
      </c>
      <c r="O131" s="8" t="e">
        <f t="shared" si="17"/>
        <v>#N/A</v>
      </c>
      <c r="P131" s="8" t="e">
        <f t="shared" si="18"/>
        <v>#N/A</v>
      </c>
      <c r="Q131" s="8" t="e">
        <f t="shared" si="19"/>
        <v>#N/A</v>
      </c>
      <c r="S131" s="8" t="e">
        <f t="shared" si="20"/>
        <v>#N/A</v>
      </c>
      <c r="T131" s="8" t="e">
        <f t="shared" si="21"/>
        <v>#N/A</v>
      </c>
      <c r="U131" s="8" t="e">
        <f t="shared" si="22"/>
        <v>#N/A</v>
      </c>
      <c r="V131" s="8" t="e">
        <f t="shared" si="23"/>
        <v>#N/A</v>
      </c>
      <c r="W131" s="8" t="e">
        <f t="shared" si="24"/>
        <v>#N/A</v>
      </c>
      <c r="X131" s="8" t="e">
        <f t="shared" si="25"/>
        <v>#N/A</v>
      </c>
      <c r="Y131" s="20" t="e">
        <f t="shared" si="26"/>
        <v>#N/A</v>
      </c>
    </row>
    <row r="132" spans="1:25" x14ac:dyDescent="0.25">
      <c r="A132">
        <v>2140</v>
      </c>
      <c r="B132" t="s">
        <v>167</v>
      </c>
      <c r="C132" s="16">
        <v>2.32558139534884E-2</v>
      </c>
      <c r="D132" s="16">
        <v>0.26279069767441898</v>
      </c>
      <c r="E132" s="16">
        <v>3.9534883720930197E-2</v>
      </c>
      <c r="F132" s="16">
        <v>4.65116279069767E-3</v>
      </c>
      <c r="G132" s="16">
        <v>0</v>
      </c>
      <c r="H132" s="16">
        <v>0</v>
      </c>
      <c r="J132" s="8" t="e">
        <f>'Ready Reckoner'!$C$7</f>
        <v>#N/A</v>
      </c>
      <c r="L132" s="8" t="e">
        <f t="shared" ref="L132:L191" si="27">C132*$J132</f>
        <v>#N/A</v>
      </c>
      <c r="M132" s="8" t="e">
        <f t="shared" ref="M132:M191" si="28">D132*$J132</f>
        <v>#N/A</v>
      </c>
      <c r="N132" s="8" t="e">
        <f t="shared" ref="N132:N191" si="29">E132*$J132</f>
        <v>#N/A</v>
      </c>
      <c r="O132" s="8" t="e">
        <f t="shared" ref="O132:O191" si="30">F132*$J132</f>
        <v>#N/A</v>
      </c>
      <c r="P132" s="8" t="e">
        <f t="shared" ref="P132:P191" si="31">G132*$J132</f>
        <v>#N/A</v>
      </c>
      <c r="Q132" s="8" t="e">
        <f t="shared" ref="Q132:Q191" si="32">H132*$J132</f>
        <v>#N/A</v>
      </c>
      <c r="S132" s="8" t="e">
        <f t="shared" ref="S132:S191" si="33">L132*$S$1</f>
        <v>#N/A</v>
      </c>
      <c r="T132" s="8" t="e">
        <f t="shared" ref="T132:T191" si="34">M132*$T$1</f>
        <v>#N/A</v>
      </c>
      <c r="U132" s="8" t="e">
        <f t="shared" ref="U132:U191" si="35">N132*$U$1</f>
        <v>#N/A</v>
      </c>
      <c r="V132" s="8" t="e">
        <f t="shared" ref="V132:V191" si="36">O132*$V$1</f>
        <v>#N/A</v>
      </c>
      <c r="W132" s="8" t="e">
        <f t="shared" ref="W132:W191" si="37">P132*$W$1</f>
        <v>#N/A</v>
      </c>
      <c r="X132" s="8" t="e">
        <f t="shared" ref="X132:X191" si="38">Q132*$X$1</f>
        <v>#N/A</v>
      </c>
      <c r="Y132" s="20" t="e">
        <f t="shared" ref="Y132:Y191" si="39">SUM(S132:X132)</f>
        <v>#N/A</v>
      </c>
    </row>
    <row r="133" spans="1:25" x14ac:dyDescent="0.25">
      <c r="A133">
        <v>4006</v>
      </c>
      <c r="B133" t="s">
        <v>168</v>
      </c>
      <c r="C133" s="18"/>
      <c r="D133" s="18"/>
      <c r="E133" s="18"/>
      <c r="F133" s="18"/>
      <c r="G133" s="18"/>
      <c r="H133" s="18"/>
      <c r="J133" s="8" t="e">
        <f>'Ready Reckoner'!$C$7</f>
        <v>#N/A</v>
      </c>
      <c r="L133" s="8" t="e">
        <f t="shared" si="27"/>
        <v>#N/A</v>
      </c>
      <c r="M133" s="8" t="e">
        <f t="shared" si="28"/>
        <v>#N/A</v>
      </c>
      <c r="N133" s="8" t="e">
        <f t="shared" si="29"/>
        <v>#N/A</v>
      </c>
      <c r="O133" s="8" t="e">
        <f t="shared" si="30"/>
        <v>#N/A</v>
      </c>
      <c r="P133" s="8" t="e">
        <f t="shared" si="31"/>
        <v>#N/A</v>
      </c>
      <c r="Q133" s="8" t="e">
        <f t="shared" si="32"/>
        <v>#N/A</v>
      </c>
      <c r="S133" s="8" t="e">
        <f t="shared" si="33"/>
        <v>#N/A</v>
      </c>
      <c r="T133" s="8" t="e">
        <f t="shared" si="34"/>
        <v>#N/A</v>
      </c>
      <c r="U133" s="8" t="e">
        <f t="shared" si="35"/>
        <v>#N/A</v>
      </c>
      <c r="V133" s="8" t="e">
        <f t="shared" si="36"/>
        <v>#N/A</v>
      </c>
      <c r="W133" s="8" t="e">
        <f t="shared" si="37"/>
        <v>#N/A</v>
      </c>
      <c r="X133" s="8" t="e">
        <f t="shared" si="38"/>
        <v>#N/A</v>
      </c>
      <c r="Y133" s="20" t="e">
        <f t="shared" si="39"/>
        <v>#N/A</v>
      </c>
    </row>
    <row r="134" spans="1:25" x14ac:dyDescent="0.25">
      <c r="A134">
        <v>2174</v>
      </c>
      <c r="B134" t="s">
        <v>169</v>
      </c>
      <c r="C134" s="16">
        <v>9.1811414392059601E-2</v>
      </c>
      <c r="D134" s="16">
        <v>8.9330024813895806E-2</v>
      </c>
      <c r="E134" s="16">
        <v>2.2332506203473899E-2</v>
      </c>
      <c r="F134" s="16">
        <v>9.9255583126550903E-3</v>
      </c>
      <c r="G134" s="16">
        <v>0</v>
      </c>
      <c r="H134" s="16">
        <v>0</v>
      </c>
      <c r="J134" s="8" t="e">
        <f>'Ready Reckoner'!$C$7</f>
        <v>#N/A</v>
      </c>
      <c r="L134" s="8" t="e">
        <f t="shared" si="27"/>
        <v>#N/A</v>
      </c>
      <c r="M134" s="8" t="e">
        <f t="shared" si="28"/>
        <v>#N/A</v>
      </c>
      <c r="N134" s="8" t="e">
        <f t="shared" si="29"/>
        <v>#N/A</v>
      </c>
      <c r="O134" s="8" t="e">
        <f t="shared" si="30"/>
        <v>#N/A</v>
      </c>
      <c r="P134" s="8" t="e">
        <f t="shared" si="31"/>
        <v>#N/A</v>
      </c>
      <c r="Q134" s="8" t="e">
        <f t="shared" si="32"/>
        <v>#N/A</v>
      </c>
      <c r="S134" s="8" t="e">
        <f t="shared" si="33"/>
        <v>#N/A</v>
      </c>
      <c r="T134" s="8" t="e">
        <f t="shared" si="34"/>
        <v>#N/A</v>
      </c>
      <c r="U134" s="8" t="e">
        <f t="shared" si="35"/>
        <v>#N/A</v>
      </c>
      <c r="V134" s="8" t="e">
        <f t="shared" si="36"/>
        <v>#N/A</v>
      </c>
      <c r="W134" s="8" t="e">
        <f t="shared" si="37"/>
        <v>#N/A</v>
      </c>
      <c r="X134" s="8" t="e">
        <f t="shared" si="38"/>
        <v>#N/A</v>
      </c>
      <c r="Y134" s="20" t="e">
        <f t="shared" si="39"/>
        <v>#N/A</v>
      </c>
    </row>
    <row r="135" spans="1:25" x14ac:dyDescent="0.25">
      <c r="A135">
        <v>2055</v>
      </c>
      <c r="B135" t="s">
        <v>170</v>
      </c>
      <c r="C135" s="16">
        <v>6.0402684563758399E-2</v>
      </c>
      <c r="D135" s="16">
        <v>0.187919463087248</v>
      </c>
      <c r="E135" s="16">
        <v>0.15100671140939601</v>
      </c>
      <c r="F135" s="16">
        <v>0</v>
      </c>
      <c r="G135" s="16">
        <v>8.0536912751677805E-2</v>
      </c>
      <c r="H135" s="16">
        <v>1.67785234899329E-2</v>
      </c>
      <c r="J135" s="8" t="e">
        <f>'Ready Reckoner'!$C$7</f>
        <v>#N/A</v>
      </c>
      <c r="L135" s="8" t="e">
        <f t="shared" si="27"/>
        <v>#N/A</v>
      </c>
      <c r="M135" s="8" t="e">
        <f t="shared" si="28"/>
        <v>#N/A</v>
      </c>
      <c r="N135" s="8" t="e">
        <f t="shared" si="29"/>
        <v>#N/A</v>
      </c>
      <c r="O135" s="8" t="e">
        <f t="shared" si="30"/>
        <v>#N/A</v>
      </c>
      <c r="P135" s="8" t="e">
        <f t="shared" si="31"/>
        <v>#N/A</v>
      </c>
      <c r="Q135" s="8" t="e">
        <f t="shared" si="32"/>
        <v>#N/A</v>
      </c>
      <c r="S135" s="8" t="e">
        <f t="shared" si="33"/>
        <v>#N/A</v>
      </c>
      <c r="T135" s="8" t="e">
        <f t="shared" si="34"/>
        <v>#N/A</v>
      </c>
      <c r="U135" s="8" t="e">
        <f t="shared" si="35"/>
        <v>#N/A</v>
      </c>
      <c r="V135" s="8" t="e">
        <f t="shared" si="36"/>
        <v>#N/A</v>
      </c>
      <c r="W135" s="8" t="e">
        <f t="shared" si="37"/>
        <v>#N/A</v>
      </c>
      <c r="X135" s="8" t="e">
        <f t="shared" si="38"/>
        <v>#N/A</v>
      </c>
      <c r="Y135" s="20" t="e">
        <f t="shared" si="39"/>
        <v>#N/A</v>
      </c>
    </row>
    <row r="136" spans="1:25" x14ac:dyDescent="0.25">
      <c r="A136">
        <v>2178</v>
      </c>
      <c r="B136" t="s">
        <v>171</v>
      </c>
      <c r="C136" s="16">
        <v>0.14386792452830199</v>
      </c>
      <c r="D136" s="16">
        <v>1.41509433962264E-2</v>
      </c>
      <c r="E136" s="16">
        <v>1.41509433962264E-2</v>
      </c>
      <c r="F136" s="16">
        <v>0</v>
      </c>
      <c r="G136" s="16">
        <v>9.4339622641509396E-3</v>
      </c>
      <c r="H136" s="16">
        <v>2.3584905660377401E-3</v>
      </c>
      <c r="J136" s="8" t="e">
        <f>'Ready Reckoner'!$C$7</f>
        <v>#N/A</v>
      </c>
      <c r="L136" s="8" t="e">
        <f t="shared" si="27"/>
        <v>#N/A</v>
      </c>
      <c r="M136" s="8" t="e">
        <f t="shared" si="28"/>
        <v>#N/A</v>
      </c>
      <c r="N136" s="8" t="e">
        <f t="shared" si="29"/>
        <v>#N/A</v>
      </c>
      <c r="O136" s="8" t="e">
        <f t="shared" si="30"/>
        <v>#N/A</v>
      </c>
      <c r="P136" s="8" t="e">
        <f t="shared" si="31"/>
        <v>#N/A</v>
      </c>
      <c r="Q136" s="8" t="e">
        <f t="shared" si="32"/>
        <v>#N/A</v>
      </c>
      <c r="S136" s="8" t="e">
        <f t="shared" si="33"/>
        <v>#N/A</v>
      </c>
      <c r="T136" s="8" t="e">
        <f t="shared" si="34"/>
        <v>#N/A</v>
      </c>
      <c r="U136" s="8" t="e">
        <f t="shared" si="35"/>
        <v>#N/A</v>
      </c>
      <c r="V136" s="8" t="e">
        <f t="shared" si="36"/>
        <v>#N/A</v>
      </c>
      <c r="W136" s="8" t="e">
        <f t="shared" si="37"/>
        <v>#N/A</v>
      </c>
      <c r="X136" s="8" t="e">
        <f t="shared" si="38"/>
        <v>#N/A</v>
      </c>
      <c r="Y136" s="20" t="e">
        <f t="shared" si="39"/>
        <v>#N/A</v>
      </c>
    </row>
    <row r="137" spans="1:25" x14ac:dyDescent="0.25">
      <c r="A137">
        <v>3366</v>
      </c>
      <c r="B137" t="s">
        <v>172</v>
      </c>
      <c r="C137" s="16">
        <v>0.12871287128712899</v>
      </c>
      <c r="D137" s="16">
        <v>4.9504950495049497E-3</v>
      </c>
      <c r="E137" s="16">
        <v>1.9801980198019799E-2</v>
      </c>
      <c r="F137" s="16">
        <v>0</v>
      </c>
      <c r="G137" s="16">
        <v>4.9504950495049497E-3</v>
      </c>
      <c r="H137" s="16">
        <v>0</v>
      </c>
      <c r="J137" s="8" t="e">
        <f>'Ready Reckoner'!$C$7</f>
        <v>#N/A</v>
      </c>
      <c r="L137" s="8" t="e">
        <f t="shared" si="27"/>
        <v>#N/A</v>
      </c>
      <c r="M137" s="8" t="e">
        <f t="shared" si="28"/>
        <v>#N/A</v>
      </c>
      <c r="N137" s="8" t="e">
        <f t="shared" si="29"/>
        <v>#N/A</v>
      </c>
      <c r="O137" s="8" t="e">
        <f t="shared" si="30"/>
        <v>#N/A</v>
      </c>
      <c r="P137" s="8" t="e">
        <f t="shared" si="31"/>
        <v>#N/A</v>
      </c>
      <c r="Q137" s="8" t="e">
        <f t="shared" si="32"/>
        <v>#N/A</v>
      </c>
      <c r="S137" s="8" t="e">
        <f t="shared" si="33"/>
        <v>#N/A</v>
      </c>
      <c r="T137" s="8" t="e">
        <f t="shared" si="34"/>
        <v>#N/A</v>
      </c>
      <c r="U137" s="8" t="e">
        <f t="shared" si="35"/>
        <v>#N/A</v>
      </c>
      <c r="V137" s="8" t="e">
        <f t="shared" si="36"/>
        <v>#N/A</v>
      </c>
      <c r="W137" s="8" t="e">
        <f t="shared" si="37"/>
        <v>#N/A</v>
      </c>
      <c r="X137" s="8" t="e">
        <f t="shared" si="38"/>
        <v>#N/A</v>
      </c>
      <c r="Y137" s="20" t="e">
        <f t="shared" si="39"/>
        <v>#N/A</v>
      </c>
    </row>
    <row r="138" spans="1:25" x14ac:dyDescent="0.25">
      <c r="A138">
        <v>2077</v>
      </c>
      <c r="B138" t="s">
        <v>173</v>
      </c>
      <c r="C138" s="16">
        <v>0</v>
      </c>
      <c r="D138" s="16">
        <v>0</v>
      </c>
      <c r="E138" s="16">
        <v>2.2099447513812199E-2</v>
      </c>
      <c r="F138" s="16">
        <v>7.18232044198895E-2</v>
      </c>
      <c r="G138" s="16">
        <v>0.53038674033149202</v>
      </c>
      <c r="H138" s="16">
        <v>7.7348066298342497E-2</v>
      </c>
      <c r="J138" s="8" t="e">
        <f>'Ready Reckoner'!$C$7</f>
        <v>#N/A</v>
      </c>
      <c r="L138" s="8" t="e">
        <f t="shared" si="27"/>
        <v>#N/A</v>
      </c>
      <c r="M138" s="8" t="e">
        <f t="shared" si="28"/>
        <v>#N/A</v>
      </c>
      <c r="N138" s="8" t="e">
        <f t="shared" si="29"/>
        <v>#N/A</v>
      </c>
      <c r="O138" s="8" t="e">
        <f t="shared" si="30"/>
        <v>#N/A</v>
      </c>
      <c r="P138" s="8" t="e">
        <f t="shared" si="31"/>
        <v>#N/A</v>
      </c>
      <c r="Q138" s="8" t="e">
        <f t="shared" si="32"/>
        <v>#N/A</v>
      </c>
      <c r="S138" s="8" t="e">
        <f t="shared" si="33"/>
        <v>#N/A</v>
      </c>
      <c r="T138" s="8" t="e">
        <f t="shared" si="34"/>
        <v>#N/A</v>
      </c>
      <c r="U138" s="8" t="e">
        <f t="shared" si="35"/>
        <v>#N/A</v>
      </c>
      <c r="V138" s="8" t="e">
        <f t="shared" si="36"/>
        <v>#N/A</v>
      </c>
      <c r="W138" s="8" t="e">
        <f t="shared" si="37"/>
        <v>#N/A</v>
      </c>
      <c r="X138" s="8" t="e">
        <f t="shared" si="38"/>
        <v>#N/A</v>
      </c>
      <c r="Y138" s="20" t="e">
        <f t="shared" si="39"/>
        <v>#N/A</v>
      </c>
    </row>
    <row r="139" spans="1:25" x14ac:dyDescent="0.25">
      <c r="A139">
        <v>2146</v>
      </c>
      <c r="B139" t="s">
        <v>174</v>
      </c>
      <c r="C139" s="16">
        <v>1.48148148148148E-2</v>
      </c>
      <c r="D139" s="16">
        <v>2.96296296296296E-2</v>
      </c>
      <c r="E139" s="16">
        <v>0</v>
      </c>
      <c r="F139" s="16">
        <v>1.1111111111111099E-2</v>
      </c>
      <c r="G139" s="16">
        <v>3.7037037037036999E-3</v>
      </c>
      <c r="H139" s="16">
        <v>0</v>
      </c>
      <c r="J139" s="8" t="e">
        <f>'Ready Reckoner'!$C$7</f>
        <v>#N/A</v>
      </c>
      <c r="L139" s="8" t="e">
        <f t="shared" si="27"/>
        <v>#N/A</v>
      </c>
      <c r="M139" s="8" t="e">
        <f t="shared" si="28"/>
        <v>#N/A</v>
      </c>
      <c r="N139" s="8" t="e">
        <f t="shared" si="29"/>
        <v>#N/A</v>
      </c>
      <c r="O139" s="8" t="e">
        <f t="shared" si="30"/>
        <v>#N/A</v>
      </c>
      <c r="P139" s="8" t="e">
        <f t="shared" si="31"/>
        <v>#N/A</v>
      </c>
      <c r="Q139" s="8" t="e">
        <f t="shared" si="32"/>
        <v>#N/A</v>
      </c>
      <c r="S139" s="8" t="e">
        <f t="shared" si="33"/>
        <v>#N/A</v>
      </c>
      <c r="T139" s="8" t="e">
        <f t="shared" si="34"/>
        <v>#N/A</v>
      </c>
      <c r="U139" s="8" t="e">
        <f t="shared" si="35"/>
        <v>#N/A</v>
      </c>
      <c r="V139" s="8" t="e">
        <f t="shared" si="36"/>
        <v>#N/A</v>
      </c>
      <c r="W139" s="8" t="e">
        <f t="shared" si="37"/>
        <v>#N/A</v>
      </c>
      <c r="X139" s="8" t="e">
        <f t="shared" si="38"/>
        <v>#N/A</v>
      </c>
      <c r="Y139" s="20" t="e">
        <f t="shared" si="39"/>
        <v>#N/A</v>
      </c>
    </row>
    <row r="140" spans="1:25" x14ac:dyDescent="0.25">
      <c r="A140">
        <v>2023</v>
      </c>
      <c r="B140" t="s">
        <v>175</v>
      </c>
      <c r="C140" s="16">
        <v>0.102094240837696</v>
      </c>
      <c r="D140" s="16">
        <v>3.6649214659685903E-2</v>
      </c>
      <c r="E140" s="16">
        <v>5.7591623036649199E-2</v>
      </c>
      <c r="F140" s="16">
        <v>0.31675392670157099</v>
      </c>
      <c r="G140" s="16">
        <v>0.23036649214659699</v>
      </c>
      <c r="H140" s="16">
        <v>0.19895287958115199</v>
      </c>
      <c r="J140" s="8" t="e">
        <f>'Ready Reckoner'!$C$7</f>
        <v>#N/A</v>
      </c>
      <c r="L140" s="8" t="e">
        <f t="shared" si="27"/>
        <v>#N/A</v>
      </c>
      <c r="M140" s="8" t="e">
        <f t="shared" si="28"/>
        <v>#N/A</v>
      </c>
      <c r="N140" s="8" t="e">
        <f t="shared" si="29"/>
        <v>#N/A</v>
      </c>
      <c r="O140" s="8" t="e">
        <f t="shared" si="30"/>
        <v>#N/A</v>
      </c>
      <c r="P140" s="8" t="e">
        <f t="shared" si="31"/>
        <v>#N/A</v>
      </c>
      <c r="Q140" s="8" t="e">
        <f t="shared" si="32"/>
        <v>#N/A</v>
      </c>
      <c r="S140" s="8" t="e">
        <f t="shared" si="33"/>
        <v>#N/A</v>
      </c>
      <c r="T140" s="8" t="e">
        <f t="shared" si="34"/>
        <v>#N/A</v>
      </c>
      <c r="U140" s="8" t="e">
        <f t="shared" si="35"/>
        <v>#N/A</v>
      </c>
      <c r="V140" s="8" t="e">
        <f t="shared" si="36"/>
        <v>#N/A</v>
      </c>
      <c r="W140" s="8" t="e">
        <f t="shared" si="37"/>
        <v>#N/A</v>
      </c>
      <c r="X140" s="8" t="e">
        <f t="shared" si="38"/>
        <v>#N/A</v>
      </c>
      <c r="Y140" s="20" t="e">
        <f t="shared" si="39"/>
        <v>#N/A</v>
      </c>
    </row>
    <row r="141" spans="1:25" x14ac:dyDescent="0.25">
      <c r="A141">
        <v>3369</v>
      </c>
      <c r="B141" t="s">
        <v>176</v>
      </c>
      <c r="C141" s="16">
        <v>0.14173228346456701</v>
      </c>
      <c r="D141" s="16">
        <v>0.122047244094488</v>
      </c>
      <c r="E141" s="16">
        <v>4.33070866141732E-2</v>
      </c>
      <c r="F141" s="16">
        <v>0.208661417322835</v>
      </c>
      <c r="G141" s="16">
        <v>3.9370078740157501E-2</v>
      </c>
      <c r="H141" s="16">
        <v>1.5748031496062999E-2</v>
      </c>
      <c r="J141" s="8" t="e">
        <f>'Ready Reckoner'!$C$7</f>
        <v>#N/A</v>
      </c>
      <c r="L141" s="8" t="e">
        <f t="shared" si="27"/>
        <v>#N/A</v>
      </c>
      <c r="M141" s="8" t="e">
        <f t="shared" si="28"/>
        <v>#N/A</v>
      </c>
      <c r="N141" s="8" t="e">
        <f t="shared" si="29"/>
        <v>#N/A</v>
      </c>
      <c r="O141" s="8" t="e">
        <f t="shared" si="30"/>
        <v>#N/A</v>
      </c>
      <c r="P141" s="8" t="e">
        <f t="shared" si="31"/>
        <v>#N/A</v>
      </c>
      <c r="Q141" s="8" t="e">
        <f t="shared" si="32"/>
        <v>#N/A</v>
      </c>
      <c r="S141" s="8" t="e">
        <f t="shared" si="33"/>
        <v>#N/A</v>
      </c>
      <c r="T141" s="8" t="e">
        <f t="shared" si="34"/>
        <v>#N/A</v>
      </c>
      <c r="U141" s="8" t="e">
        <f t="shared" si="35"/>
        <v>#N/A</v>
      </c>
      <c r="V141" s="8" t="e">
        <f t="shared" si="36"/>
        <v>#N/A</v>
      </c>
      <c r="W141" s="8" t="e">
        <f t="shared" si="37"/>
        <v>#N/A</v>
      </c>
      <c r="X141" s="8" t="e">
        <f t="shared" si="38"/>
        <v>#N/A</v>
      </c>
      <c r="Y141" s="20" t="e">
        <f t="shared" si="39"/>
        <v>#N/A</v>
      </c>
    </row>
    <row r="142" spans="1:25" x14ac:dyDescent="0.25">
      <c r="A142">
        <v>3333</v>
      </c>
      <c r="B142" t="s">
        <v>177</v>
      </c>
      <c r="C142" s="16">
        <v>0.26291079812206603</v>
      </c>
      <c r="D142" s="16">
        <v>2.3474178403755899E-2</v>
      </c>
      <c r="E142" s="16">
        <v>4.69483568075117E-2</v>
      </c>
      <c r="F142" s="16">
        <v>0</v>
      </c>
      <c r="G142" s="16">
        <v>0.22535211267605601</v>
      </c>
      <c r="H142" s="16">
        <v>0</v>
      </c>
      <c r="J142" s="8" t="e">
        <f>'Ready Reckoner'!$C$7</f>
        <v>#N/A</v>
      </c>
      <c r="L142" s="8" t="e">
        <f t="shared" si="27"/>
        <v>#N/A</v>
      </c>
      <c r="M142" s="8" t="e">
        <f t="shared" si="28"/>
        <v>#N/A</v>
      </c>
      <c r="N142" s="8" t="e">
        <f t="shared" si="29"/>
        <v>#N/A</v>
      </c>
      <c r="O142" s="8" t="e">
        <f t="shared" si="30"/>
        <v>#N/A</v>
      </c>
      <c r="P142" s="8" t="e">
        <f t="shared" si="31"/>
        <v>#N/A</v>
      </c>
      <c r="Q142" s="8" t="e">
        <f t="shared" si="32"/>
        <v>#N/A</v>
      </c>
      <c r="S142" s="8" t="e">
        <f t="shared" si="33"/>
        <v>#N/A</v>
      </c>
      <c r="T142" s="8" t="e">
        <f t="shared" si="34"/>
        <v>#N/A</v>
      </c>
      <c r="U142" s="8" t="e">
        <f t="shared" si="35"/>
        <v>#N/A</v>
      </c>
      <c r="V142" s="8" t="e">
        <f t="shared" si="36"/>
        <v>#N/A</v>
      </c>
      <c r="W142" s="8" t="e">
        <f t="shared" si="37"/>
        <v>#N/A</v>
      </c>
      <c r="X142" s="8" t="e">
        <f t="shared" si="38"/>
        <v>#N/A</v>
      </c>
      <c r="Y142" s="20" t="e">
        <f t="shared" si="39"/>
        <v>#N/A</v>
      </c>
    </row>
    <row r="143" spans="1:25" x14ac:dyDescent="0.25">
      <c r="A143">
        <v>3373</v>
      </c>
      <c r="B143" t="s">
        <v>178</v>
      </c>
      <c r="C143" s="16">
        <v>7.8125E-2</v>
      </c>
      <c r="D143" s="16">
        <v>0.1015625</v>
      </c>
      <c r="E143" s="16">
        <v>0.3125</v>
      </c>
      <c r="F143" s="16">
        <v>0.125</v>
      </c>
      <c r="G143" s="16">
        <v>7.8125E-3</v>
      </c>
      <c r="H143" s="16">
        <v>0</v>
      </c>
      <c r="J143" s="8" t="e">
        <f>'Ready Reckoner'!$C$7</f>
        <v>#N/A</v>
      </c>
      <c r="L143" s="8" t="e">
        <f t="shared" si="27"/>
        <v>#N/A</v>
      </c>
      <c r="M143" s="8" t="e">
        <f t="shared" si="28"/>
        <v>#N/A</v>
      </c>
      <c r="N143" s="8" t="e">
        <f t="shared" si="29"/>
        <v>#N/A</v>
      </c>
      <c r="O143" s="8" t="e">
        <f t="shared" si="30"/>
        <v>#N/A</v>
      </c>
      <c r="P143" s="8" t="e">
        <f t="shared" si="31"/>
        <v>#N/A</v>
      </c>
      <c r="Q143" s="8" t="e">
        <f t="shared" si="32"/>
        <v>#N/A</v>
      </c>
      <c r="S143" s="8" t="e">
        <f t="shared" si="33"/>
        <v>#N/A</v>
      </c>
      <c r="T143" s="8" t="e">
        <f t="shared" si="34"/>
        <v>#N/A</v>
      </c>
      <c r="U143" s="8" t="e">
        <f t="shared" si="35"/>
        <v>#N/A</v>
      </c>
      <c r="V143" s="8" t="e">
        <f t="shared" si="36"/>
        <v>#N/A</v>
      </c>
      <c r="W143" s="8" t="e">
        <f t="shared" si="37"/>
        <v>#N/A</v>
      </c>
      <c r="X143" s="8" t="e">
        <f t="shared" si="38"/>
        <v>#N/A</v>
      </c>
      <c r="Y143" s="20" t="e">
        <f t="shared" si="39"/>
        <v>#N/A</v>
      </c>
    </row>
    <row r="144" spans="1:25" x14ac:dyDescent="0.25">
      <c r="A144">
        <v>4023</v>
      </c>
      <c r="B144" t="s">
        <v>179</v>
      </c>
      <c r="C144" s="18"/>
      <c r="D144" s="18"/>
      <c r="E144" s="18"/>
      <c r="F144" s="18"/>
      <c r="G144" s="18"/>
      <c r="H144" s="18"/>
      <c r="J144" s="8" t="e">
        <f>'Ready Reckoner'!$C$7</f>
        <v>#N/A</v>
      </c>
      <c r="L144" s="8" t="e">
        <f t="shared" si="27"/>
        <v>#N/A</v>
      </c>
      <c r="M144" s="8" t="e">
        <f t="shared" si="28"/>
        <v>#N/A</v>
      </c>
      <c r="N144" s="8" t="e">
        <f t="shared" si="29"/>
        <v>#N/A</v>
      </c>
      <c r="O144" s="8" t="e">
        <f t="shared" si="30"/>
        <v>#N/A</v>
      </c>
      <c r="P144" s="8" t="e">
        <f t="shared" si="31"/>
        <v>#N/A</v>
      </c>
      <c r="Q144" s="8" t="e">
        <f t="shared" si="32"/>
        <v>#N/A</v>
      </c>
      <c r="S144" s="8" t="e">
        <f t="shared" si="33"/>
        <v>#N/A</v>
      </c>
      <c r="T144" s="8" t="e">
        <f t="shared" si="34"/>
        <v>#N/A</v>
      </c>
      <c r="U144" s="8" t="e">
        <f t="shared" si="35"/>
        <v>#N/A</v>
      </c>
      <c r="V144" s="8" t="e">
        <f t="shared" si="36"/>
        <v>#N/A</v>
      </c>
      <c r="W144" s="8" t="e">
        <f t="shared" si="37"/>
        <v>#N/A</v>
      </c>
      <c r="X144" s="8" t="e">
        <f t="shared" si="38"/>
        <v>#N/A</v>
      </c>
      <c r="Y144" s="20" t="e">
        <f t="shared" si="39"/>
        <v>#N/A</v>
      </c>
    </row>
    <row r="145" spans="1:25" x14ac:dyDescent="0.25">
      <c r="A145">
        <v>3334</v>
      </c>
      <c r="B145" t="s">
        <v>180</v>
      </c>
      <c r="C145" s="16">
        <v>0.16161616161616199</v>
      </c>
      <c r="D145" s="16">
        <v>0.11616161616161599</v>
      </c>
      <c r="E145" s="16">
        <v>3.5353535353535401E-2</v>
      </c>
      <c r="F145" s="16">
        <v>7.0707070707070704E-2</v>
      </c>
      <c r="G145" s="16">
        <v>0.429292929292929</v>
      </c>
      <c r="H145" s="16">
        <v>1.01010101010101E-2</v>
      </c>
      <c r="J145" s="8" t="e">
        <f>'Ready Reckoner'!$C$7</f>
        <v>#N/A</v>
      </c>
      <c r="L145" s="8" t="e">
        <f t="shared" si="27"/>
        <v>#N/A</v>
      </c>
      <c r="M145" s="8" t="e">
        <f t="shared" si="28"/>
        <v>#N/A</v>
      </c>
      <c r="N145" s="8" t="e">
        <f t="shared" si="29"/>
        <v>#N/A</v>
      </c>
      <c r="O145" s="8" t="e">
        <f t="shared" si="30"/>
        <v>#N/A</v>
      </c>
      <c r="P145" s="8" t="e">
        <f t="shared" si="31"/>
        <v>#N/A</v>
      </c>
      <c r="Q145" s="8" t="e">
        <f t="shared" si="32"/>
        <v>#N/A</v>
      </c>
      <c r="S145" s="8" t="e">
        <f t="shared" si="33"/>
        <v>#N/A</v>
      </c>
      <c r="T145" s="8" t="e">
        <f t="shared" si="34"/>
        <v>#N/A</v>
      </c>
      <c r="U145" s="8" t="e">
        <f t="shared" si="35"/>
        <v>#N/A</v>
      </c>
      <c r="V145" s="8" t="e">
        <f t="shared" si="36"/>
        <v>#N/A</v>
      </c>
      <c r="W145" s="8" t="e">
        <f t="shared" si="37"/>
        <v>#N/A</v>
      </c>
      <c r="X145" s="8" t="e">
        <f t="shared" si="38"/>
        <v>#N/A</v>
      </c>
      <c r="Y145" s="20" t="e">
        <f t="shared" si="39"/>
        <v>#N/A</v>
      </c>
    </row>
    <row r="146" spans="1:25" x14ac:dyDescent="0.25">
      <c r="A146">
        <v>3335</v>
      </c>
      <c r="B146" t="s">
        <v>181</v>
      </c>
      <c r="C146" s="16">
        <v>9.3085106382978705E-2</v>
      </c>
      <c r="D146" s="16">
        <v>7.4468085106383003E-2</v>
      </c>
      <c r="E146" s="16">
        <v>1.0638297872340399E-2</v>
      </c>
      <c r="F146" s="16">
        <v>0</v>
      </c>
      <c r="G146" s="16">
        <v>0.53989361702127703</v>
      </c>
      <c r="H146" s="16">
        <v>0.180851063829787</v>
      </c>
      <c r="J146" s="8" t="e">
        <f>'Ready Reckoner'!$C$7</f>
        <v>#N/A</v>
      </c>
      <c r="L146" s="8" t="e">
        <f t="shared" si="27"/>
        <v>#N/A</v>
      </c>
      <c r="M146" s="8" t="e">
        <f t="shared" si="28"/>
        <v>#N/A</v>
      </c>
      <c r="N146" s="8" t="e">
        <f t="shared" si="29"/>
        <v>#N/A</v>
      </c>
      <c r="O146" s="8" t="e">
        <f t="shared" si="30"/>
        <v>#N/A</v>
      </c>
      <c r="P146" s="8" t="e">
        <f t="shared" si="31"/>
        <v>#N/A</v>
      </c>
      <c r="Q146" s="8" t="e">
        <f t="shared" si="32"/>
        <v>#N/A</v>
      </c>
      <c r="S146" s="8" t="e">
        <f t="shared" si="33"/>
        <v>#N/A</v>
      </c>
      <c r="T146" s="8" t="e">
        <f t="shared" si="34"/>
        <v>#N/A</v>
      </c>
      <c r="U146" s="8" t="e">
        <f t="shared" si="35"/>
        <v>#N/A</v>
      </c>
      <c r="V146" s="8" t="e">
        <f t="shared" si="36"/>
        <v>#N/A</v>
      </c>
      <c r="W146" s="8" t="e">
        <f t="shared" si="37"/>
        <v>#N/A</v>
      </c>
      <c r="X146" s="8" t="e">
        <f t="shared" si="38"/>
        <v>#N/A</v>
      </c>
      <c r="Y146" s="20" t="e">
        <f t="shared" si="39"/>
        <v>#N/A</v>
      </c>
    </row>
    <row r="147" spans="1:25" x14ac:dyDescent="0.25">
      <c r="A147">
        <v>3354</v>
      </c>
      <c r="B147" t="s">
        <v>182</v>
      </c>
      <c r="C147" s="16">
        <v>0.22380952380952401</v>
      </c>
      <c r="D147" s="16">
        <v>0.238095238095238</v>
      </c>
      <c r="E147" s="16">
        <v>0.157142857142857</v>
      </c>
      <c r="F147" s="16">
        <v>0</v>
      </c>
      <c r="G147" s="16">
        <v>0.19047619047618999</v>
      </c>
      <c r="H147" s="16">
        <v>1.9047619047619001E-2</v>
      </c>
      <c r="J147" s="8" t="e">
        <f>'Ready Reckoner'!$C$7</f>
        <v>#N/A</v>
      </c>
      <c r="L147" s="8" t="e">
        <f t="shared" si="27"/>
        <v>#N/A</v>
      </c>
      <c r="M147" s="8" t="e">
        <f t="shared" si="28"/>
        <v>#N/A</v>
      </c>
      <c r="N147" s="8" t="e">
        <f t="shared" si="29"/>
        <v>#N/A</v>
      </c>
      <c r="O147" s="8" t="e">
        <f t="shared" si="30"/>
        <v>#N/A</v>
      </c>
      <c r="P147" s="8" t="e">
        <f t="shared" si="31"/>
        <v>#N/A</v>
      </c>
      <c r="Q147" s="8" t="e">
        <f t="shared" si="32"/>
        <v>#N/A</v>
      </c>
      <c r="S147" s="8" t="e">
        <f t="shared" si="33"/>
        <v>#N/A</v>
      </c>
      <c r="T147" s="8" t="e">
        <f t="shared" si="34"/>
        <v>#N/A</v>
      </c>
      <c r="U147" s="8" t="e">
        <f t="shared" si="35"/>
        <v>#N/A</v>
      </c>
      <c r="V147" s="8" t="e">
        <f t="shared" si="36"/>
        <v>#N/A</v>
      </c>
      <c r="W147" s="8" t="e">
        <f t="shared" si="37"/>
        <v>#N/A</v>
      </c>
      <c r="X147" s="8" t="e">
        <f t="shared" si="38"/>
        <v>#N/A</v>
      </c>
      <c r="Y147" s="20" t="e">
        <f t="shared" si="39"/>
        <v>#N/A</v>
      </c>
    </row>
    <row r="148" spans="1:25" x14ac:dyDescent="0.25">
      <c r="A148">
        <v>3351</v>
      </c>
      <c r="B148" t="s">
        <v>183</v>
      </c>
      <c r="C148" s="16">
        <v>0.196172248803828</v>
      </c>
      <c r="D148" s="16">
        <v>4.7846889952153103E-2</v>
      </c>
      <c r="E148" s="16">
        <v>0.124401913875598</v>
      </c>
      <c r="F148" s="16">
        <v>4.3062200956937802E-2</v>
      </c>
      <c r="G148" s="16">
        <v>5.7416267942583699E-2</v>
      </c>
      <c r="H148" s="16">
        <v>0</v>
      </c>
      <c r="J148" s="8" t="e">
        <f>'Ready Reckoner'!$C$7</f>
        <v>#N/A</v>
      </c>
      <c r="L148" s="8" t="e">
        <f t="shared" si="27"/>
        <v>#N/A</v>
      </c>
      <c r="M148" s="8" t="e">
        <f t="shared" si="28"/>
        <v>#N/A</v>
      </c>
      <c r="N148" s="8" t="e">
        <f t="shared" si="29"/>
        <v>#N/A</v>
      </c>
      <c r="O148" s="8" t="e">
        <f t="shared" si="30"/>
        <v>#N/A</v>
      </c>
      <c r="P148" s="8" t="e">
        <f t="shared" si="31"/>
        <v>#N/A</v>
      </c>
      <c r="Q148" s="8" t="e">
        <f t="shared" si="32"/>
        <v>#N/A</v>
      </c>
      <c r="S148" s="8" t="e">
        <f t="shared" si="33"/>
        <v>#N/A</v>
      </c>
      <c r="T148" s="8" t="e">
        <f t="shared" si="34"/>
        <v>#N/A</v>
      </c>
      <c r="U148" s="8" t="e">
        <f t="shared" si="35"/>
        <v>#N/A</v>
      </c>
      <c r="V148" s="8" t="e">
        <f t="shared" si="36"/>
        <v>#N/A</v>
      </c>
      <c r="W148" s="8" t="e">
        <f t="shared" si="37"/>
        <v>#N/A</v>
      </c>
      <c r="X148" s="8" t="e">
        <f t="shared" si="38"/>
        <v>#N/A</v>
      </c>
      <c r="Y148" s="20" t="e">
        <f t="shared" si="39"/>
        <v>#N/A</v>
      </c>
    </row>
    <row r="149" spans="1:25" x14ac:dyDescent="0.25">
      <c r="A149">
        <v>2032</v>
      </c>
      <c r="B149" t="s">
        <v>184</v>
      </c>
      <c r="C149" s="16">
        <v>6.5146579804560298E-3</v>
      </c>
      <c r="D149" s="16">
        <v>0</v>
      </c>
      <c r="E149" s="16">
        <v>0.488599348534202</v>
      </c>
      <c r="F149" s="16">
        <v>3.2573289902280101E-3</v>
      </c>
      <c r="G149" s="16">
        <v>0.299674267100977</v>
      </c>
      <c r="H149" s="16">
        <v>0.12703583061889301</v>
      </c>
      <c r="J149" s="8" t="e">
        <f>'Ready Reckoner'!$C$7</f>
        <v>#N/A</v>
      </c>
      <c r="L149" s="8" t="e">
        <f t="shared" si="27"/>
        <v>#N/A</v>
      </c>
      <c r="M149" s="8" t="e">
        <f t="shared" si="28"/>
        <v>#N/A</v>
      </c>
      <c r="N149" s="8" t="e">
        <f t="shared" si="29"/>
        <v>#N/A</v>
      </c>
      <c r="O149" s="8" t="e">
        <f t="shared" si="30"/>
        <v>#N/A</v>
      </c>
      <c r="P149" s="8" t="e">
        <f t="shared" si="31"/>
        <v>#N/A</v>
      </c>
      <c r="Q149" s="8" t="e">
        <f t="shared" si="32"/>
        <v>#N/A</v>
      </c>
      <c r="S149" s="8" t="e">
        <f t="shared" si="33"/>
        <v>#N/A</v>
      </c>
      <c r="T149" s="8" t="e">
        <f t="shared" si="34"/>
        <v>#N/A</v>
      </c>
      <c r="U149" s="8" t="e">
        <f t="shared" si="35"/>
        <v>#N/A</v>
      </c>
      <c r="V149" s="8" t="e">
        <f t="shared" si="36"/>
        <v>#N/A</v>
      </c>
      <c r="W149" s="8" t="e">
        <f t="shared" si="37"/>
        <v>#N/A</v>
      </c>
      <c r="X149" s="8" t="e">
        <f t="shared" si="38"/>
        <v>#N/A</v>
      </c>
      <c r="Y149" s="20" t="e">
        <f t="shared" si="39"/>
        <v>#N/A</v>
      </c>
    </row>
    <row r="150" spans="1:25" x14ac:dyDescent="0.25">
      <c r="A150">
        <v>3352</v>
      </c>
      <c r="B150" t="s">
        <v>185</v>
      </c>
      <c r="C150" s="16">
        <v>5.4726368159204002E-2</v>
      </c>
      <c r="D150" s="16">
        <v>0.26368159203980102</v>
      </c>
      <c r="E150" s="16">
        <v>2.48756218905473E-2</v>
      </c>
      <c r="F150" s="16">
        <v>2.48756218905473E-2</v>
      </c>
      <c r="G150" s="16">
        <v>0.19402985074626899</v>
      </c>
      <c r="H150" s="16">
        <v>3.4825870646766198E-2</v>
      </c>
      <c r="J150" s="8" t="e">
        <f>'Ready Reckoner'!$C$7</f>
        <v>#N/A</v>
      </c>
      <c r="L150" s="8" t="e">
        <f t="shared" si="27"/>
        <v>#N/A</v>
      </c>
      <c r="M150" s="8" t="e">
        <f t="shared" si="28"/>
        <v>#N/A</v>
      </c>
      <c r="N150" s="8" t="e">
        <f t="shared" si="29"/>
        <v>#N/A</v>
      </c>
      <c r="O150" s="8" t="e">
        <f t="shared" si="30"/>
        <v>#N/A</v>
      </c>
      <c r="P150" s="8" t="e">
        <f t="shared" si="31"/>
        <v>#N/A</v>
      </c>
      <c r="Q150" s="8" t="e">
        <f t="shared" si="32"/>
        <v>#N/A</v>
      </c>
      <c r="S150" s="8" t="e">
        <f t="shared" si="33"/>
        <v>#N/A</v>
      </c>
      <c r="T150" s="8" t="e">
        <f t="shared" si="34"/>
        <v>#N/A</v>
      </c>
      <c r="U150" s="8" t="e">
        <f t="shared" si="35"/>
        <v>#N/A</v>
      </c>
      <c r="V150" s="8" t="e">
        <f t="shared" si="36"/>
        <v>#N/A</v>
      </c>
      <c r="W150" s="8" t="e">
        <f t="shared" si="37"/>
        <v>#N/A</v>
      </c>
      <c r="X150" s="8" t="e">
        <f t="shared" si="38"/>
        <v>#N/A</v>
      </c>
      <c r="Y150" s="20" t="e">
        <f t="shared" si="39"/>
        <v>#N/A</v>
      </c>
    </row>
    <row r="151" spans="1:25" x14ac:dyDescent="0.25">
      <c r="A151">
        <v>5208</v>
      </c>
      <c r="B151" t="s">
        <v>186</v>
      </c>
      <c r="C151" s="16">
        <v>0.24582338902147999</v>
      </c>
      <c r="D151" s="16">
        <v>0.121718377088305</v>
      </c>
      <c r="E151" s="16">
        <v>2.38663484486874E-3</v>
      </c>
      <c r="F151" s="16">
        <v>0</v>
      </c>
      <c r="G151" s="16">
        <v>0.42004773269689699</v>
      </c>
      <c r="H151" s="16">
        <v>7.8758949880668297E-2</v>
      </c>
      <c r="J151" s="8" t="e">
        <f>'Ready Reckoner'!$C$7</f>
        <v>#N/A</v>
      </c>
      <c r="L151" s="8" t="e">
        <f t="shared" si="27"/>
        <v>#N/A</v>
      </c>
      <c r="M151" s="8" t="e">
        <f t="shared" si="28"/>
        <v>#N/A</v>
      </c>
      <c r="N151" s="8" t="e">
        <f t="shared" si="29"/>
        <v>#N/A</v>
      </c>
      <c r="O151" s="8" t="e">
        <f t="shared" si="30"/>
        <v>#N/A</v>
      </c>
      <c r="P151" s="8" t="e">
        <f t="shared" si="31"/>
        <v>#N/A</v>
      </c>
      <c r="Q151" s="8" t="e">
        <f t="shared" si="32"/>
        <v>#N/A</v>
      </c>
      <c r="S151" s="8" t="e">
        <f t="shared" si="33"/>
        <v>#N/A</v>
      </c>
      <c r="T151" s="8" t="e">
        <f t="shared" si="34"/>
        <v>#N/A</v>
      </c>
      <c r="U151" s="8" t="e">
        <f t="shared" si="35"/>
        <v>#N/A</v>
      </c>
      <c r="V151" s="8" t="e">
        <f t="shared" si="36"/>
        <v>#N/A</v>
      </c>
      <c r="W151" s="8" t="e">
        <f t="shared" si="37"/>
        <v>#N/A</v>
      </c>
      <c r="X151" s="8" t="e">
        <f t="shared" si="38"/>
        <v>#N/A</v>
      </c>
      <c r="Y151" s="20" t="e">
        <f t="shared" si="39"/>
        <v>#N/A</v>
      </c>
    </row>
    <row r="152" spans="1:25" x14ac:dyDescent="0.25">
      <c r="A152">
        <v>3367</v>
      </c>
      <c r="B152" t="s">
        <v>187</v>
      </c>
      <c r="C152" s="16">
        <v>8.1339712918660295E-2</v>
      </c>
      <c r="D152" s="16">
        <v>7.6555023923445001E-2</v>
      </c>
      <c r="E152" s="16">
        <v>1.43540669856459E-2</v>
      </c>
      <c r="F152" s="16">
        <v>0</v>
      </c>
      <c r="G152" s="16">
        <v>4.78468899521531E-3</v>
      </c>
      <c r="H152" s="16">
        <v>0</v>
      </c>
      <c r="J152" s="8" t="e">
        <f>'Ready Reckoner'!$C$7</f>
        <v>#N/A</v>
      </c>
      <c r="L152" s="8" t="e">
        <f t="shared" si="27"/>
        <v>#N/A</v>
      </c>
      <c r="M152" s="8" t="e">
        <f t="shared" si="28"/>
        <v>#N/A</v>
      </c>
      <c r="N152" s="8" t="e">
        <f t="shared" si="29"/>
        <v>#N/A</v>
      </c>
      <c r="O152" s="8" t="e">
        <f t="shared" si="30"/>
        <v>#N/A</v>
      </c>
      <c r="P152" s="8" t="e">
        <f t="shared" si="31"/>
        <v>#N/A</v>
      </c>
      <c r="Q152" s="8" t="e">
        <f t="shared" si="32"/>
        <v>#N/A</v>
      </c>
      <c r="S152" s="8" t="e">
        <f t="shared" si="33"/>
        <v>#N/A</v>
      </c>
      <c r="T152" s="8" t="e">
        <f t="shared" si="34"/>
        <v>#N/A</v>
      </c>
      <c r="U152" s="8" t="e">
        <f t="shared" si="35"/>
        <v>#N/A</v>
      </c>
      <c r="V152" s="8" t="e">
        <f t="shared" si="36"/>
        <v>#N/A</v>
      </c>
      <c r="W152" s="8" t="e">
        <f t="shared" si="37"/>
        <v>#N/A</v>
      </c>
      <c r="X152" s="8" t="e">
        <f t="shared" si="38"/>
        <v>#N/A</v>
      </c>
      <c r="Y152" s="20" t="e">
        <f t="shared" si="39"/>
        <v>#N/A</v>
      </c>
    </row>
    <row r="153" spans="1:25" x14ac:dyDescent="0.25">
      <c r="A153">
        <v>3338</v>
      </c>
      <c r="B153" t="s">
        <v>188</v>
      </c>
      <c r="C153" s="16">
        <v>0.15217391304347799</v>
      </c>
      <c r="D153" s="16">
        <v>6.8322981366459604E-2</v>
      </c>
      <c r="E153" s="16">
        <v>0.282608695652174</v>
      </c>
      <c r="F153" s="16">
        <v>0.12111801242236001</v>
      </c>
      <c r="G153" s="16">
        <v>0.30745341614906802</v>
      </c>
      <c r="H153" s="16">
        <v>3.4161490683229802E-2</v>
      </c>
      <c r="J153" s="8" t="e">
        <f>'Ready Reckoner'!$C$7</f>
        <v>#N/A</v>
      </c>
      <c r="L153" s="8" t="e">
        <f t="shared" si="27"/>
        <v>#N/A</v>
      </c>
      <c r="M153" s="8" t="e">
        <f t="shared" si="28"/>
        <v>#N/A</v>
      </c>
      <c r="N153" s="8" t="e">
        <f t="shared" si="29"/>
        <v>#N/A</v>
      </c>
      <c r="O153" s="8" t="e">
        <f t="shared" si="30"/>
        <v>#N/A</v>
      </c>
      <c r="P153" s="8" t="e">
        <f t="shared" si="31"/>
        <v>#N/A</v>
      </c>
      <c r="Q153" s="8" t="e">
        <f t="shared" si="32"/>
        <v>#N/A</v>
      </c>
      <c r="S153" s="8" t="e">
        <f t="shared" si="33"/>
        <v>#N/A</v>
      </c>
      <c r="T153" s="8" t="e">
        <f t="shared" si="34"/>
        <v>#N/A</v>
      </c>
      <c r="U153" s="8" t="e">
        <f t="shared" si="35"/>
        <v>#N/A</v>
      </c>
      <c r="V153" s="8" t="e">
        <f t="shared" si="36"/>
        <v>#N/A</v>
      </c>
      <c r="W153" s="8" t="e">
        <f t="shared" si="37"/>
        <v>#N/A</v>
      </c>
      <c r="X153" s="8" t="e">
        <f t="shared" si="38"/>
        <v>#N/A</v>
      </c>
      <c r="Y153" s="20" t="e">
        <f t="shared" si="39"/>
        <v>#N/A</v>
      </c>
    </row>
    <row r="154" spans="1:25" x14ac:dyDescent="0.25">
      <c r="A154">
        <v>3370</v>
      </c>
      <c r="B154" t="s">
        <v>189</v>
      </c>
      <c r="C154" s="16">
        <v>3.7593984962405999E-2</v>
      </c>
      <c r="D154" s="16">
        <v>0.49248120300751902</v>
      </c>
      <c r="E154" s="16">
        <v>7.5187969924812E-3</v>
      </c>
      <c r="F154" s="16">
        <v>0.105263157894737</v>
      </c>
      <c r="G154" s="16">
        <v>7.1428571428571397E-2</v>
      </c>
      <c r="H154" s="16">
        <v>7.8947368421052599E-2</v>
      </c>
      <c r="J154" s="8" t="e">
        <f>'Ready Reckoner'!$C$7</f>
        <v>#N/A</v>
      </c>
      <c r="L154" s="8" t="e">
        <f t="shared" si="27"/>
        <v>#N/A</v>
      </c>
      <c r="M154" s="8" t="e">
        <f t="shared" si="28"/>
        <v>#N/A</v>
      </c>
      <c r="N154" s="8" t="e">
        <f t="shared" si="29"/>
        <v>#N/A</v>
      </c>
      <c r="O154" s="8" t="e">
        <f t="shared" si="30"/>
        <v>#N/A</v>
      </c>
      <c r="P154" s="8" t="e">
        <f t="shared" si="31"/>
        <v>#N/A</v>
      </c>
      <c r="Q154" s="8" t="e">
        <f t="shared" si="32"/>
        <v>#N/A</v>
      </c>
      <c r="S154" s="8" t="e">
        <f t="shared" si="33"/>
        <v>#N/A</v>
      </c>
      <c r="T154" s="8" t="e">
        <f t="shared" si="34"/>
        <v>#N/A</v>
      </c>
      <c r="U154" s="8" t="e">
        <f t="shared" si="35"/>
        <v>#N/A</v>
      </c>
      <c r="V154" s="8" t="e">
        <f t="shared" si="36"/>
        <v>#N/A</v>
      </c>
      <c r="W154" s="8" t="e">
        <f t="shared" si="37"/>
        <v>#N/A</v>
      </c>
      <c r="X154" s="8" t="e">
        <f t="shared" si="38"/>
        <v>#N/A</v>
      </c>
      <c r="Y154" s="20" t="e">
        <f t="shared" si="39"/>
        <v>#N/A</v>
      </c>
    </row>
    <row r="155" spans="1:25" x14ac:dyDescent="0.25">
      <c r="A155">
        <v>3021</v>
      </c>
      <c r="B155" t="s">
        <v>190</v>
      </c>
      <c r="C155" s="16">
        <v>0.21226415094339601</v>
      </c>
      <c r="D155" s="16">
        <v>1.41509433962264E-2</v>
      </c>
      <c r="E155" s="16">
        <v>9.9056603773584898E-2</v>
      </c>
      <c r="F155" s="16">
        <v>2.3584905660377398E-2</v>
      </c>
      <c r="G155" s="16">
        <v>0.28301886792452802</v>
      </c>
      <c r="H155" s="16">
        <v>0</v>
      </c>
      <c r="J155" s="8" t="e">
        <f>'Ready Reckoner'!$C$7</f>
        <v>#N/A</v>
      </c>
      <c r="L155" s="8" t="e">
        <f t="shared" si="27"/>
        <v>#N/A</v>
      </c>
      <c r="M155" s="8" t="e">
        <f t="shared" si="28"/>
        <v>#N/A</v>
      </c>
      <c r="N155" s="8" t="e">
        <f t="shared" si="29"/>
        <v>#N/A</v>
      </c>
      <c r="O155" s="8" t="e">
        <f t="shared" si="30"/>
        <v>#N/A</v>
      </c>
      <c r="P155" s="8" t="e">
        <f t="shared" si="31"/>
        <v>#N/A</v>
      </c>
      <c r="Q155" s="8" t="e">
        <f t="shared" si="32"/>
        <v>#N/A</v>
      </c>
      <c r="S155" s="8" t="e">
        <f t="shared" si="33"/>
        <v>#N/A</v>
      </c>
      <c r="T155" s="8" t="e">
        <f t="shared" si="34"/>
        <v>#N/A</v>
      </c>
      <c r="U155" s="8" t="e">
        <f t="shared" si="35"/>
        <v>#N/A</v>
      </c>
      <c r="V155" s="8" t="e">
        <f t="shared" si="36"/>
        <v>#N/A</v>
      </c>
      <c r="W155" s="8" t="e">
        <f t="shared" si="37"/>
        <v>#N/A</v>
      </c>
      <c r="X155" s="8" t="e">
        <f t="shared" si="38"/>
        <v>#N/A</v>
      </c>
      <c r="Y155" s="20" t="e">
        <f t="shared" si="39"/>
        <v>#N/A</v>
      </c>
    </row>
    <row r="156" spans="1:25" x14ac:dyDescent="0.25">
      <c r="A156">
        <v>3347</v>
      </c>
      <c r="B156" t="s">
        <v>191</v>
      </c>
      <c r="C156" s="16">
        <v>0.240196078431373</v>
      </c>
      <c r="D156" s="16">
        <v>0.43137254901960798</v>
      </c>
      <c r="E156" s="16">
        <v>0.19607843137254899</v>
      </c>
      <c r="F156" s="16">
        <v>2.9411764705882401E-2</v>
      </c>
      <c r="G156" s="16">
        <v>3.9215686274509803E-2</v>
      </c>
      <c r="H156" s="16">
        <v>3.4313725490196102E-2</v>
      </c>
      <c r="J156" s="8" t="e">
        <f>'Ready Reckoner'!$C$7</f>
        <v>#N/A</v>
      </c>
      <c r="L156" s="8" t="e">
        <f t="shared" si="27"/>
        <v>#N/A</v>
      </c>
      <c r="M156" s="8" t="e">
        <f t="shared" si="28"/>
        <v>#N/A</v>
      </c>
      <c r="N156" s="8" t="e">
        <f t="shared" si="29"/>
        <v>#N/A</v>
      </c>
      <c r="O156" s="8" t="e">
        <f t="shared" si="30"/>
        <v>#N/A</v>
      </c>
      <c r="P156" s="8" t="e">
        <f t="shared" si="31"/>
        <v>#N/A</v>
      </c>
      <c r="Q156" s="8" t="e">
        <f t="shared" si="32"/>
        <v>#N/A</v>
      </c>
      <c r="S156" s="8" t="e">
        <f t="shared" si="33"/>
        <v>#N/A</v>
      </c>
      <c r="T156" s="8" t="e">
        <f t="shared" si="34"/>
        <v>#N/A</v>
      </c>
      <c r="U156" s="8" t="e">
        <f t="shared" si="35"/>
        <v>#N/A</v>
      </c>
      <c r="V156" s="8" t="e">
        <f t="shared" si="36"/>
        <v>#N/A</v>
      </c>
      <c r="W156" s="8" t="e">
        <f t="shared" si="37"/>
        <v>#N/A</v>
      </c>
      <c r="X156" s="8" t="e">
        <f t="shared" si="38"/>
        <v>#N/A</v>
      </c>
      <c r="Y156" s="20" t="e">
        <f t="shared" si="39"/>
        <v>#N/A</v>
      </c>
    </row>
    <row r="157" spans="1:25" x14ac:dyDescent="0.25">
      <c r="A157">
        <v>3355</v>
      </c>
      <c r="B157" t="s">
        <v>192</v>
      </c>
      <c r="C157" s="16">
        <v>9.5238095238095195E-3</v>
      </c>
      <c r="D157" s="16">
        <v>9.5238095238095195E-3</v>
      </c>
      <c r="E157" s="16">
        <v>0.4</v>
      </c>
      <c r="F157" s="16">
        <v>0</v>
      </c>
      <c r="G157" s="16">
        <v>0.19047619047618999</v>
      </c>
      <c r="H157" s="16">
        <v>0.22857142857142901</v>
      </c>
      <c r="J157" s="8" t="e">
        <f>'Ready Reckoner'!$C$7</f>
        <v>#N/A</v>
      </c>
      <c r="L157" s="8" t="e">
        <f t="shared" si="27"/>
        <v>#N/A</v>
      </c>
      <c r="M157" s="8" t="e">
        <f t="shared" si="28"/>
        <v>#N/A</v>
      </c>
      <c r="N157" s="8" t="e">
        <f t="shared" si="29"/>
        <v>#N/A</v>
      </c>
      <c r="O157" s="8" t="e">
        <f t="shared" si="30"/>
        <v>#N/A</v>
      </c>
      <c r="P157" s="8" t="e">
        <f t="shared" si="31"/>
        <v>#N/A</v>
      </c>
      <c r="Q157" s="8" t="e">
        <f t="shared" si="32"/>
        <v>#N/A</v>
      </c>
      <c r="S157" s="8" t="e">
        <f t="shared" si="33"/>
        <v>#N/A</v>
      </c>
      <c r="T157" s="8" t="e">
        <f t="shared" si="34"/>
        <v>#N/A</v>
      </c>
      <c r="U157" s="8" t="e">
        <f t="shared" si="35"/>
        <v>#N/A</v>
      </c>
      <c r="V157" s="8" t="e">
        <f t="shared" si="36"/>
        <v>#N/A</v>
      </c>
      <c r="W157" s="8" t="e">
        <f t="shared" si="37"/>
        <v>#N/A</v>
      </c>
      <c r="X157" s="8" t="e">
        <f t="shared" si="38"/>
        <v>#N/A</v>
      </c>
      <c r="Y157" s="20" t="e">
        <f t="shared" si="39"/>
        <v>#N/A</v>
      </c>
    </row>
    <row r="158" spans="1:25" x14ac:dyDescent="0.25">
      <c r="A158">
        <v>3013</v>
      </c>
      <c r="B158" t="s">
        <v>193</v>
      </c>
      <c r="C158" s="16">
        <v>0.41265822784810102</v>
      </c>
      <c r="D158" s="16">
        <v>0.116455696202532</v>
      </c>
      <c r="E158" s="16">
        <v>7.8481012658227906E-2</v>
      </c>
      <c r="F158" s="16">
        <v>5.0632911392405099E-3</v>
      </c>
      <c r="G158" s="16">
        <v>0.27594936708860801</v>
      </c>
      <c r="H158" s="16">
        <v>0</v>
      </c>
      <c r="J158" s="8" t="e">
        <f>'Ready Reckoner'!$C$7</f>
        <v>#N/A</v>
      </c>
      <c r="L158" s="8" t="e">
        <f t="shared" si="27"/>
        <v>#N/A</v>
      </c>
      <c r="M158" s="8" t="e">
        <f t="shared" si="28"/>
        <v>#N/A</v>
      </c>
      <c r="N158" s="8" t="e">
        <f t="shared" si="29"/>
        <v>#N/A</v>
      </c>
      <c r="O158" s="8" t="e">
        <f t="shared" si="30"/>
        <v>#N/A</v>
      </c>
      <c r="P158" s="8" t="e">
        <f t="shared" si="31"/>
        <v>#N/A</v>
      </c>
      <c r="Q158" s="8" t="e">
        <f t="shared" si="32"/>
        <v>#N/A</v>
      </c>
      <c r="S158" s="8" t="e">
        <f t="shared" si="33"/>
        <v>#N/A</v>
      </c>
      <c r="T158" s="8" t="e">
        <f t="shared" si="34"/>
        <v>#N/A</v>
      </c>
      <c r="U158" s="8" t="e">
        <f t="shared" si="35"/>
        <v>#N/A</v>
      </c>
      <c r="V158" s="8" t="e">
        <f t="shared" si="36"/>
        <v>#N/A</v>
      </c>
      <c r="W158" s="8" t="e">
        <f t="shared" si="37"/>
        <v>#N/A</v>
      </c>
      <c r="X158" s="8" t="e">
        <f t="shared" si="38"/>
        <v>#N/A</v>
      </c>
      <c r="Y158" s="20" t="e">
        <f t="shared" si="39"/>
        <v>#N/A</v>
      </c>
    </row>
    <row r="159" spans="1:25" x14ac:dyDescent="0.25">
      <c r="A159">
        <v>2010</v>
      </c>
      <c r="B159" t="s">
        <v>194</v>
      </c>
      <c r="C159" s="16">
        <v>6.5274151436031297E-2</v>
      </c>
      <c r="D159" s="16">
        <v>0.18015665796344599</v>
      </c>
      <c r="E159" s="16">
        <v>0.13577023498694499</v>
      </c>
      <c r="F159" s="16">
        <v>0.109660574412533</v>
      </c>
      <c r="G159" s="16">
        <v>0.36292428198433402</v>
      </c>
      <c r="H159" s="16">
        <v>0.120104438642298</v>
      </c>
      <c r="J159" s="8" t="e">
        <f>'Ready Reckoner'!$C$7</f>
        <v>#N/A</v>
      </c>
      <c r="L159" s="8" t="e">
        <f t="shared" si="27"/>
        <v>#N/A</v>
      </c>
      <c r="M159" s="8" t="e">
        <f t="shared" si="28"/>
        <v>#N/A</v>
      </c>
      <c r="N159" s="8" t="e">
        <f t="shared" si="29"/>
        <v>#N/A</v>
      </c>
      <c r="O159" s="8" t="e">
        <f t="shared" si="30"/>
        <v>#N/A</v>
      </c>
      <c r="P159" s="8" t="e">
        <f t="shared" si="31"/>
        <v>#N/A</v>
      </c>
      <c r="Q159" s="8" t="e">
        <f t="shared" si="32"/>
        <v>#N/A</v>
      </c>
      <c r="S159" s="8" t="e">
        <f t="shared" si="33"/>
        <v>#N/A</v>
      </c>
      <c r="T159" s="8" t="e">
        <f t="shared" si="34"/>
        <v>#N/A</v>
      </c>
      <c r="U159" s="8" t="e">
        <f t="shared" si="35"/>
        <v>#N/A</v>
      </c>
      <c r="V159" s="8" t="e">
        <f t="shared" si="36"/>
        <v>#N/A</v>
      </c>
      <c r="W159" s="8" t="e">
        <f t="shared" si="37"/>
        <v>#N/A</v>
      </c>
      <c r="X159" s="8" t="e">
        <f t="shared" si="38"/>
        <v>#N/A</v>
      </c>
      <c r="Y159" s="20" t="e">
        <f t="shared" si="39"/>
        <v>#N/A</v>
      </c>
    </row>
    <row r="160" spans="1:25" x14ac:dyDescent="0.25">
      <c r="A160">
        <v>3301</v>
      </c>
      <c r="B160" t="s">
        <v>195</v>
      </c>
      <c r="C160" s="16">
        <v>4.3062200956937802E-2</v>
      </c>
      <c r="D160" s="16">
        <v>4.7846889952153103E-2</v>
      </c>
      <c r="E160" s="16">
        <v>5.7416267942583699E-2</v>
      </c>
      <c r="F160" s="16">
        <v>0.100478468899522</v>
      </c>
      <c r="G160" s="16">
        <v>0.22488038277512001</v>
      </c>
      <c r="H160" s="16">
        <v>2.39234449760766E-2</v>
      </c>
      <c r="J160" s="8" t="e">
        <f>'Ready Reckoner'!$C$7</f>
        <v>#N/A</v>
      </c>
      <c r="L160" s="8" t="e">
        <f t="shared" si="27"/>
        <v>#N/A</v>
      </c>
      <c r="M160" s="8" t="e">
        <f t="shared" si="28"/>
        <v>#N/A</v>
      </c>
      <c r="N160" s="8" t="e">
        <f t="shared" si="29"/>
        <v>#N/A</v>
      </c>
      <c r="O160" s="8" t="e">
        <f t="shared" si="30"/>
        <v>#N/A</v>
      </c>
      <c r="P160" s="8" t="e">
        <f t="shared" si="31"/>
        <v>#N/A</v>
      </c>
      <c r="Q160" s="8" t="e">
        <f t="shared" si="32"/>
        <v>#N/A</v>
      </c>
      <c r="S160" s="8" t="e">
        <f t="shared" si="33"/>
        <v>#N/A</v>
      </c>
      <c r="T160" s="8" t="e">
        <f t="shared" si="34"/>
        <v>#N/A</v>
      </c>
      <c r="U160" s="8" t="e">
        <f t="shared" si="35"/>
        <v>#N/A</v>
      </c>
      <c r="V160" s="8" t="e">
        <f t="shared" si="36"/>
        <v>#N/A</v>
      </c>
      <c r="W160" s="8" t="e">
        <f t="shared" si="37"/>
        <v>#N/A</v>
      </c>
      <c r="X160" s="8" t="e">
        <f t="shared" si="38"/>
        <v>#N/A</v>
      </c>
      <c r="Y160" s="20" t="e">
        <f t="shared" si="39"/>
        <v>#N/A</v>
      </c>
    </row>
    <row r="161" spans="1:25" x14ac:dyDescent="0.25">
      <c r="A161">
        <v>2022</v>
      </c>
      <c r="B161" t="s">
        <v>196</v>
      </c>
      <c r="C161" s="16">
        <v>9.7087378640776698E-2</v>
      </c>
      <c r="D161" s="16">
        <v>0.66019417475728204</v>
      </c>
      <c r="E161" s="16">
        <v>0.16504854368932001</v>
      </c>
      <c r="F161" s="16">
        <v>3.8834951456310697E-2</v>
      </c>
      <c r="G161" s="16">
        <v>9.7087378640776708E-3</v>
      </c>
      <c r="H161" s="16">
        <v>0</v>
      </c>
      <c r="J161" s="8" t="e">
        <f>'Ready Reckoner'!$C$7</f>
        <v>#N/A</v>
      </c>
      <c r="L161" s="8" t="e">
        <f t="shared" si="27"/>
        <v>#N/A</v>
      </c>
      <c r="M161" s="8" t="e">
        <f t="shared" si="28"/>
        <v>#N/A</v>
      </c>
      <c r="N161" s="8" t="e">
        <f t="shared" si="29"/>
        <v>#N/A</v>
      </c>
      <c r="O161" s="8" t="e">
        <f t="shared" si="30"/>
        <v>#N/A</v>
      </c>
      <c r="P161" s="8" t="e">
        <f t="shared" si="31"/>
        <v>#N/A</v>
      </c>
      <c r="Q161" s="8" t="e">
        <f t="shared" si="32"/>
        <v>#N/A</v>
      </c>
      <c r="S161" s="8" t="e">
        <f t="shared" si="33"/>
        <v>#N/A</v>
      </c>
      <c r="T161" s="8" t="e">
        <f t="shared" si="34"/>
        <v>#N/A</v>
      </c>
      <c r="U161" s="8" t="e">
        <f t="shared" si="35"/>
        <v>#N/A</v>
      </c>
      <c r="V161" s="8" t="e">
        <f t="shared" si="36"/>
        <v>#N/A</v>
      </c>
      <c r="W161" s="8" t="e">
        <f t="shared" si="37"/>
        <v>#N/A</v>
      </c>
      <c r="X161" s="8" t="e">
        <f t="shared" si="38"/>
        <v>#N/A</v>
      </c>
      <c r="Y161" s="20" t="e">
        <f t="shared" si="39"/>
        <v>#N/A</v>
      </c>
    </row>
    <row r="162" spans="1:25" x14ac:dyDescent="0.25">
      <c r="A162">
        <v>3313</v>
      </c>
      <c r="B162" t="s">
        <v>197</v>
      </c>
      <c r="C162" s="16">
        <v>0.19128329297820801</v>
      </c>
      <c r="D162" s="16">
        <v>0.38256658595641602</v>
      </c>
      <c r="E162" s="16">
        <v>0.30266343825665898</v>
      </c>
      <c r="F162" s="16">
        <v>1.21065375302663E-2</v>
      </c>
      <c r="G162" s="16">
        <v>8.4745762711864403E-2</v>
      </c>
      <c r="H162" s="16">
        <v>4.8426150121065404E-3</v>
      </c>
      <c r="J162" s="8" t="e">
        <f>'Ready Reckoner'!$C$7</f>
        <v>#N/A</v>
      </c>
      <c r="L162" s="8" t="e">
        <f t="shared" si="27"/>
        <v>#N/A</v>
      </c>
      <c r="M162" s="8" t="e">
        <f t="shared" si="28"/>
        <v>#N/A</v>
      </c>
      <c r="N162" s="8" t="e">
        <f t="shared" si="29"/>
        <v>#N/A</v>
      </c>
      <c r="O162" s="8" t="e">
        <f t="shared" si="30"/>
        <v>#N/A</v>
      </c>
      <c r="P162" s="8" t="e">
        <f t="shared" si="31"/>
        <v>#N/A</v>
      </c>
      <c r="Q162" s="8" t="e">
        <f t="shared" si="32"/>
        <v>#N/A</v>
      </c>
      <c r="S162" s="8" t="e">
        <f t="shared" si="33"/>
        <v>#N/A</v>
      </c>
      <c r="T162" s="8" t="e">
        <f t="shared" si="34"/>
        <v>#N/A</v>
      </c>
      <c r="U162" s="8" t="e">
        <f t="shared" si="35"/>
        <v>#N/A</v>
      </c>
      <c r="V162" s="8" t="e">
        <f t="shared" si="36"/>
        <v>#N/A</v>
      </c>
      <c r="W162" s="8" t="e">
        <f t="shared" si="37"/>
        <v>#N/A</v>
      </c>
      <c r="X162" s="8" t="e">
        <f t="shared" si="38"/>
        <v>#N/A</v>
      </c>
      <c r="Y162" s="20" t="e">
        <f t="shared" si="39"/>
        <v>#N/A</v>
      </c>
    </row>
    <row r="163" spans="1:25" x14ac:dyDescent="0.25">
      <c r="A163">
        <v>3371</v>
      </c>
      <c r="B163" t="s">
        <v>198</v>
      </c>
      <c r="C163" s="16">
        <v>9.5238095238095205E-2</v>
      </c>
      <c r="D163" s="16">
        <v>9.0476190476190502E-2</v>
      </c>
      <c r="E163" s="16">
        <v>0.1</v>
      </c>
      <c r="F163" s="16">
        <v>1.4285714285714299E-2</v>
      </c>
      <c r="G163" s="16">
        <v>0</v>
      </c>
      <c r="H163" s="16">
        <v>0</v>
      </c>
      <c r="J163" s="8" t="e">
        <f>'Ready Reckoner'!$C$7</f>
        <v>#N/A</v>
      </c>
      <c r="L163" s="8" t="e">
        <f t="shared" si="27"/>
        <v>#N/A</v>
      </c>
      <c r="M163" s="8" t="e">
        <f t="shared" si="28"/>
        <v>#N/A</v>
      </c>
      <c r="N163" s="8" t="e">
        <f t="shared" si="29"/>
        <v>#N/A</v>
      </c>
      <c r="O163" s="8" t="e">
        <f t="shared" si="30"/>
        <v>#N/A</v>
      </c>
      <c r="P163" s="8" t="e">
        <f t="shared" si="31"/>
        <v>#N/A</v>
      </c>
      <c r="Q163" s="8" t="e">
        <f t="shared" si="32"/>
        <v>#N/A</v>
      </c>
      <c r="S163" s="8" t="e">
        <f t="shared" si="33"/>
        <v>#N/A</v>
      </c>
      <c r="T163" s="8" t="e">
        <f t="shared" si="34"/>
        <v>#N/A</v>
      </c>
      <c r="U163" s="8" t="e">
        <f t="shared" si="35"/>
        <v>#N/A</v>
      </c>
      <c r="V163" s="8" t="e">
        <f t="shared" si="36"/>
        <v>#N/A</v>
      </c>
      <c r="W163" s="8" t="e">
        <f t="shared" si="37"/>
        <v>#N/A</v>
      </c>
      <c r="X163" s="8" t="e">
        <f t="shared" si="38"/>
        <v>#N/A</v>
      </c>
      <c r="Y163" s="20" t="e">
        <f t="shared" si="39"/>
        <v>#N/A</v>
      </c>
    </row>
    <row r="164" spans="1:25" x14ac:dyDescent="0.25">
      <c r="A164">
        <v>3349</v>
      </c>
      <c r="B164" t="s">
        <v>199</v>
      </c>
      <c r="C164" s="16">
        <v>0.2</v>
      </c>
      <c r="D164" s="16">
        <v>6.2857142857142903E-2</v>
      </c>
      <c r="E164" s="16">
        <v>0.50857142857142901</v>
      </c>
      <c r="F164" s="16">
        <v>9.1428571428571401E-2</v>
      </c>
      <c r="G164" s="16">
        <v>0.04</v>
      </c>
      <c r="H164" s="16">
        <v>5.7142857142857099E-3</v>
      </c>
      <c r="J164" s="8" t="e">
        <f>'Ready Reckoner'!$C$7</f>
        <v>#N/A</v>
      </c>
      <c r="L164" s="8" t="e">
        <f t="shared" si="27"/>
        <v>#N/A</v>
      </c>
      <c r="M164" s="8" t="e">
        <f t="shared" si="28"/>
        <v>#N/A</v>
      </c>
      <c r="N164" s="8" t="e">
        <f t="shared" si="29"/>
        <v>#N/A</v>
      </c>
      <c r="O164" s="8" t="e">
        <f t="shared" si="30"/>
        <v>#N/A</v>
      </c>
      <c r="P164" s="8" t="e">
        <f t="shared" si="31"/>
        <v>#N/A</v>
      </c>
      <c r="Q164" s="8" t="e">
        <f t="shared" si="32"/>
        <v>#N/A</v>
      </c>
      <c r="S164" s="8" t="e">
        <f t="shared" si="33"/>
        <v>#N/A</v>
      </c>
      <c r="T164" s="8" t="e">
        <f t="shared" si="34"/>
        <v>#N/A</v>
      </c>
      <c r="U164" s="8" t="e">
        <f t="shared" si="35"/>
        <v>#N/A</v>
      </c>
      <c r="V164" s="8" t="e">
        <f t="shared" si="36"/>
        <v>#N/A</v>
      </c>
      <c r="W164" s="8" t="e">
        <f t="shared" si="37"/>
        <v>#N/A</v>
      </c>
      <c r="X164" s="8" t="e">
        <f t="shared" si="38"/>
        <v>#N/A</v>
      </c>
      <c r="Y164" s="20" t="e">
        <f t="shared" si="39"/>
        <v>#N/A</v>
      </c>
    </row>
    <row r="165" spans="1:25" x14ac:dyDescent="0.25">
      <c r="A165">
        <v>3350</v>
      </c>
      <c r="B165" t="s">
        <v>200</v>
      </c>
      <c r="C165" s="16">
        <v>0.112171837708831</v>
      </c>
      <c r="D165" s="16">
        <v>6.9212410501193297E-2</v>
      </c>
      <c r="E165" s="16">
        <v>9.0692124105011901E-2</v>
      </c>
      <c r="F165" s="16">
        <v>6.2052505966587103E-2</v>
      </c>
      <c r="G165" s="16">
        <v>0.17661097852028601</v>
      </c>
      <c r="H165" s="16">
        <v>1.9093078758949899E-2</v>
      </c>
      <c r="J165" s="8" t="e">
        <f>'Ready Reckoner'!$C$7</f>
        <v>#N/A</v>
      </c>
      <c r="L165" s="8" t="e">
        <f t="shared" si="27"/>
        <v>#N/A</v>
      </c>
      <c r="M165" s="8" t="e">
        <f t="shared" si="28"/>
        <v>#N/A</v>
      </c>
      <c r="N165" s="8" t="e">
        <f t="shared" si="29"/>
        <v>#N/A</v>
      </c>
      <c r="O165" s="8" t="e">
        <f t="shared" si="30"/>
        <v>#N/A</v>
      </c>
      <c r="P165" s="8" t="e">
        <f t="shared" si="31"/>
        <v>#N/A</v>
      </c>
      <c r="Q165" s="8" t="e">
        <f t="shared" si="32"/>
        <v>#N/A</v>
      </c>
      <c r="S165" s="8" t="e">
        <f t="shared" si="33"/>
        <v>#N/A</v>
      </c>
      <c r="T165" s="8" t="e">
        <f t="shared" si="34"/>
        <v>#N/A</v>
      </c>
      <c r="U165" s="8" t="e">
        <f t="shared" si="35"/>
        <v>#N/A</v>
      </c>
      <c r="V165" s="8" t="e">
        <f t="shared" si="36"/>
        <v>#N/A</v>
      </c>
      <c r="W165" s="8" t="e">
        <f t="shared" si="37"/>
        <v>#N/A</v>
      </c>
      <c r="X165" s="8" t="e">
        <f t="shared" si="38"/>
        <v>#N/A</v>
      </c>
      <c r="Y165" s="20" t="e">
        <f t="shared" si="39"/>
        <v>#N/A</v>
      </c>
    </row>
    <row r="166" spans="1:25" x14ac:dyDescent="0.25">
      <c r="A166">
        <v>2134</v>
      </c>
      <c r="B166" t="s">
        <v>201</v>
      </c>
      <c r="C166" s="16">
        <v>2.27272727272727E-2</v>
      </c>
      <c r="D166" s="16">
        <v>2.27272727272727E-2</v>
      </c>
      <c r="E166" s="16">
        <v>0</v>
      </c>
      <c r="F166" s="16">
        <v>0.13636363636363599</v>
      </c>
      <c r="G166" s="16">
        <v>0</v>
      </c>
      <c r="H166" s="16">
        <v>0</v>
      </c>
      <c r="J166" s="8" t="e">
        <f>'Ready Reckoner'!$C$7</f>
        <v>#N/A</v>
      </c>
      <c r="L166" s="8" t="e">
        <f t="shared" si="27"/>
        <v>#N/A</v>
      </c>
      <c r="M166" s="8" t="e">
        <f t="shared" si="28"/>
        <v>#N/A</v>
      </c>
      <c r="N166" s="8" t="e">
        <f t="shared" si="29"/>
        <v>#N/A</v>
      </c>
      <c r="O166" s="8" t="e">
        <f t="shared" si="30"/>
        <v>#N/A</v>
      </c>
      <c r="P166" s="8" t="e">
        <f t="shared" si="31"/>
        <v>#N/A</v>
      </c>
      <c r="Q166" s="8" t="e">
        <f t="shared" si="32"/>
        <v>#N/A</v>
      </c>
      <c r="S166" s="8" t="e">
        <f t="shared" si="33"/>
        <v>#N/A</v>
      </c>
      <c r="T166" s="8" t="e">
        <f t="shared" si="34"/>
        <v>#N/A</v>
      </c>
      <c r="U166" s="8" t="e">
        <f t="shared" si="35"/>
        <v>#N/A</v>
      </c>
      <c r="V166" s="8" t="e">
        <f t="shared" si="36"/>
        <v>#N/A</v>
      </c>
      <c r="W166" s="8" t="e">
        <f t="shared" si="37"/>
        <v>#N/A</v>
      </c>
      <c r="X166" s="8" t="e">
        <f t="shared" si="38"/>
        <v>#N/A</v>
      </c>
      <c r="Y166" s="20" t="e">
        <f t="shared" si="39"/>
        <v>#N/A</v>
      </c>
    </row>
    <row r="167" spans="1:25" x14ac:dyDescent="0.25">
      <c r="A167">
        <v>2148</v>
      </c>
      <c r="B167" t="s">
        <v>202</v>
      </c>
      <c r="C167" s="16">
        <v>0.144295302013423</v>
      </c>
      <c r="D167" s="16">
        <v>8.7248322147651006E-2</v>
      </c>
      <c r="E167" s="16">
        <v>1.34228187919463E-2</v>
      </c>
      <c r="F167" s="16">
        <v>0.10738255033557</v>
      </c>
      <c r="G167" s="16">
        <v>4.3624161073825503E-2</v>
      </c>
      <c r="H167" s="16">
        <v>3.3557046979865801E-3</v>
      </c>
      <c r="J167" s="8" t="e">
        <f>'Ready Reckoner'!$C$7</f>
        <v>#N/A</v>
      </c>
      <c r="L167" s="8" t="e">
        <f t="shared" si="27"/>
        <v>#N/A</v>
      </c>
      <c r="M167" s="8" t="e">
        <f t="shared" si="28"/>
        <v>#N/A</v>
      </c>
      <c r="N167" s="8" t="e">
        <f t="shared" si="29"/>
        <v>#N/A</v>
      </c>
      <c r="O167" s="8" t="e">
        <f t="shared" si="30"/>
        <v>#N/A</v>
      </c>
      <c r="P167" s="8" t="e">
        <f t="shared" si="31"/>
        <v>#N/A</v>
      </c>
      <c r="Q167" s="8" t="e">
        <f t="shared" si="32"/>
        <v>#N/A</v>
      </c>
      <c r="S167" s="8" t="e">
        <f t="shared" si="33"/>
        <v>#N/A</v>
      </c>
      <c r="T167" s="8" t="e">
        <f t="shared" si="34"/>
        <v>#N/A</v>
      </c>
      <c r="U167" s="8" t="e">
        <f t="shared" si="35"/>
        <v>#N/A</v>
      </c>
      <c r="V167" s="8" t="e">
        <f t="shared" si="36"/>
        <v>#N/A</v>
      </c>
      <c r="W167" s="8" t="e">
        <f t="shared" si="37"/>
        <v>#N/A</v>
      </c>
      <c r="X167" s="8" t="e">
        <f t="shared" si="38"/>
        <v>#N/A</v>
      </c>
      <c r="Y167" s="20" t="e">
        <f t="shared" si="39"/>
        <v>#N/A</v>
      </c>
    </row>
    <row r="168" spans="1:25" x14ac:dyDescent="0.25">
      <c r="A168">
        <v>2081</v>
      </c>
      <c r="B168" t="s">
        <v>203</v>
      </c>
      <c r="C168" s="16">
        <v>2.1428571428571401E-2</v>
      </c>
      <c r="D168" s="16">
        <v>9.2857142857142902E-2</v>
      </c>
      <c r="E168" s="16">
        <v>7.14285714285714E-3</v>
      </c>
      <c r="F168" s="16">
        <v>1.4285714285714299E-2</v>
      </c>
      <c r="G168" s="16">
        <v>7.1428571428571397E-2</v>
      </c>
      <c r="H168" s="16">
        <v>7.14285714285714E-3</v>
      </c>
      <c r="J168" s="8" t="e">
        <f>'Ready Reckoner'!$C$7</f>
        <v>#N/A</v>
      </c>
      <c r="L168" s="8" t="e">
        <f t="shared" si="27"/>
        <v>#N/A</v>
      </c>
      <c r="M168" s="8" t="e">
        <f t="shared" si="28"/>
        <v>#N/A</v>
      </c>
      <c r="N168" s="8" t="e">
        <f t="shared" si="29"/>
        <v>#N/A</v>
      </c>
      <c r="O168" s="8" t="e">
        <f t="shared" si="30"/>
        <v>#N/A</v>
      </c>
      <c r="P168" s="8" t="e">
        <f t="shared" si="31"/>
        <v>#N/A</v>
      </c>
      <c r="Q168" s="8" t="e">
        <f t="shared" si="32"/>
        <v>#N/A</v>
      </c>
      <c r="S168" s="8" t="e">
        <f t="shared" si="33"/>
        <v>#N/A</v>
      </c>
      <c r="T168" s="8" t="e">
        <f t="shared" si="34"/>
        <v>#N/A</v>
      </c>
      <c r="U168" s="8" t="e">
        <f t="shared" si="35"/>
        <v>#N/A</v>
      </c>
      <c r="V168" s="8" t="e">
        <f t="shared" si="36"/>
        <v>#N/A</v>
      </c>
      <c r="W168" s="8" t="e">
        <f t="shared" si="37"/>
        <v>#N/A</v>
      </c>
      <c r="X168" s="8" t="e">
        <f t="shared" si="38"/>
        <v>#N/A</v>
      </c>
      <c r="Y168" s="20" t="e">
        <f t="shared" si="39"/>
        <v>#N/A</v>
      </c>
    </row>
    <row r="169" spans="1:25" x14ac:dyDescent="0.25">
      <c r="A169">
        <v>2057</v>
      </c>
      <c r="B169" t="s">
        <v>204</v>
      </c>
      <c r="C169" s="16">
        <v>0.157043879907621</v>
      </c>
      <c r="D169" s="16">
        <v>6.9284064665127001E-2</v>
      </c>
      <c r="E169" s="16">
        <v>0.25635103926097003</v>
      </c>
      <c r="F169" s="16">
        <v>6.9284064665127001E-2</v>
      </c>
      <c r="G169" s="16">
        <v>6.6974595842956106E-2</v>
      </c>
      <c r="H169" s="16">
        <v>0</v>
      </c>
      <c r="J169" s="8" t="e">
        <f>'Ready Reckoner'!$C$7</f>
        <v>#N/A</v>
      </c>
      <c r="L169" s="8" t="e">
        <f t="shared" si="27"/>
        <v>#N/A</v>
      </c>
      <c r="M169" s="8" t="e">
        <f t="shared" si="28"/>
        <v>#N/A</v>
      </c>
      <c r="N169" s="8" t="e">
        <f t="shared" si="29"/>
        <v>#N/A</v>
      </c>
      <c r="O169" s="8" t="e">
        <f t="shared" si="30"/>
        <v>#N/A</v>
      </c>
      <c r="P169" s="8" t="e">
        <f t="shared" si="31"/>
        <v>#N/A</v>
      </c>
      <c r="Q169" s="8" t="e">
        <f t="shared" si="32"/>
        <v>#N/A</v>
      </c>
      <c r="S169" s="8" t="e">
        <f t="shared" si="33"/>
        <v>#N/A</v>
      </c>
      <c r="T169" s="8" t="e">
        <f t="shared" si="34"/>
        <v>#N/A</v>
      </c>
      <c r="U169" s="8" t="e">
        <f t="shared" si="35"/>
        <v>#N/A</v>
      </c>
      <c r="V169" s="8" t="e">
        <f t="shared" si="36"/>
        <v>#N/A</v>
      </c>
      <c r="W169" s="8" t="e">
        <f t="shared" si="37"/>
        <v>#N/A</v>
      </c>
      <c r="X169" s="8" t="e">
        <f t="shared" si="38"/>
        <v>#N/A</v>
      </c>
      <c r="Y169" s="20" t="e">
        <f t="shared" si="39"/>
        <v>#N/A</v>
      </c>
    </row>
    <row r="170" spans="1:25" x14ac:dyDescent="0.25">
      <c r="A170">
        <v>2058</v>
      </c>
      <c r="B170" t="s">
        <v>205</v>
      </c>
      <c r="C170" s="16">
        <v>1.9138755980861202E-2</v>
      </c>
      <c r="D170" s="16">
        <v>1.19617224880383E-2</v>
      </c>
      <c r="E170" s="16">
        <v>0.11004784688995201</v>
      </c>
      <c r="F170" s="16">
        <v>4.0669856459330099E-2</v>
      </c>
      <c r="G170" s="16">
        <v>2.1531100478468901E-2</v>
      </c>
      <c r="H170" s="16">
        <v>0</v>
      </c>
      <c r="J170" s="8" t="e">
        <f>'Ready Reckoner'!$C$7</f>
        <v>#N/A</v>
      </c>
      <c r="L170" s="8" t="e">
        <f t="shared" si="27"/>
        <v>#N/A</v>
      </c>
      <c r="M170" s="8" t="e">
        <f t="shared" si="28"/>
        <v>#N/A</v>
      </c>
      <c r="N170" s="8" t="e">
        <f t="shared" si="29"/>
        <v>#N/A</v>
      </c>
      <c r="O170" s="8" t="e">
        <f t="shared" si="30"/>
        <v>#N/A</v>
      </c>
      <c r="P170" s="8" t="e">
        <f t="shared" si="31"/>
        <v>#N/A</v>
      </c>
      <c r="Q170" s="8" t="e">
        <f t="shared" si="32"/>
        <v>#N/A</v>
      </c>
      <c r="S170" s="8" t="e">
        <f t="shared" si="33"/>
        <v>#N/A</v>
      </c>
      <c r="T170" s="8" t="e">
        <f t="shared" si="34"/>
        <v>#N/A</v>
      </c>
      <c r="U170" s="8" t="e">
        <f t="shared" si="35"/>
        <v>#N/A</v>
      </c>
      <c r="V170" s="8" t="e">
        <f t="shared" si="36"/>
        <v>#N/A</v>
      </c>
      <c r="W170" s="8" t="e">
        <f t="shared" si="37"/>
        <v>#N/A</v>
      </c>
      <c r="X170" s="8" t="e">
        <f t="shared" si="38"/>
        <v>#N/A</v>
      </c>
      <c r="Y170" s="20" t="e">
        <f t="shared" si="39"/>
        <v>#N/A</v>
      </c>
    </row>
    <row r="171" spans="1:25" x14ac:dyDescent="0.25">
      <c r="A171">
        <v>4610</v>
      </c>
      <c r="B171" t="s">
        <v>206</v>
      </c>
      <c r="C171" s="18"/>
      <c r="D171" s="18"/>
      <c r="E171" s="18"/>
      <c r="F171" s="18"/>
      <c r="G171" s="18"/>
      <c r="H171" s="18"/>
      <c r="J171" s="8" t="e">
        <f>'Ready Reckoner'!$C$7</f>
        <v>#N/A</v>
      </c>
      <c r="L171" s="8" t="e">
        <f t="shared" si="27"/>
        <v>#N/A</v>
      </c>
      <c r="M171" s="8" t="e">
        <f t="shared" si="28"/>
        <v>#N/A</v>
      </c>
      <c r="N171" s="8" t="e">
        <f t="shared" si="29"/>
        <v>#N/A</v>
      </c>
      <c r="O171" s="8" t="e">
        <f t="shared" si="30"/>
        <v>#N/A</v>
      </c>
      <c r="P171" s="8" t="e">
        <f t="shared" si="31"/>
        <v>#N/A</v>
      </c>
      <c r="Q171" s="8" t="e">
        <f t="shared" si="32"/>
        <v>#N/A</v>
      </c>
      <c r="S171" s="8" t="e">
        <f t="shared" si="33"/>
        <v>#N/A</v>
      </c>
      <c r="T171" s="8" t="e">
        <f t="shared" si="34"/>
        <v>#N/A</v>
      </c>
      <c r="U171" s="8" t="e">
        <f t="shared" si="35"/>
        <v>#N/A</v>
      </c>
      <c r="V171" s="8" t="e">
        <f t="shared" si="36"/>
        <v>#N/A</v>
      </c>
      <c r="W171" s="8" t="e">
        <f t="shared" si="37"/>
        <v>#N/A</v>
      </c>
      <c r="X171" s="8" t="e">
        <f t="shared" si="38"/>
        <v>#N/A</v>
      </c>
      <c r="Y171" s="20" t="e">
        <f t="shared" si="39"/>
        <v>#N/A</v>
      </c>
    </row>
    <row r="172" spans="1:25" x14ac:dyDescent="0.25">
      <c r="A172">
        <v>3368</v>
      </c>
      <c r="B172" t="s">
        <v>207</v>
      </c>
      <c r="C172" s="16">
        <v>0</v>
      </c>
      <c r="D172" s="16">
        <v>9.8039215686274508E-3</v>
      </c>
      <c r="E172" s="16">
        <v>9.8039215686274508E-3</v>
      </c>
      <c r="F172" s="16">
        <v>0</v>
      </c>
      <c r="G172" s="16">
        <v>0</v>
      </c>
      <c r="H172" s="16">
        <v>0</v>
      </c>
      <c r="J172" s="8" t="e">
        <f>'Ready Reckoner'!$C$7</f>
        <v>#N/A</v>
      </c>
      <c r="L172" s="8" t="e">
        <f t="shared" si="27"/>
        <v>#N/A</v>
      </c>
      <c r="M172" s="8" t="e">
        <f t="shared" si="28"/>
        <v>#N/A</v>
      </c>
      <c r="N172" s="8" t="e">
        <f t="shared" si="29"/>
        <v>#N/A</v>
      </c>
      <c r="O172" s="8" t="e">
        <f t="shared" si="30"/>
        <v>#N/A</v>
      </c>
      <c r="P172" s="8" t="e">
        <f t="shared" si="31"/>
        <v>#N/A</v>
      </c>
      <c r="Q172" s="8" t="e">
        <f t="shared" si="32"/>
        <v>#N/A</v>
      </c>
      <c r="S172" s="8" t="e">
        <f t="shared" si="33"/>
        <v>#N/A</v>
      </c>
      <c r="T172" s="8" t="e">
        <f t="shared" si="34"/>
        <v>#N/A</v>
      </c>
      <c r="U172" s="8" t="e">
        <f t="shared" si="35"/>
        <v>#N/A</v>
      </c>
      <c r="V172" s="8" t="e">
        <f t="shared" si="36"/>
        <v>#N/A</v>
      </c>
      <c r="W172" s="8" t="e">
        <f t="shared" si="37"/>
        <v>#N/A</v>
      </c>
      <c r="X172" s="8" t="e">
        <f t="shared" si="38"/>
        <v>#N/A</v>
      </c>
      <c r="Y172" s="20" t="e">
        <f t="shared" si="39"/>
        <v>#N/A</v>
      </c>
    </row>
    <row r="173" spans="1:25" x14ac:dyDescent="0.25">
      <c r="A173">
        <v>2060</v>
      </c>
      <c r="B173" t="s">
        <v>208</v>
      </c>
      <c r="C173" s="16">
        <v>0.110732538330494</v>
      </c>
      <c r="D173" s="16">
        <v>0.143100511073254</v>
      </c>
      <c r="E173" s="16">
        <v>0.32367972742759799</v>
      </c>
      <c r="F173" s="16">
        <v>0.25553662691652501</v>
      </c>
      <c r="G173" s="16">
        <v>9.1993185689948895E-2</v>
      </c>
      <c r="H173" s="16">
        <v>3.57751277683135E-2</v>
      </c>
      <c r="J173" s="8" t="e">
        <f>'Ready Reckoner'!$C$7</f>
        <v>#N/A</v>
      </c>
      <c r="L173" s="8" t="e">
        <f t="shared" si="27"/>
        <v>#N/A</v>
      </c>
      <c r="M173" s="8" t="e">
        <f t="shared" si="28"/>
        <v>#N/A</v>
      </c>
      <c r="N173" s="8" t="e">
        <f t="shared" si="29"/>
        <v>#N/A</v>
      </c>
      <c r="O173" s="8" t="e">
        <f t="shared" si="30"/>
        <v>#N/A</v>
      </c>
      <c r="P173" s="8" t="e">
        <f t="shared" si="31"/>
        <v>#N/A</v>
      </c>
      <c r="Q173" s="8" t="e">
        <f t="shared" si="32"/>
        <v>#N/A</v>
      </c>
      <c r="S173" s="8" t="e">
        <f t="shared" si="33"/>
        <v>#N/A</v>
      </c>
      <c r="T173" s="8" t="e">
        <f t="shared" si="34"/>
        <v>#N/A</v>
      </c>
      <c r="U173" s="8" t="e">
        <f t="shared" si="35"/>
        <v>#N/A</v>
      </c>
      <c r="V173" s="8" t="e">
        <f t="shared" si="36"/>
        <v>#N/A</v>
      </c>
      <c r="W173" s="8" t="e">
        <f t="shared" si="37"/>
        <v>#N/A</v>
      </c>
      <c r="X173" s="8" t="e">
        <f t="shared" si="38"/>
        <v>#N/A</v>
      </c>
      <c r="Y173" s="20" t="e">
        <f t="shared" si="39"/>
        <v>#N/A</v>
      </c>
    </row>
    <row r="174" spans="1:25" x14ac:dyDescent="0.25">
      <c r="A174">
        <v>2061</v>
      </c>
      <c r="B174" t="s">
        <v>209</v>
      </c>
      <c r="C174" s="16">
        <v>0.231418918918919</v>
      </c>
      <c r="D174" s="16">
        <v>8.4459459459459499E-3</v>
      </c>
      <c r="E174" s="16">
        <v>0.34459459459459502</v>
      </c>
      <c r="F174" s="16">
        <v>3.3783783783783799E-3</v>
      </c>
      <c r="G174" s="16">
        <v>4.72972972972973E-2</v>
      </c>
      <c r="H174" s="16">
        <v>1.0135135135135099E-2</v>
      </c>
      <c r="J174" s="8" t="e">
        <f>'Ready Reckoner'!$C$7</f>
        <v>#N/A</v>
      </c>
      <c r="L174" s="8" t="e">
        <f t="shared" si="27"/>
        <v>#N/A</v>
      </c>
      <c r="M174" s="8" t="e">
        <f t="shared" si="28"/>
        <v>#N/A</v>
      </c>
      <c r="N174" s="8" t="e">
        <f t="shared" si="29"/>
        <v>#N/A</v>
      </c>
      <c r="O174" s="8" t="e">
        <f t="shared" si="30"/>
        <v>#N/A</v>
      </c>
      <c r="P174" s="8" t="e">
        <f t="shared" si="31"/>
        <v>#N/A</v>
      </c>
      <c r="Q174" s="8" t="e">
        <f t="shared" si="32"/>
        <v>#N/A</v>
      </c>
      <c r="S174" s="8" t="e">
        <f t="shared" si="33"/>
        <v>#N/A</v>
      </c>
      <c r="T174" s="8" t="e">
        <f t="shared" si="34"/>
        <v>#N/A</v>
      </c>
      <c r="U174" s="8" t="e">
        <f t="shared" si="35"/>
        <v>#N/A</v>
      </c>
      <c r="V174" s="8" t="e">
        <f t="shared" si="36"/>
        <v>#N/A</v>
      </c>
      <c r="W174" s="8" t="e">
        <f t="shared" si="37"/>
        <v>#N/A</v>
      </c>
      <c r="X174" s="8" t="e">
        <f t="shared" si="38"/>
        <v>#N/A</v>
      </c>
      <c r="Y174" s="20" t="e">
        <f t="shared" si="39"/>
        <v>#N/A</v>
      </c>
    </row>
    <row r="175" spans="1:25" x14ac:dyDescent="0.25">
      <c r="A175">
        <v>2200</v>
      </c>
      <c r="B175" t="s">
        <v>210</v>
      </c>
      <c r="C175" s="16">
        <v>5.2884615384615398E-2</v>
      </c>
      <c r="D175" s="16">
        <v>1.44230769230769E-2</v>
      </c>
      <c r="E175" s="16">
        <v>0.29807692307692302</v>
      </c>
      <c r="F175" s="16">
        <v>0.110576923076923</v>
      </c>
      <c r="G175" s="16">
        <v>0.10096153846153801</v>
      </c>
      <c r="H175" s="16">
        <v>0</v>
      </c>
      <c r="J175" s="8" t="e">
        <f>'Ready Reckoner'!$C$7</f>
        <v>#N/A</v>
      </c>
      <c r="L175" s="8" t="e">
        <f t="shared" si="27"/>
        <v>#N/A</v>
      </c>
      <c r="M175" s="8" t="e">
        <f t="shared" si="28"/>
        <v>#N/A</v>
      </c>
      <c r="N175" s="8" t="e">
        <f t="shared" si="29"/>
        <v>#N/A</v>
      </c>
      <c r="O175" s="8" t="e">
        <f t="shared" si="30"/>
        <v>#N/A</v>
      </c>
      <c r="P175" s="8" t="e">
        <f t="shared" si="31"/>
        <v>#N/A</v>
      </c>
      <c r="Q175" s="8" t="e">
        <f t="shared" si="32"/>
        <v>#N/A</v>
      </c>
      <c r="S175" s="8" t="e">
        <f t="shared" si="33"/>
        <v>#N/A</v>
      </c>
      <c r="T175" s="8" t="e">
        <f t="shared" si="34"/>
        <v>#N/A</v>
      </c>
      <c r="U175" s="8" t="e">
        <f t="shared" si="35"/>
        <v>#N/A</v>
      </c>
      <c r="V175" s="8" t="e">
        <f t="shared" si="36"/>
        <v>#N/A</v>
      </c>
      <c r="W175" s="8" t="e">
        <f t="shared" si="37"/>
        <v>#N/A</v>
      </c>
      <c r="X175" s="8" t="e">
        <f t="shared" si="38"/>
        <v>#N/A</v>
      </c>
      <c r="Y175" s="20" t="e">
        <f t="shared" si="39"/>
        <v>#N/A</v>
      </c>
    </row>
    <row r="176" spans="1:25" x14ac:dyDescent="0.25">
      <c r="A176">
        <v>4074</v>
      </c>
      <c r="B176" t="s">
        <v>211</v>
      </c>
      <c r="C176" s="18"/>
      <c r="D176" s="18"/>
      <c r="E176" s="18"/>
      <c r="F176" s="18"/>
      <c r="G176" s="18"/>
      <c r="H176" s="18"/>
      <c r="J176" s="8" t="e">
        <f>'Ready Reckoner'!$C$7</f>
        <v>#N/A</v>
      </c>
      <c r="L176" s="8" t="e">
        <f t="shared" si="27"/>
        <v>#N/A</v>
      </c>
      <c r="M176" s="8" t="e">
        <f t="shared" si="28"/>
        <v>#N/A</v>
      </c>
      <c r="N176" s="8" t="e">
        <f t="shared" si="29"/>
        <v>#N/A</v>
      </c>
      <c r="O176" s="8" t="e">
        <f t="shared" si="30"/>
        <v>#N/A</v>
      </c>
      <c r="P176" s="8" t="e">
        <f t="shared" si="31"/>
        <v>#N/A</v>
      </c>
      <c r="Q176" s="8" t="e">
        <f t="shared" si="32"/>
        <v>#N/A</v>
      </c>
      <c r="S176" s="8" t="e">
        <f t="shared" si="33"/>
        <v>#N/A</v>
      </c>
      <c r="T176" s="8" t="e">
        <f t="shared" si="34"/>
        <v>#N/A</v>
      </c>
      <c r="U176" s="8" t="e">
        <f t="shared" si="35"/>
        <v>#N/A</v>
      </c>
      <c r="V176" s="8" t="e">
        <f t="shared" si="36"/>
        <v>#N/A</v>
      </c>
      <c r="W176" s="8" t="e">
        <f t="shared" si="37"/>
        <v>#N/A</v>
      </c>
      <c r="X176" s="8" t="e">
        <f t="shared" si="38"/>
        <v>#N/A</v>
      </c>
      <c r="Y176" s="20" t="e">
        <f t="shared" si="39"/>
        <v>#N/A</v>
      </c>
    </row>
    <row r="177" spans="1:25" x14ac:dyDescent="0.25">
      <c r="A177">
        <v>4028</v>
      </c>
      <c r="B177" t="s">
        <v>212</v>
      </c>
      <c r="C177" s="18"/>
      <c r="D177" s="18"/>
      <c r="E177" s="18"/>
      <c r="F177" s="18"/>
      <c r="G177" s="18"/>
      <c r="H177" s="18"/>
      <c r="J177" s="8" t="e">
        <f>'Ready Reckoner'!$C$7</f>
        <v>#N/A</v>
      </c>
      <c r="L177" s="8" t="e">
        <f t="shared" si="27"/>
        <v>#N/A</v>
      </c>
      <c r="M177" s="8" t="e">
        <f t="shared" si="28"/>
        <v>#N/A</v>
      </c>
      <c r="N177" s="8" t="e">
        <f t="shared" si="29"/>
        <v>#N/A</v>
      </c>
      <c r="O177" s="8" t="e">
        <f t="shared" si="30"/>
        <v>#N/A</v>
      </c>
      <c r="P177" s="8" t="e">
        <f t="shared" si="31"/>
        <v>#N/A</v>
      </c>
      <c r="Q177" s="8" t="e">
        <f t="shared" si="32"/>
        <v>#N/A</v>
      </c>
      <c r="S177" s="8" t="e">
        <f t="shared" si="33"/>
        <v>#N/A</v>
      </c>
      <c r="T177" s="8" t="e">
        <f t="shared" si="34"/>
        <v>#N/A</v>
      </c>
      <c r="U177" s="8" t="e">
        <f t="shared" si="35"/>
        <v>#N/A</v>
      </c>
      <c r="V177" s="8" t="e">
        <f t="shared" si="36"/>
        <v>#N/A</v>
      </c>
      <c r="W177" s="8" t="e">
        <f t="shared" si="37"/>
        <v>#N/A</v>
      </c>
      <c r="X177" s="8" t="e">
        <f t="shared" si="38"/>
        <v>#N/A</v>
      </c>
      <c r="Y177" s="20" t="e">
        <f t="shared" si="39"/>
        <v>#N/A</v>
      </c>
    </row>
    <row r="178" spans="1:25" x14ac:dyDescent="0.25">
      <c r="A178">
        <v>3362</v>
      </c>
      <c r="B178" t="s">
        <v>213</v>
      </c>
      <c r="C178" s="16">
        <v>7.4534161490683204E-2</v>
      </c>
      <c r="D178" s="16">
        <v>0.20186335403726699</v>
      </c>
      <c r="E178" s="16">
        <v>8.3850931677018598E-2</v>
      </c>
      <c r="F178" s="16">
        <v>6.2111801242236003E-3</v>
      </c>
      <c r="G178" s="16">
        <v>6.2111801242236003E-3</v>
      </c>
      <c r="H178" s="16">
        <v>9.3167701863354005E-3</v>
      </c>
      <c r="J178" s="8" t="e">
        <f>'Ready Reckoner'!$C$7</f>
        <v>#N/A</v>
      </c>
      <c r="L178" s="8" t="e">
        <f t="shared" si="27"/>
        <v>#N/A</v>
      </c>
      <c r="M178" s="8" t="e">
        <f t="shared" si="28"/>
        <v>#N/A</v>
      </c>
      <c r="N178" s="8" t="e">
        <f t="shared" si="29"/>
        <v>#N/A</v>
      </c>
      <c r="O178" s="8" t="e">
        <f t="shared" si="30"/>
        <v>#N/A</v>
      </c>
      <c r="P178" s="8" t="e">
        <f t="shared" si="31"/>
        <v>#N/A</v>
      </c>
      <c r="Q178" s="8" t="e">
        <f t="shared" si="32"/>
        <v>#N/A</v>
      </c>
      <c r="S178" s="8" t="e">
        <f t="shared" si="33"/>
        <v>#N/A</v>
      </c>
      <c r="T178" s="8" t="e">
        <f t="shared" si="34"/>
        <v>#N/A</v>
      </c>
      <c r="U178" s="8" t="e">
        <f t="shared" si="35"/>
        <v>#N/A</v>
      </c>
      <c r="V178" s="8" t="e">
        <f t="shared" si="36"/>
        <v>#N/A</v>
      </c>
      <c r="W178" s="8" t="e">
        <f t="shared" si="37"/>
        <v>#N/A</v>
      </c>
      <c r="X178" s="8" t="e">
        <f t="shared" si="38"/>
        <v>#N/A</v>
      </c>
      <c r="Y178" s="20" t="e">
        <f t="shared" si="39"/>
        <v>#N/A</v>
      </c>
    </row>
    <row r="179" spans="1:25" x14ac:dyDescent="0.25">
      <c r="A179">
        <v>6909</v>
      </c>
      <c r="B179" t="s">
        <v>214</v>
      </c>
      <c r="C179" s="18"/>
      <c r="D179" s="18"/>
      <c r="E179" s="18"/>
      <c r="F179" s="18"/>
      <c r="G179" s="18"/>
      <c r="H179" s="18"/>
      <c r="J179" s="8" t="e">
        <f>'Ready Reckoner'!$C$7</f>
        <v>#N/A</v>
      </c>
      <c r="L179" s="8" t="e">
        <f t="shared" si="27"/>
        <v>#N/A</v>
      </c>
      <c r="M179" s="8" t="e">
        <f t="shared" si="28"/>
        <v>#N/A</v>
      </c>
      <c r="N179" s="8" t="e">
        <f t="shared" si="29"/>
        <v>#N/A</v>
      </c>
      <c r="O179" s="8" t="e">
        <f t="shared" si="30"/>
        <v>#N/A</v>
      </c>
      <c r="P179" s="8" t="e">
        <f t="shared" si="31"/>
        <v>#N/A</v>
      </c>
      <c r="Q179" s="8" t="e">
        <f t="shared" si="32"/>
        <v>#N/A</v>
      </c>
      <c r="S179" s="8" t="e">
        <f t="shared" si="33"/>
        <v>#N/A</v>
      </c>
      <c r="T179" s="8" t="e">
        <f t="shared" si="34"/>
        <v>#N/A</v>
      </c>
      <c r="U179" s="8" t="e">
        <f t="shared" si="35"/>
        <v>#N/A</v>
      </c>
      <c r="V179" s="8" t="e">
        <f t="shared" si="36"/>
        <v>#N/A</v>
      </c>
      <c r="W179" s="8" t="e">
        <f t="shared" si="37"/>
        <v>#N/A</v>
      </c>
      <c r="X179" s="8" t="e">
        <f t="shared" si="38"/>
        <v>#N/A</v>
      </c>
      <c r="Y179" s="20" t="e">
        <f t="shared" si="39"/>
        <v>#N/A</v>
      </c>
    </row>
    <row r="180" spans="1:25" x14ac:dyDescent="0.25">
      <c r="A180">
        <v>2135</v>
      </c>
      <c r="B180" t="s">
        <v>215</v>
      </c>
      <c r="C180" s="16">
        <v>0.26953125</v>
      </c>
      <c r="D180" s="16">
        <v>0.40234375</v>
      </c>
      <c r="E180" s="16">
        <v>0</v>
      </c>
      <c r="F180" s="16">
        <v>7.421875E-2</v>
      </c>
      <c r="G180" s="16">
        <v>7.8125E-3</v>
      </c>
      <c r="H180" s="16">
        <v>0</v>
      </c>
      <c r="J180" s="8" t="e">
        <f>'Ready Reckoner'!$C$7</f>
        <v>#N/A</v>
      </c>
      <c r="L180" s="8" t="e">
        <f t="shared" si="27"/>
        <v>#N/A</v>
      </c>
      <c r="M180" s="8" t="e">
        <f t="shared" si="28"/>
        <v>#N/A</v>
      </c>
      <c r="N180" s="8" t="e">
        <f t="shared" si="29"/>
        <v>#N/A</v>
      </c>
      <c r="O180" s="8" t="e">
        <f t="shared" si="30"/>
        <v>#N/A</v>
      </c>
      <c r="P180" s="8" t="e">
        <f t="shared" si="31"/>
        <v>#N/A</v>
      </c>
      <c r="Q180" s="8" t="e">
        <f t="shared" si="32"/>
        <v>#N/A</v>
      </c>
      <c r="S180" s="8" t="e">
        <f t="shared" si="33"/>
        <v>#N/A</v>
      </c>
      <c r="T180" s="8" t="e">
        <f t="shared" si="34"/>
        <v>#N/A</v>
      </c>
      <c r="U180" s="8" t="e">
        <f t="shared" si="35"/>
        <v>#N/A</v>
      </c>
      <c r="V180" s="8" t="e">
        <f t="shared" si="36"/>
        <v>#N/A</v>
      </c>
      <c r="W180" s="8" t="e">
        <f t="shared" si="37"/>
        <v>#N/A</v>
      </c>
      <c r="X180" s="8" t="e">
        <f t="shared" si="38"/>
        <v>#N/A</v>
      </c>
      <c r="Y180" s="20" t="e">
        <f t="shared" si="39"/>
        <v>#N/A</v>
      </c>
    </row>
    <row r="181" spans="1:25" x14ac:dyDescent="0.25">
      <c r="A181">
        <v>2071</v>
      </c>
      <c r="B181" t="s">
        <v>216</v>
      </c>
      <c r="C181" s="16">
        <v>0.105140186915888</v>
      </c>
      <c r="D181" s="16">
        <v>0.25233644859813098</v>
      </c>
      <c r="E181" s="16">
        <v>3.7383177570093497E-2</v>
      </c>
      <c r="F181" s="16">
        <v>1.63551401869159E-2</v>
      </c>
      <c r="G181" s="16">
        <v>1.63551401869159E-2</v>
      </c>
      <c r="H181" s="16">
        <v>0</v>
      </c>
      <c r="J181" s="8" t="e">
        <f>'Ready Reckoner'!$C$7</f>
        <v>#N/A</v>
      </c>
      <c r="L181" s="8" t="e">
        <f t="shared" si="27"/>
        <v>#N/A</v>
      </c>
      <c r="M181" s="8" t="e">
        <f t="shared" si="28"/>
        <v>#N/A</v>
      </c>
      <c r="N181" s="8" t="e">
        <f t="shared" si="29"/>
        <v>#N/A</v>
      </c>
      <c r="O181" s="8" t="e">
        <f t="shared" si="30"/>
        <v>#N/A</v>
      </c>
      <c r="P181" s="8" t="e">
        <f t="shared" si="31"/>
        <v>#N/A</v>
      </c>
      <c r="Q181" s="8" t="e">
        <f t="shared" si="32"/>
        <v>#N/A</v>
      </c>
      <c r="S181" s="8" t="e">
        <f t="shared" si="33"/>
        <v>#N/A</v>
      </c>
      <c r="T181" s="8" t="e">
        <f t="shared" si="34"/>
        <v>#N/A</v>
      </c>
      <c r="U181" s="8" t="e">
        <f t="shared" si="35"/>
        <v>#N/A</v>
      </c>
      <c r="V181" s="8" t="e">
        <f t="shared" si="36"/>
        <v>#N/A</v>
      </c>
      <c r="W181" s="8" t="e">
        <f t="shared" si="37"/>
        <v>#N/A</v>
      </c>
      <c r="X181" s="8" t="e">
        <f t="shared" si="38"/>
        <v>#N/A</v>
      </c>
      <c r="Y181" s="20" t="e">
        <f t="shared" si="39"/>
        <v>#N/A</v>
      </c>
    </row>
    <row r="182" spans="1:25" x14ac:dyDescent="0.25">
      <c r="A182">
        <v>2193</v>
      </c>
      <c r="B182" t="s">
        <v>217</v>
      </c>
      <c r="C182" s="16">
        <v>3.3942558746736302E-2</v>
      </c>
      <c r="D182" s="16">
        <v>0.51697127937336795</v>
      </c>
      <c r="E182" s="16">
        <v>0.29765013054830303</v>
      </c>
      <c r="F182" s="16">
        <v>1.5665796344647501E-2</v>
      </c>
      <c r="G182" s="16">
        <v>9.3994778067885101E-2</v>
      </c>
      <c r="H182" s="16">
        <v>1.0443864229764999E-2</v>
      </c>
      <c r="J182" s="8" t="e">
        <f>'Ready Reckoner'!$C$7</f>
        <v>#N/A</v>
      </c>
      <c r="L182" s="8" t="e">
        <f t="shared" si="27"/>
        <v>#N/A</v>
      </c>
      <c r="M182" s="8" t="e">
        <f t="shared" si="28"/>
        <v>#N/A</v>
      </c>
      <c r="N182" s="8" t="e">
        <f t="shared" si="29"/>
        <v>#N/A</v>
      </c>
      <c r="O182" s="8" t="e">
        <f t="shared" si="30"/>
        <v>#N/A</v>
      </c>
      <c r="P182" s="8" t="e">
        <f t="shared" si="31"/>
        <v>#N/A</v>
      </c>
      <c r="Q182" s="8" t="e">
        <f t="shared" si="32"/>
        <v>#N/A</v>
      </c>
      <c r="S182" s="8" t="e">
        <f t="shared" si="33"/>
        <v>#N/A</v>
      </c>
      <c r="T182" s="8" t="e">
        <f t="shared" si="34"/>
        <v>#N/A</v>
      </c>
      <c r="U182" s="8" t="e">
        <f t="shared" si="35"/>
        <v>#N/A</v>
      </c>
      <c r="V182" s="8" t="e">
        <f t="shared" si="36"/>
        <v>#N/A</v>
      </c>
      <c r="W182" s="8" t="e">
        <f t="shared" si="37"/>
        <v>#N/A</v>
      </c>
      <c r="X182" s="8" t="e">
        <f t="shared" si="38"/>
        <v>#N/A</v>
      </c>
      <c r="Y182" s="20" t="e">
        <f t="shared" si="39"/>
        <v>#N/A</v>
      </c>
    </row>
    <row r="183" spans="1:25" x14ac:dyDescent="0.25">
      <c r="A183">
        <v>2028</v>
      </c>
      <c r="B183" t="s">
        <v>218</v>
      </c>
      <c r="C183" s="16">
        <v>2.8667790893760502E-2</v>
      </c>
      <c r="D183" s="16">
        <v>0.70826306913996595</v>
      </c>
      <c r="E183" s="16">
        <v>0.202360876897133</v>
      </c>
      <c r="F183" s="16">
        <v>1.85497470489039E-2</v>
      </c>
      <c r="G183" s="16">
        <v>2.02360876897133E-2</v>
      </c>
      <c r="H183" s="16">
        <v>3.3726812816188899E-3</v>
      </c>
      <c r="J183" s="8" t="e">
        <f>'Ready Reckoner'!$C$7</f>
        <v>#N/A</v>
      </c>
      <c r="L183" s="8" t="e">
        <f t="shared" si="27"/>
        <v>#N/A</v>
      </c>
      <c r="M183" s="8" t="e">
        <f t="shared" si="28"/>
        <v>#N/A</v>
      </c>
      <c r="N183" s="8" t="e">
        <f t="shared" si="29"/>
        <v>#N/A</v>
      </c>
      <c r="O183" s="8" t="e">
        <f t="shared" si="30"/>
        <v>#N/A</v>
      </c>
      <c r="P183" s="8" t="e">
        <f t="shared" si="31"/>
        <v>#N/A</v>
      </c>
      <c r="Q183" s="8" t="e">
        <f t="shared" si="32"/>
        <v>#N/A</v>
      </c>
      <c r="S183" s="8" t="e">
        <f t="shared" si="33"/>
        <v>#N/A</v>
      </c>
      <c r="T183" s="8" t="e">
        <f t="shared" si="34"/>
        <v>#N/A</v>
      </c>
      <c r="U183" s="8" t="e">
        <f t="shared" si="35"/>
        <v>#N/A</v>
      </c>
      <c r="V183" s="8" t="e">
        <f t="shared" si="36"/>
        <v>#N/A</v>
      </c>
      <c r="W183" s="8" t="e">
        <f t="shared" si="37"/>
        <v>#N/A</v>
      </c>
      <c r="X183" s="8" t="e">
        <f t="shared" si="38"/>
        <v>#N/A</v>
      </c>
      <c r="Y183" s="20" t="e">
        <f t="shared" si="39"/>
        <v>#N/A</v>
      </c>
    </row>
    <row r="184" spans="1:25" x14ac:dyDescent="0.25">
      <c r="A184">
        <v>2012</v>
      </c>
      <c r="B184" t="s">
        <v>219</v>
      </c>
      <c r="C184" s="16">
        <v>5.7142857142857099E-2</v>
      </c>
      <c r="D184" s="16">
        <v>0.24761904761904799</v>
      </c>
      <c r="E184" s="16">
        <v>0.42095238095238102</v>
      </c>
      <c r="F184" s="16">
        <v>0.23428571428571399</v>
      </c>
      <c r="G184" s="16">
        <v>2.2857142857142899E-2</v>
      </c>
      <c r="H184" s="16">
        <v>0</v>
      </c>
      <c r="J184" s="8" t="e">
        <f>'Ready Reckoner'!$C$7</f>
        <v>#N/A</v>
      </c>
      <c r="L184" s="8" t="e">
        <f t="shared" si="27"/>
        <v>#N/A</v>
      </c>
      <c r="M184" s="8" t="e">
        <f t="shared" si="28"/>
        <v>#N/A</v>
      </c>
      <c r="N184" s="8" t="e">
        <f t="shared" si="29"/>
        <v>#N/A</v>
      </c>
      <c r="O184" s="8" t="e">
        <f t="shared" si="30"/>
        <v>#N/A</v>
      </c>
      <c r="P184" s="8" t="e">
        <f t="shared" si="31"/>
        <v>#N/A</v>
      </c>
      <c r="Q184" s="8" t="e">
        <f t="shared" si="32"/>
        <v>#N/A</v>
      </c>
      <c r="S184" s="8" t="e">
        <f t="shared" si="33"/>
        <v>#N/A</v>
      </c>
      <c r="T184" s="8" t="e">
        <f t="shared" si="34"/>
        <v>#N/A</v>
      </c>
      <c r="U184" s="8" t="e">
        <f t="shared" si="35"/>
        <v>#N/A</v>
      </c>
      <c r="V184" s="8" t="e">
        <f t="shared" si="36"/>
        <v>#N/A</v>
      </c>
      <c r="W184" s="8" t="e">
        <f t="shared" si="37"/>
        <v>#N/A</v>
      </c>
      <c r="X184" s="8" t="e">
        <f t="shared" si="38"/>
        <v>#N/A</v>
      </c>
      <c r="Y184" s="20" t="e">
        <f t="shared" si="39"/>
        <v>#N/A</v>
      </c>
    </row>
    <row r="185" spans="1:25" x14ac:dyDescent="0.25">
      <c r="A185">
        <v>2074</v>
      </c>
      <c r="B185" t="s">
        <v>220</v>
      </c>
      <c r="C185" s="16">
        <v>0.11004784688995201</v>
      </c>
      <c r="D185" s="16">
        <v>7.4960127591706505E-2</v>
      </c>
      <c r="E185" s="16">
        <v>1.7543859649122799E-2</v>
      </c>
      <c r="F185" s="16">
        <v>0.11483253588516699</v>
      </c>
      <c r="G185" s="16">
        <v>0.18500797448165901</v>
      </c>
      <c r="H185" s="16">
        <v>2.23285486443381E-2</v>
      </c>
      <c r="J185" s="8" t="e">
        <f>'Ready Reckoner'!$C$7</f>
        <v>#N/A</v>
      </c>
      <c r="L185" s="8" t="e">
        <f t="shared" si="27"/>
        <v>#N/A</v>
      </c>
      <c r="M185" s="8" t="e">
        <f t="shared" si="28"/>
        <v>#N/A</v>
      </c>
      <c r="N185" s="8" t="e">
        <f t="shared" si="29"/>
        <v>#N/A</v>
      </c>
      <c r="O185" s="8" t="e">
        <f t="shared" si="30"/>
        <v>#N/A</v>
      </c>
      <c r="P185" s="8" t="e">
        <f t="shared" si="31"/>
        <v>#N/A</v>
      </c>
      <c r="Q185" s="8" t="e">
        <f t="shared" si="32"/>
        <v>#N/A</v>
      </c>
      <c r="S185" s="8" t="e">
        <f t="shared" si="33"/>
        <v>#N/A</v>
      </c>
      <c r="T185" s="8" t="e">
        <f t="shared" si="34"/>
        <v>#N/A</v>
      </c>
      <c r="U185" s="8" t="e">
        <f t="shared" si="35"/>
        <v>#N/A</v>
      </c>
      <c r="V185" s="8" t="e">
        <f t="shared" si="36"/>
        <v>#N/A</v>
      </c>
      <c r="W185" s="8" t="e">
        <f t="shared" si="37"/>
        <v>#N/A</v>
      </c>
      <c r="X185" s="8" t="e">
        <f t="shared" si="38"/>
        <v>#N/A</v>
      </c>
      <c r="Y185" s="20" t="e">
        <f t="shared" si="39"/>
        <v>#N/A</v>
      </c>
    </row>
    <row r="186" spans="1:25" x14ac:dyDescent="0.25">
      <c r="A186">
        <v>2117</v>
      </c>
      <c r="B186" t="s">
        <v>221</v>
      </c>
      <c r="C186" s="16">
        <v>1.9801980198019799E-2</v>
      </c>
      <c r="D186" s="16">
        <v>1.4851485148514899E-2</v>
      </c>
      <c r="E186" s="16">
        <v>5.4455445544554497E-2</v>
      </c>
      <c r="F186" s="16">
        <v>4.9504950495049497E-3</v>
      </c>
      <c r="G186" s="16">
        <v>7.4257425742574297E-3</v>
      </c>
      <c r="H186" s="16">
        <v>0</v>
      </c>
      <c r="J186" s="8" t="e">
        <f>'Ready Reckoner'!$C$7</f>
        <v>#N/A</v>
      </c>
      <c r="L186" s="8" t="e">
        <f t="shared" si="27"/>
        <v>#N/A</v>
      </c>
      <c r="M186" s="8" t="e">
        <f t="shared" si="28"/>
        <v>#N/A</v>
      </c>
      <c r="N186" s="8" t="e">
        <f t="shared" si="29"/>
        <v>#N/A</v>
      </c>
      <c r="O186" s="8" t="e">
        <f t="shared" si="30"/>
        <v>#N/A</v>
      </c>
      <c r="P186" s="8" t="e">
        <f t="shared" si="31"/>
        <v>#N/A</v>
      </c>
      <c r="Q186" s="8" t="e">
        <f t="shared" si="32"/>
        <v>#N/A</v>
      </c>
      <c r="S186" s="8" t="e">
        <f t="shared" si="33"/>
        <v>#N/A</v>
      </c>
      <c r="T186" s="8" t="e">
        <f t="shared" si="34"/>
        <v>#N/A</v>
      </c>
      <c r="U186" s="8" t="e">
        <f t="shared" si="35"/>
        <v>#N/A</v>
      </c>
      <c r="V186" s="8" t="e">
        <f t="shared" si="36"/>
        <v>#N/A</v>
      </c>
      <c r="W186" s="8" t="e">
        <f t="shared" si="37"/>
        <v>#N/A</v>
      </c>
      <c r="X186" s="8" t="e">
        <f t="shared" si="38"/>
        <v>#N/A</v>
      </c>
      <c r="Y186" s="20" t="e">
        <f t="shared" si="39"/>
        <v>#N/A</v>
      </c>
    </row>
    <row r="187" spans="1:25" x14ac:dyDescent="0.25">
      <c r="A187">
        <v>3035</v>
      </c>
      <c r="B187" t="s">
        <v>222</v>
      </c>
      <c r="C187" s="16">
        <v>6.0606060606060601E-2</v>
      </c>
      <c r="D187" s="16">
        <v>1.01010101010101E-2</v>
      </c>
      <c r="E187" s="16">
        <v>2.02020202020202E-2</v>
      </c>
      <c r="F187" s="16">
        <v>0</v>
      </c>
      <c r="G187" s="16">
        <v>1.01010101010101E-2</v>
      </c>
      <c r="H187" s="16">
        <v>0</v>
      </c>
      <c r="J187" s="8" t="e">
        <f>'Ready Reckoner'!$C$7</f>
        <v>#N/A</v>
      </c>
      <c r="L187" s="8" t="e">
        <f t="shared" si="27"/>
        <v>#N/A</v>
      </c>
      <c r="M187" s="8" t="e">
        <f t="shared" si="28"/>
        <v>#N/A</v>
      </c>
      <c r="N187" s="8" t="e">
        <f t="shared" si="29"/>
        <v>#N/A</v>
      </c>
      <c r="O187" s="8" t="e">
        <f t="shared" si="30"/>
        <v>#N/A</v>
      </c>
      <c r="P187" s="8" t="e">
        <f t="shared" si="31"/>
        <v>#N/A</v>
      </c>
      <c r="Q187" s="8" t="e">
        <f t="shared" si="32"/>
        <v>#N/A</v>
      </c>
      <c r="S187" s="8" t="e">
        <f t="shared" si="33"/>
        <v>#N/A</v>
      </c>
      <c r="T187" s="8" t="e">
        <f t="shared" si="34"/>
        <v>#N/A</v>
      </c>
      <c r="U187" s="8" t="e">
        <f t="shared" si="35"/>
        <v>#N/A</v>
      </c>
      <c r="V187" s="8" t="e">
        <f t="shared" si="36"/>
        <v>#N/A</v>
      </c>
      <c r="W187" s="8" t="e">
        <f t="shared" si="37"/>
        <v>#N/A</v>
      </c>
      <c r="X187" s="8" t="e">
        <f t="shared" si="38"/>
        <v>#N/A</v>
      </c>
      <c r="Y187" s="20" t="e">
        <f t="shared" si="39"/>
        <v>#N/A</v>
      </c>
    </row>
    <row r="188" spans="1:25" x14ac:dyDescent="0.25">
      <c r="A188">
        <v>2078</v>
      </c>
      <c r="B188" t="s">
        <v>223</v>
      </c>
      <c r="C188" s="16">
        <v>3.4398034398034398E-2</v>
      </c>
      <c r="D188" s="16">
        <v>1.9656019656019701E-2</v>
      </c>
      <c r="E188" s="16">
        <v>0.66584766584766597</v>
      </c>
      <c r="F188" s="16">
        <v>2.9484029484029499E-2</v>
      </c>
      <c r="G188" s="16">
        <v>7.3710073710073695E-2</v>
      </c>
      <c r="H188" s="16">
        <v>4.9140049140049102E-2</v>
      </c>
      <c r="J188" s="8" t="e">
        <f>'Ready Reckoner'!$C$7</f>
        <v>#N/A</v>
      </c>
      <c r="L188" s="8" t="e">
        <f t="shared" si="27"/>
        <v>#N/A</v>
      </c>
      <c r="M188" s="8" t="e">
        <f t="shared" si="28"/>
        <v>#N/A</v>
      </c>
      <c r="N188" s="8" t="e">
        <f t="shared" si="29"/>
        <v>#N/A</v>
      </c>
      <c r="O188" s="8" t="e">
        <f t="shared" si="30"/>
        <v>#N/A</v>
      </c>
      <c r="P188" s="8" t="e">
        <f t="shared" si="31"/>
        <v>#N/A</v>
      </c>
      <c r="Q188" s="8" t="e">
        <f t="shared" si="32"/>
        <v>#N/A</v>
      </c>
      <c r="S188" s="8" t="e">
        <f t="shared" si="33"/>
        <v>#N/A</v>
      </c>
      <c r="T188" s="8" t="e">
        <f t="shared" si="34"/>
        <v>#N/A</v>
      </c>
      <c r="U188" s="8" t="e">
        <f t="shared" si="35"/>
        <v>#N/A</v>
      </c>
      <c r="V188" s="8" t="e">
        <f t="shared" si="36"/>
        <v>#N/A</v>
      </c>
      <c r="W188" s="8" t="e">
        <f t="shared" si="37"/>
        <v>#N/A</v>
      </c>
      <c r="X188" s="8" t="e">
        <f t="shared" si="38"/>
        <v>#N/A</v>
      </c>
      <c r="Y188" s="20" t="e">
        <f t="shared" si="39"/>
        <v>#N/A</v>
      </c>
    </row>
    <row r="189" spans="1:25" x14ac:dyDescent="0.25">
      <c r="A189">
        <v>2030</v>
      </c>
      <c r="B189" t="s">
        <v>224</v>
      </c>
      <c r="C189" s="16">
        <v>0</v>
      </c>
      <c r="D189" s="16">
        <v>0.48901098901098899</v>
      </c>
      <c r="E189" s="16">
        <v>0</v>
      </c>
      <c r="F189" s="16">
        <v>0.42307692307692302</v>
      </c>
      <c r="G189" s="16">
        <v>2.74725274725275E-2</v>
      </c>
      <c r="H189" s="16">
        <v>2.1978021978022001E-2</v>
      </c>
      <c r="J189" s="8" t="e">
        <f>'Ready Reckoner'!$C$7</f>
        <v>#N/A</v>
      </c>
      <c r="L189" s="8" t="e">
        <f t="shared" si="27"/>
        <v>#N/A</v>
      </c>
      <c r="M189" s="8" t="e">
        <f t="shared" si="28"/>
        <v>#N/A</v>
      </c>
      <c r="N189" s="8" t="e">
        <f t="shared" si="29"/>
        <v>#N/A</v>
      </c>
      <c r="O189" s="8" t="e">
        <f t="shared" si="30"/>
        <v>#N/A</v>
      </c>
      <c r="P189" s="8" t="e">
        <f t="shared" si="31"/>
        <v>#N/A</v>
      </c>
      <c r="Q189" s="8" t="e">
        <f t="shared" si="32"/>
        <v>#N/A</v>
      </c>
      <c r="S189" s="8" t="e">
        <f t="shared" si="33"/>
        <v>#N/A</v>
      </c>
      <c r="T189" s="8" t="e">
        <f t="shared" si="34"/>
        <v>#N/A</v>
      </c>
      <c r="U189" s="8" t="e">
        <f t="shared" si="35"/>
        <v>#N/A</v>
      </c>
      <c r="V189" s="8" t="e">
        <f t="shared" si="36"/>
        <v>#N/A</v>
      </c>
      <c r="W189" s="8" t="e">
        <f t="shared" si="37"/>
        <v>#N/A</v>
      </c>
      <c r="X189" s="8" t="e">
        <f t="shared" si="38"/>
        <v>#N/A</v>
      </c>
      <c r="Y189" s="20" t="e">
        <f t="shared" si="39"/>
        <v>#N/A</v>
      </c>
    </row>
    <row r="190" spans="1:25" x14ac:dyDescent="0.25">
      <c r="A190">
        <v>2100</v>
      </c>
      <c r="B190" t="s">
        <v>225</v>
      </c>
      <c r="C190" s="16">
        <v>3.0150753768844199E-2</v>
      </c>
      <c r="D190" s="16">
        <v>5.0251256281407001E-3</v>
      </c>
      <c r="E190" s="16">
        <v>1.00502512562814E-2</v>
      </c>
      <c r="F190" s="16">
        <v>0.135678391959799</v>
      </c>
      <c r="G190" s="16">
        <v>0.15075376884422101</v>
      </c>
      <c r="H190" s="16">
        <v>6.5326633165829207E-2</v>
      </c>
      <c r="J190" s="8" t="e">
        <f>'Ready Reckoner'!$C$7</f>
        <v>#N/A</v>
      </c>
      <c r="L190" s="8" t="e">
        <f t="shared" si="27"/>
        <v>#N/A</v>
      </c>
      <c r="M190" s="8" t="e">
        <f t="shared" si="28"/>
        <v>#N/A</v>
      </c>
      <c r="N190" s="8" t="e">
        <f t="shared" si="29"/>
        <v>#N/A</v>
      </c>
      <c r="O190" s="8" t="e">
        <f t="shared" si="30"/>
        <v>#N/A</v>
      </c>
      <c r="P190" s="8" t="e">
        <f t="shared" si="31"/>
        <v>#N/A</v>
      </c>
      <c r="Q190" s="8" t="e">
        <f t="shared" si="32"/>
        <v>#N/A</v>
      </c>
      <c r="S190" s="8" t="e">
        <f t="shared" si="33"/>
        <v>#N/A</v>
      </c>
      <c r="T190" s="8" t="e">
        <f t="shared" si="34"/>
        <v>#N/A</v>
      </c>
      <c r="U190" s="8" t="e">
        <f t="shared" si="35"/>
        <v>#N/A</v>
      </c>
      <c r="V190" s="8" t="e">
        <f t="shared" si="36"/>
        <v>#N/A</v>
      </c>
      <c r="W190" s="8" t="e">
        <f t="shared" si="37"/>
        <v>#N/A</v>
      </c>
      <c r="X190" s="8" t="e">
        <f t="shared" si="38"/>
        <v>#N/A</v>
      </c>
      <c r="Y190" s="20" t="e">
        <f t="shared" si="39"/>
        <v>#N/A</v>
      </c>
    </row>
    <row r="191" spans="1:25" x14ac:dyDescent="0.25">
      <c r="A191">
        <v>3036</v>
      </c>
      <c r="B191" t="s">
        <v>226</v>
      </c>
      <c r="C191" s="16">
        <v>0.14331210191082799</v>
      </c>
      <c r="D191" s="16">
        <v>7.32484076433121E-2</v>
      </c>
      <c r="E191" s="16">
        <v>7.32484076433121E-2</v>
      </c>
      <c r="F191" s="16">
        <v>3.8216560509554097E-2</v>
      </c>
      <c r="G191" s="16">
        <v>9.5541401273885294E-3</v>
      </c>
      <c r="H191" s="16">
        <v>0</v>
      </c>
      <c r="J191" s="8" t="e">
        <f>'Ready Reckoner'!$C$7</f>
        <v>#N/A</v>
      </c>
      <c r="L191" s="8" t="e">
        <f t="shared" si="27"/>
        <v>#N/A</v>
      </c>
      <c r="M191" s="8" t="e">
        <f t="shared" si="28"/>
        <v>#N/A</v>
      </c>
      <c r="N191" s="8" t="e">
        <f t="shared" si="29"/>
        <v>#N/A</v>
      </c>
      <c r="O191" s="8" t="e">
        <f t="shared" si="30"/>
        <v>#N/A</v>
      </c>
      <c r="P191" s="8" t="e">
        <f t="shared" si="31"/>
        <v>#N/A</v>
      </c>
      <c r="Q191" s="8" t="e">
        <f t="shared" si="32"/>
        <v>#N/A</v>
      </c>
      <c r="S191" s="8" t="e">
        <f t="shared" si="33"/>
        <v>#N/A</v>
      </c>
      <c r="T191" s="8" t="e">
        <f t="shared" si="34"/>
        <v>#N/A</v>
      </c>
      <c r="U191" s="8" t="e">
        <f t="shared" si="35"/>
        <v>#N/A</v>
      </c>
      <c r="V191" s="8" t="e">
        <f t="shared" si="36"/>
        <v>#N/A</v>
      </c>
      <c r="W191" s="8" t="e">
        <f t="shared" si="37"/>
        <v>#N/A</v>
      </c>
      <c r="X191" s="8" t="e">
        <f t="shared" si="38"/>
        <v>#N/A</v>
      </c>
      <c r="Y191" s="20" t="e">
        <f t="shared" si="39"/>
        <v>#N/A</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1"/>
  <sheetViews>
    <sheetView workbookViewId="0">
      <pane xSplit="2" ySplit="2" topLeftCell="X234" activePane="bottomRight" state="frozen"/>
      <selection pane="topRight" activeCell="C1" sqref="C1"/>
      <selection pane="bottomLeft" activeCell="A3" sqref="A3"/>
      <selection pane="bottomRight" activeCell="W11" sqref="W11"/>
    </sheetView>
  </sheetViews>
  <sheetFormatPr defaultRowHeight="15" x14ac:dyDescent="0.25"/>
  <cols>
    <col min="2" max="2" width="47.7109375" bestFit="1" customWidth="1"/>
    <col min="3" max="8" width="12.7109375" style="12" customWidth="1"/>
    <col min="9" max="9" width="1.7109375" customWidth="1"/>
    <col min="11" max="11" width="1.85546875" customWidth="1"/>
    <col min="12" max="17" width="9.140625" style="8"/>
    <col min="18" max="18" width="2.5703125" style="8" customWidth="1"/>
    <col min="19" max="25" width="9.140625" style="8"/>
  </cols>
  <sheetData>
    <row r="1" spans="1:25" x14ac:dyDescent="0.25">
      <c r="S1" s="8">
        <f>'NFF variables'!$C$9</f>
        <v>290.04640000000001</v>
      </c>
      <c r="T1" s="8">
        <f>'NFF variables'!$C$10</f>
        <v>390.06239999999997</v>
      </c>
      <c r="U1" s="1">
        <f>'NFF variables'!$C$11</f>
        <v>515.08240000000001</v>
      </c>
      <c r="V1" s="1">
        <f>'NFF variables'!$C$12</f>
        <v>560.08960000000002</v>
      </c>
      <c r="W1" s="1">
        <f>'NFF variables'!$C$13</f>
        <v>600.096</v>
      </c>
      <c r="X1" s="1">
        <f>'NFF variables'!$C$14</f>
        <v>810.1296000000001</v>
      </c>
      <c r="Y1" s="1"/>
    </row>
    <row r="2" spans="1:25" s="2" customFormat="1" ht="48.75" customHeight="1" x14ac:dyDescent="0.25">
      <c r="C2" s="11" t="s">
        <v>240</v>
      </c>
      <c r="D2" s="11" t="s">
        <v>241</v>
      </c>
      <c r="E2" s="11" t="s">
        <v>242</v>
      </c>
      <c r="F2" s="11" t="s">
        <v>243</v>
      </c>
      <c r="G2" s="11" t="s">
        <v>244</v>
      </c>
      <c r="H2" s="11" t="s">
        <v>245</v>
      </c>
      <c r="J2" s="11" t="s">
        <v>246</v>
      </c>
      <c r="L2" s="3" t="s">
        <v>240</v>
      </c>
      <c r="M2" s="3" t="s">
        <v>241</v>
      </c>
      <c r="N2" s="3" t="s">
        <v>242</v>
      </c>
      <c r="O2" s="3" t="s">
        <v>243</v>
      </c>
      <c r="P2" s="3" t="s">
        <v>244</v>
      </c>
      <c r="Q2" s="3" t="s">
        <v>245</v>
      </c>
      <c r="R2" s="19"/>
      <c r="S2" s="3" t="s">
        <v>240</v>
      </c>
      <c r="T2" s="3" t="s">
        <v>241</v>
      </c>
      <c r="U2" s="3" t="s">
        <v>242</v>
      </c>
      <c r="V2" s="3" t="s">
        <v>243</v>
      </c>
      <c r="W2" s="3" t="s">
        <v>244</v>
      </c>
      <c r="X2" s="3" t="s">
        <v>245</v>
      </c>
      <c r="Y2" s="3" t="s">
        <v>227</v>
      </c>
    </row>
    <row r="3" spans="1:25" x14ac:dyDescent="0.25">
      <c r="A3">
        <v>2173</v>
      </c>
      <c r="B3" t="s">
        <v>38</v>
      </c>
      <c r="C3" s="14"/>
      <c r="D3" s="14"/>
      <c r="E3" s="14"/>
      <c r="F3" s="14"/>
      <c r="G3" s="14"/>
      <c r="H3" s="14"/>
      <c r="J3" s="8" t="e">
        <f>'Ready Reckoner'!$C$8+'Ready Reckoner'!$C$9</f>
        <v>#N/A</v>
      </c>
      <c r="L3" s="8" t="e">
        <f t="shared" ref="L3:Q3" si="0">C3*$J3</f>
        <v>#N/A</v>
      </c>
      <c r="M3" s="8" t="e">
        <f t="shared" si="0"/>
        <v>#N/A</v>
      </c>
      <c r="N3" s="8" t="e">
        <f t="shared" si="0"/>
        <v>#N/A</v>
      </c>
      <c r="O3" s="8" t="e">
        <f t="shared" si="0"/>
        <v>#N/A</v>
      </c>
      <c r="P3" s="8" t="e">
        <f t="shared" si="0"/>
        <v>#N/A</v>
      </c>
      <c r="Q3" s="8" t="e">
        <f t="shared" si="0"/>
        <v>#N/A</v>
      </c>
      <c r="S3" s="8" t="e">
        <f>L3*$S$1</f>
        <v>#N/A</v>
      </c>
      <c r="T3" s="8" t="e">
        <f>M3*$T$1</f>
        <v>#N/A</v>
      </c>
      <c r="U3" s="8" t="e">
        <f>N3*$U$1</f>
        <v>#N/A</v>
      </c>
      <c r="V3" s="8" t="e">
        <f>O3*$V$1</f>
        <v>#N/A</v>
      </c>
      <c r="W3" s="8" t="e">
        <f>P3*$W$1</f>
        <v>#N/A</v>
      </c>
      <c r="X3" s="8" t="e">
        <f>Q3*$X$1</f>
        <v>#N/A</v>
      </c>
      <c r="Y3" s="20" t="e">
        <f>SUM(S3:X3)</f>
        <v>#N/A</v>
      </c>
    </row>
    <row r="4" spans="1:25" x14ac:dyDescent="0.25">
      <c r="A4">
        <v>3000</v>
      </c>
      <c r="B4" t="s">
        <v>39</v>
      </c>
      <c r="C4" s="14"/>
      <c r="D4" s="14"/>
      <c r="E4" s="14"/>
      <c r="F4" s="14"/>
      <c r="G4" s="14"/>
      <c r="H4" s="14"/>
      <c r="J4" s="8" t="e">
        <f>'Ready Reckoner'!$C$8+'Ready Reckoner'!$C$9</f>
        <v>#N/A</v>
      </c>
      <c r="L4" s="8" t="e">
        <f t="shared" ref="L4:L67" si="1">C4*$J4</f>
        <v>#N/A</v>
      </c>
      <c r="M4" s="8" t="e">
        <f t="shared" ref="M4:M67" si="2">D4*$J4</f>
        <v>#N/A</v>
      </c>
      <c r="N4" s="8" t="e">
        <f t="shared" ref="N4:N67" si="3">E4*$J4</f>
        <v>#N/A</v>
      </c>
      <c r="O4" s="8" t="e">
        <f t="shared" ref="O4:O67" si="4">F4*$J4</f>
        <v>#N/A</v>
      </c>
      <c r="P4" s="8" t="e">
        <f t="shared" ref="P4:P67" si="5">G4*$J4</f>
        <v>#N/A</v>
      </c>
      <c r="Q4" s="8" t="e">
        <f t="shared" ref="Q4:Q67" si="6">H4*$J4</f>
        <v>#N/A</v>
      </c>
      <c r="S4" s="8" t="e">
        <f t="shared" ref="S4:S67" si="7">L4*$S$1</f>
        <v>#N/A</v>
      </c>
      <c r="T4" s="8" t="e">
        <f t="shared" ref="T4:T67" si="8">M4*$T$1</f>
        <v>#N/A</v>
      </c>
      <c r="U4" s="8" t="e">
        <f t="shared" ref="U4:U67" si="9">N4*$U$1</f>
        <v>#N/A</v>
      </c>
      <c r="V4" s="8" t="e">
        <f t="shared" ref="V4:V67" si="10">O4*$V$1</f>
        <v>#N/A</v>
      </c>
      <c r="W4" s="8" t="e">
        <f t="shared" ref="W4:W67" si="11">P4*$W$1</f>
        <v>#N/A</v>
      </c>
      <c r="X4" s="8" t="e">
        <f t="shared" ref="X4:X67" si="12">Q4*$X$1</f>
        <v>#N/A</v>
      </c>
      <c r="Y4" s="20" t="e">
        <f t="shared" ref="Y4:Y67" si="13">SUM(S4:X4)</f>
        <v>#N/A</v>
      </c>
    </row>
    <row r="5" spans="1:25" x14ac:dyDescent="0.25">
      <c r="A5">
        <v>3026</v>
      </c>
      <c r="B5" t="s">
        <v>40</v>
      </c>
      <c r="C5" s="14"/>
      <c r="D5" s="14"/>
      <c r="E5" s="14"/>
      <c r="F5" s="14"/>
      <c r="G5" s="14"/>
      <c r="H5" s="14"/>
      <c r="J5" s="8" t="e">
        <f>'Ready Reckoner'!$C$8+'Ready Reckoner'!$C$9</f>
        <v>#N/A</v>
      </c>
      <c r="L5" s="8" t="e">
        <f t="shared" si="1"/>
        <v>#N/A</v>
      </c>
      <c r="M5" s="8" t="e">
        <f t="shared" si="2"/>
        <v>#N/A</v>
      </c>
      <c r="N5" s="8" t="e">
        <f t="shared" si="3"/>
        <v>#N/A</v>
      </c>
      <c r="O5" s="8" t="e">
        <f t="shared" si="4"/>
        <v>#N/A</v>
      </c>
      <c r="P5" s="8" t="e">
        <f t="shared" si="5"/>
        <v>#N/A</v>
      </c>
      <c r="Q5" s="8" t="e">
        <f t="shared" si="6"/>
        <v>#N/A</v>
      </c>
      <c r="S5" s="8" t="e">
        <f t="shared" si="7"/>
        <v>#N/A</v>
      </c>
      <c r="T5" s="8" t="e">
        <f t="shared" si="8"/>
        <v>#N/A</v>
      </c>
      <c r="U5" s="8" t="e">
        <f t="shared" si="9"/>
        <v>#N/A</v>
      </c>
      <c r="V5" s="8" t="e">
        <f t="shared" si="10"/>
        <v>#N/A</v>
      </c>
      <c r="W5" s="8" t="e">
        <f t="shared" si="11"/>
        <v>#N/A</v>
      </c>
      <c r="X5" s="8" t="e">
        <f t="shared" si="12"/>
        <v>#N/A</v>
      </c>
      <c r="Y5" s="20" t="e">
        <f t="shared" si="13"/>
        <v>#N/A</v>
      </c>
    </row>
    <row r="6" spans="1:25" x14ac:dyDescent="0.25">
      <c r="A6">
        <v>6907</v>
      </c>
      <c r="B6" t="s">
        <v>41</v>
      </c>
      <c r="C6" s="13">
        <v>8.8998763906056905E-2</v>
      </c>
      <c r="D6" s="16">
        <v>2.10135970333745E-2</v>
      </c>
      <c r="E6" s="16">
        <v>0.123609394313968</v>
      </c>
      <c r="F6" s="16">
        <v>0.100123609394314</v>
      </c>
      <c r="G6" s="16">
        <v>0.19035846724350999</v>
      </c>
      <c r="H6" s="16">
        <v>0.12484548825710801</v>
      </c>
      <c r="J6" s="8" t="e">
        <f>'Ready Reckoner'!$C$8+'Ready Reckoner'!$C$9</f>
        <v>#N/A</v>
      </c>
      <c r="L6" s="8" t="e">
        <f t="shared" si="1"/>
        <v>#N/A</v>
      </c>
      <c r="M6" s="8" t="e">
        <f t="shared" si="2"/>
        <v>#N/A</v>
      </c>
      <c r="N6" s="8" t="e">
        <f t="shared" si="3"/>
        <v>#N/A</v>
      </c>
      <c r="O6" s="8" t="e">
        <f t="shared" si="4"/>
        <v>#N/A</v>
      </c>
      <c r="P6" s="8" t="e">
        <f t="shared" si="5"/>
        <v>#N/A</v>
      </c>
      <c r="Q6" s="8" t="e">
        <f t="shared" si="6"/>
        <v>#N/A</v>
      </c>
      <c r="S6" s="8" t="e">
        <f t="shared" si="7"/>
        <v>#N/A</v>
      </c>
      <c r="T6" s="8" t="e">
        <f t="shared" si="8"/>
        <v>#N/A</v>
      </c>
      <c r="U6" s="8" t="e">
        <f t="shared" si="9"/>
        <v>#N/A</v>
      </c>
      <c r="V6" s="8" t="e">
        <f t="shared" si="10"/>
        <v>#N/A</v>
      </c>
      <c r="W6" s="8" t="e">
        <f t="shared" si="11"/>
        <v>#N/A</v>
      </c>
      <c r="X6" s="8" t="e">
        <f t="shared" si="12"/>
        <v>#N/A</v>
      </c>
      <c r="Y6" s="20" t="e">
        <f t="shared" si="13"/>
        <v>#N/A</v>
      </c>
    </row>
    <row r="7" spans="1:25" x14ac:dyDescent="0.25">
      <c r="A7">
        <v>2150</v>
      </c>
      <c r="B7" t="s">
        <v>42</v>
      </c>
      <c r="C7" s="14"/>
      <c r="D7" s="14"/>
      <c r="E7" s="14"/>
      <c r="F7" s="14"/>
      <c r="G7" s="14"/>
      <c r="H7" s="14"/>
      <c r="J7" s="8" t="e">
        <f>'Ready Reckoner'!$C$8+'Ready Reckoner'!$C$9</f>
        <v>#N/A</v>
      </c>
      <c r="L7" s="8" t="e">
        <f t="shared" si="1"/>
        <v>#N/A</v>
      </c>
      <c r="M7" s="8" t="e">
        <f t="shared" si="2"/>
        <v>#N/A</v>
      </c>
      <c r="N7" s="8" t="e">
        <f t="shared" si="3"/>
        <v>#N/A</v>
      </c>
      <c r="O7" s="8" t="e">
        <f t="shared" si="4"/>
        <v>#N/A</v>
      </c>
      <c r="P7" s="8" t="e">
        <f t="shared" si="5"/>
        <v>#N/A</v>
      </c>
      <c r="Q7" s="8" t="e">
        <f t="shared" si="6"/>
        <v>#N/A</v>
      </c>
      <c r="S7" s="8" t="e">
        <f t="shared" si="7"/>
        <v>#N/A</v>
      </c>
      <c r="T7" s="8" t="e">
        <f t="shared" si="8"/>
        <v>#N/A</v>
      </c>
      <c r="U7" s="8" t="e">
        <f t="shared" si="9"/>
        <v>#N/A</v>
      </c>
      <c r="V7" s="8" t="e">
        <f t="shared" si="10"/>
        <v>#N/A</v>
      </c>
      <c r="W7" s="8" t="e">
        <f t="shared" si="11"/>
        <v>#N/A</v>
      </c>
      <c r="X7" s="8" t="e">
        <f t="shared" si="12"/>
        <v>#N/A</v>
      </c>
      <c r="Y7" s="20" t="e">
        <f t="shared" si="13"/>
        <v>#N/A</v>
      </c>
    </row>
    <row r="8" spans="1:25" x14ac:dyDescent="0.25">
      <c r="A8">
        <v>2184</v>
      </c>
      <c r="B8" t="s">
        <v>43</v>
      </c>
      <c r="C8" s="14"/>
      <c r="D8" s="14"/>
      <c r="E8" s="14"/>
      <c r="F8" s="14"/>
      <c r="G8" s="14"/>
      <c r="H8" s="14"/>
      <c r="J8" s="8" t="e">
        <f>'Ready Reckoner'!$C$8+'Ready Reckoner'!$C$9</f>
        <v>#N/A</v>
      </c>
      <c r="L8" s="8" t="e">
        <f t="shared" si="1"/>
        <v>#N/A</v>
      </c>
      <c r="M8" s="8" t="e">
        <f t="shared" si="2"/>
        <v>#N/A</v>
      </c>
      <c r="N8" s="8" t="e">
        <f t="shared" si="3"/>
        <v>#N/A</v>
      </c>
      <c r="O8" s="8" t="e">
        <f t="shared" si="4"/>
        <v>#N/A</v>
      </c>
      <c r="P8" s="8" t="e">
        <f t="shared" si="5"/>
        <v>#N/A</v>
      </c>
      <c r="Q8" s="8" t="e">
        <f t="shared" si="6"/>
        <v>#N/A</v>
      </c>
      <c r="S8" s="8" t="e">
        <f t="shared" si="7"/>
        <v>#N/A</v>
      </c>
      <c r="T8" s="8" t="e">
        <f t="shared" si="8"/>
        <v>#N/A</v>
      </c>
      <c r="U8" s="8" t="e">
        <f t="shared" si="9"/>
        <v>#N/A</v>
      </c>
      <c r="V8" s="8" t="e">
        <f t="shared" si="10"/>
        <v>#N/A</v>
      </c>
      <c r="W8" s="8" t="e">
        <f t="shared" si="11"/>
        <v>#N/A</v>
      </c>
      <c r="X8" s="8" t="e">
        <f t="shared" si="12"/>
        <v>#N/A</v>
      </c>
      <c r="Y8" s="20" t="e">
        <f t="shared" si="13"/>
        <v>#N/A</v>
      </c>
    </row>
    <row r="9" spans="1:25" x14ac:dyDescent="0.25">
      <c r="A9">
        <v>3360</v>
      </c>
      <c r="B9" t="s">
        <v>44</v>
      </c>
      <c r="C9" s="14"/>
      <c r="D9" s="14"/>
      <c r="E9" s="14"/>
      <c r="F9" s="14"/>
      <c r="G9" s="14"/>
      <c r="H9" s="14"/>
      <c r="J9" s="8" t="e">
        <f>'Ready Reckoner'!$C$8+'Ready Reckoner'!$C$9</f>
        <v>#N/A</v>
      </c>
      <c r="L9" s="8" t="e">
        <f t="shared" si="1"/>
        <v>#N/A</v>
      </c>
      <c r="M9" s="8" t="e">
        <f t="shared" si="2"/>
        <v>#N/A</v>
      </c>
      <c r="N9" s="8" t="e">
        <f t="shared" si="3"/>
        <v>#N/A</v>
      </c>
      <c r="O9" s="8" t="e">
        <f t="shared" si="4"/>
        <v>#N/A</v>
      </c>
      <c r="P9" s="8" t="e">
        <f t="shared" si="5"/>
        <v>#N/A</v>
      </c>
      <c r="Q9" s="8" t="e">
        <f t="shared" si="6"/>
        <v>#N/A</v>
      </c>
      <c r="S9" s="8" t="e">
        <f t="shared" si="7"/>
        <v>#N/A</v>
      </c>
      <c r="T9" s="8" t="e">
        <f t="shared" si="8"/>
        <v>#N/A</v>
      </c>
      <c r="U9" s="8" t="e">
        <f t="shared" si="9"/>
        <v>#N/A</v>
      </c>
      <c r="V9" s="8" t="e">
        <f t="shared" si="10"/>
        <v>#N/A</v>
      </c>
      <c r="W9" s="8" t="e">
        <f t="shared" si="11"/>
        <v>#N/A</v>
      </c>
      <c r="X9" s="8" t="e">
        <f t="shared" si="12"/>
        <v>#N/A</v>
      </c>
      <c r="Y9" s="20" t="e">
        <f t="shared" si="13"/>
        <v>#N/A</v>
      </c>
    </row>
    <row r="10" spans="1:25" x14ac:dyDescent="0.25">
      <c r="A10">
        <v>2102</v>
      </c>
      <c r="B10" t="s">
        <v>45</v>
      </c>
      <c r="C10" s="14"/>
      <c r="D10" s="14"/>
      <c r="E10" s="14"/>
      <c r="F10" s="14"/>
      <c r="G10" s="14"/>
      <c r="H10" s="14"/>
      <c r="J10" s="8" t="e">
        <f>'Ready Reckoner'!$C$8+'Ready Reckoner'!$C$9</f>
        <v>#N/A</v>
      </c>
      <c r="L10" s="8" t="e">
        <f t="shared" si="1"/>
        <v>#N/A</v>
      </c>
      <c r="M10" s="8" t="e">
        <f t="shared" si="2"/>
        <v>#N/A</v>
      </c>
      <c r="N10" s="8" t="e">
        <f t="shared" si="3"/>
        <v>#N/A</v>
      </c>
      <c r="O10" s="8" t="e">
        <f t="shared" si="4"/>
        <v>#N/A</v>
      </c>
      <c r="P10" s="8" t="e">
        <f t="shared" si="5"/>
        <v>#N/A</v>
      </c>
      <c r="Q10" s="8" t="e">
        <f t="shared" si="6"/>
        <v>#N/A</v>
      </c>
      <c r="S10" s="8" t="e">
        <f t="shared" si="7"/>
        <v>#N/A</v>
      </c>
      <c r="T10" s="8" t="e">
        <f t="shared" si="8"/>
        <v>#N/A</v>
      </c>
      <c r="U10" s="8" t="e">
        <f t="shared" si="9"/>
        <v>#N/A</v>
      </c>
      <c r="V10" s="8" t="e">
        <f t="shared" si="10"/>
        <v>#N/A</v>
      </c>
      <c r="W10" s="8" t="e">
        <f t="shared" si="11"/>
        <v>#N/A</v>
      </c>
      <c r="X10" s="8" t="e">
        <f t="shared" si="12"/>
        <v>#N/A</v>
      </c>
      <c r="Y10" s="20" t="e">
        <f t="shared" si="13"/>
        <v>#N/A</v>
      </c>
    </row>
    <row r="11" spans="1:25" x14ac:dyDescent="0.25">
      <c r="A11">
        <v>2020</v>
      </c>
      <c r="B11" t="s">
        <v>46</v>
      </c>
      <c r="C11" s="14"/>
      <c r="D11" s="14"/>
      <c r="E11" s="14"/>
      <c r="F11" s="14"/>
      <c r="G11" s="14"/>
      <c r="H11" s="14"/>
      <c r="J11" s="8" t="e">
        <f>'Ready Reckoner'!$C$8+'Ready Reckoner'!$C$9</f>
        <v>#N/A</v>
      </c>
      <c r="L11" s="8" t="e">
        <f t="shared" si="1"/>
        <v>#N/A</v>
      </c>
      <c r="M11" s="8" t="e">
        <f t="shared" si="2"/>
        <v>#N/A</v>
      </c>
      <c r="N11" s="8" t="e">
        <f t="shared" si="3"/>
        <v>#N/A</v>
      </c>
      <c r="O11" s="8" t="e">
        <f t="shared" si="4"/>
        <v>#N/A</v>
      </c>
      <c r="P11" s="8" t="e">
        <f t="shared" si="5"/>
        <v>#N/A</v>
      </c>
      <c r="Q11" s="8" t="e">
        <f t="shared" si="6"/>
        <v>#N/A</v>
      </c>
      <c r="S11" s="8" t="e">
        <f t="shared" si="7"/>
        <v>#N/A</v>
      </c>
      <c r="T11" s="8" t="e">
        <f t="shared" si="8"/>
        <v>#N/A</v>
      </c>
      <c r="U11" s="8" t="e">
        <f t="shared" si="9"/>
        <v>#N/A</v>
      </c>
      <c r="V11" s="8" t="e">
        <f t="shared" si="10"/>
        <v>#N/A</v>
      </c>
      <c r="W11" s="8" t="e">
        <f t="shared" si="11"/>
        <v>#N/A</v>
      </c>
      <c r="X11" s="8" t="e">
        <f t="shared" si="12"/>
        <v>#N/A</v>
      </c>
      <c r="Y11" s="20" t="e">
        <f t="shared" si="13"/>
        <v>#N/A</v>
      </c>
    </row>
    <row r="12" spans="1:25" x14ac:dyDescent="0.25">
      <c r="A12">
        <v>4064</v>
      </c>
      <c r="B12" t="s">
        <v>47</v>
      </c>
      <c r="C12" s="13">
        <v>8.9639970609845701E-2</v>
      </c>
      <c r="D12" s="16">
        <v>8.5231447465099197E-2</v>
      </c>
      <c r="E12" s="16">
        <v>4.6289493019838403E-2</v>
      </c>
      <c r="F12" s="16">
        <v>1.1756061719324E-2</v>
      </c>
      <c r="G12" s="16">
        <v>1.1756061719324E-2</v>
      </c>
      <c r="H12" s="16">
        <v>1.4695077149155E-3</v>
      </c>
      <c r="J12" s="8" t="e">
        <f>'Ready Reckoner'!$C$8+'Ready Reckoner'!$C$9</f>
        <v>#N/A</v>
      </c>
      <c r="L12" s="8" t="e">
        <f t="shared" si="1"/>
        <v>#N/A</v>
      </c>
      <c r="M12" s="8" t="e">
        <f t="shared" si="2"/>
        <v>#N/A</v>
      </c>
      <c r="N12" s="8" t="e">
        <f t="shared" si="3"/>
        <v>#N/A</v>
      </c>
      <c r="O12" s="8" t="e">
        <f t="shared" si="4"/>
        <v>#N/A</v>
      </c>
      <c r="P12" s="8" t="e">
        <f t="shared" si="5"/>
        <v>#N/A</v>
      </c>
      <c r="Q12" s="8" t="e">
        <f t="shared" si="6"/>
        <v>#N/A</v>
      </c>
      <c r="S12" s="8" t="e">
        <f t="shared" si="7"/>
        <v>#N/A</v>
      </c>
      <c r="T12" s="8" t="e">
        <f t="shared" si="8"/>
        <v>#N/A</v>
      </c>
      <c r="U12" s="8" t="e">
        <f t="shared" si="9"/>
        <v>#N/A</v>
      </c>
      <c r="V12" s="8" t="e">
        <f t="shared" si="10"/>
        <v>#N/A</v>
      </c>
      <c r="W12" s="8" t="e">
        <f t="shared" si="11"/>
        <v>#N/A</v>
      </c>
      <c r="X12" s="8" t="e">
        <f t="shared" si="12"/>
        <v>#N/A</v>
      </c>
      <c r="Y12" s="20" t="e">
        <f t="shared" si="13"/>
        <v>#N/A</v>
      </c>
    </row>
    <row r="13" spans="1:25" x14ac:dyDescent="0.25">
      <c r="A13">
        <v>2001</v>
      </c>
      <c r="B13" t="s">
        <v>48</v>
      </c>
      <c r="C13" s="14"/>
      <c r="D13" s="14"/>
      <c r="E13" s="14"/>
      <c r="F13" s="14"/>
      <c r="G13" s="14"/>
      <c r="H13" s="14"/>
      <c r="J13" s="8" t="e">
        <f>'Ready Reckoner'!$C$8+'Ready Reckoner'!$C$9</f>
        <v>#N/A</v>
      </c>
      <c r="L13" s="8" t="e">
        <f t="shared" si="1"/>
        <v>#N/A</v>
      </c>
      <c r="M13" s="8" t="e">
        <f t="shared" si="2"/>
        <v>#N/A</v>
      </c>
      <c r="N13" s="8" t="e">
        <f t="shared" si="3"/>
        <v>#N/A</v>
      </c>
      <c r="O13" s="8" t="e">
        <f t="shared" si="4"/>
        <v>#N/A</v>
      </c>
      <c r="P13" s="8" t="e">
        <f t="shared" si="5"/>
        <v>#N/A</v>
      </c>
      <c r="Q13" s="8" t="e">
        <f t="shared" si="6"/>
        <v>#N/A</v>
      </c>
      <c r="S13" s="8" t="e">
        <f t="shared" si="7"/>
        <v>#N/A</v>
      </c>
      <c r="T13" s="8" t="e">
        <f t="shared" si="8"/>
        <v>#N/A</v>
      </c>
      <c r="U13" s="8" t="e">
        <f t="shared" si="9"/>
        <v>#N/A</v>
      </c>
      <c r="V13" s="8" t="e">
        <f t="shared" si="10"/>
        <v>#N/A</v>
      </c>
      <c r="W13" s="8" t="e">
        <f t="shared" si="11"/>
        <v>#N/A</v>
      </c>
      <c r="X13" s="8" t="e">
        <f t="shared" si="12"/>
        <v>#N/A</v>
      </c>
      <c r="Y13" s="20" t="e">
        <f t="shared" si="13"/>
        <v>#N/A</v>
      </c>
    </row>
    <row r="14" spans="1:25" x14ac:dyDescent="0.25">
      <c r="A14">
        <v>2038</v>
      </c>
      <c r="B14" t="s">
        <v>49</v>
      </c>
      <c r="C14" s="14"/>
      <c r="D14" s="14"/>
      <c r="E14" s="14"/>
      <c r="F14" s="14"/>
      <c r="G14" s="14"/>
      <c r="H14" s="14"/>
      <c r="J14" s="8" t="e">
        <f>'Ready Reckoner'!$C$8+'Ready Reckoner'!$C$9</f>
        <v>#N/A</v>
      </c>
      <c r="L14" s="8" t="e">
        <f t="shared" si="1"/>
        <v>#N/A</v>
      </c>
      <c r="M14" s="8" t="e">
        <f t="shared" si="2"/>
        <v>#N/A</v>
      </c>
      <c r="N14" s="8" t="e">
        <f t="shared" si="3"/>
        <v>#N/A</v>
      </c>
      <c r="O14" s="8" t="e">
        <f t="shared" si="4"/>
        <v>#N/A</v>
      </c>
      <c r="P14" s="8" t="e">
        <f t="shared" si="5"/>
        <v>#N/A</v>
      </c>
      <c r="Q14" s="8" t="e">
        <f t="shared" si="6"/>
        <v>#N/A</v>
      </c>
      <c r="S14" s="8" t="e">
        <f t="shared" si="7"/>
        <v>#N/A</v>
      </c>
      <c r="T14" s="8" t="e">
        <f t="shared" si="8"/>
        <v>#N/A</v>
      </c>
      <c r="U14" s="8" t="e">
        <f t="shared" si="9"/>
        <v>#N/A</v>
      </c>
      <c r="V14" s="8" t="e">
        <f t="shared" si="10"/>
        <v>#N/A</v>
      </c>
      <c r="W14" s="8" t="e">
        <f t="shared" si="11"/>
        <v>#N/A</v>
      </c>
      <c r="X14" s="8" t="e">
        <f t="shared" si="12"/>
        <v>#N/A</v>
      </c>
      <c r="Y14" s="20" t="e">
        <f t="shared" si="13"/>
        <v>#N/A</v>
      </c>
    </row>
    <row r="15" spans="1:25" x14ac:dyDescent="0.25">
      <c r="A15">
        <v>4032</v>
      </c>
      <c r="B15" t="s">
        <v>50</v>
      </c>
      <c r="C15" s="13">
        <v>5.92255125284738E-2</v>
      </c>
      <c r="D15" s="16">
        <v>0.34244495064540598</v>
      </c>
      <c r="E15" s="16">
        <v>3.0372057706909601E-3</v>
      </c>
      <c r="F15" s="16">
        <v>0.144267274107821</v>
      </c>
      <c r="G15" s="16">
        <v>0.11009870918754699</v>
      </c>
      <c r="H15" s="16">
        <v>3.18906605922551E-2</v>
      </c>
      <c r="J15" s="8" t="e">
        <f>'Ready Reckoner'!$C$8+'Ready Reckoner'!$C$9</f>
        <v>#N/A</v>
      </c>
      <c r="L15" s="8" t="e">
        <f t="shared" si="1"/>
        <v>#N/A</v>
      </c>
      <c r="M15" s="8" t="e">
        <f t="shared" si="2"/>
        <v>#N/A</v>
      </c>
      <c r="N15" s="8" t="e">
        <f t="shared" si="3"/>
        <v>#N/A</v>
      </c>
      <c r="O15" s="8" t="e">
        <f t="shared" si="4"/>
        <v>#N/A</v>
      </c>
      <c r="P15" s="8" t="e">
        <f t="shared" si="5"/>
        <v>#N/A</v>
      </c>
      <c r="Q15" s="8" t="e">
        <f t="shared" si="6"/>
        <v>#N/A</v>
      </c>
      <c r="S15" s="8" t="e">
        <f t="shared" si="7"/>
        <v>#N/A</v>
      </c>
      <c r="T15" s="8" t="e">
        <f t="shared" si="8"/>
        <v>#N/A</v>
      </c>
      <c r="U15" s="8" t="e">
        <f t="shared" si="9"/>
        <v>#N/A</v>
      </c>
      <c r="V15" s="8" t="e">
        <f t="shared" si="10"/>
        <v>#N/A</v>
      </c>
      <c r="W15" s="8" t="e">
        <f t="shared" si="11"/>
        <v>#N/A</v>
      </c>
      <c r="X15" s="8" t="e">
        <f t="shared" si="12"/>
        <v>#N/A</v>
      </c>
      <c r="Y15" s="20" t="e">
        <f t="shared" si="13"/>
        <v>#N/A</v>
      </c>
    </row>
    <row r="16" spans="1:25" x14ac:dyDescent="0.25">
      <c r="A16">
        <v>2115</v>
      </c>
      <c r="B16" t="s">
        <v>51</v>
      </c>
      <c r="C16" s="14"/>
      <c r="D16" s="14"/>
      <c r="E16" s="14"/>
      <c r="F16" s="14"/>
      <c r="G16" s="14"/>
      <c r="H16" s="14"/>
      <c r="J16" s="8" t="e">
        <f>'Ready Reckoner'!$C$8+'Ready Reckoner'!$C$9</f>
        <v>#N/A</v>
      </c>
      <c r="L16" s="8" t="e">
        <f t="shared" si="1"/>
        <v>#N/A</v>
      </c>
      <c r="M16" s="8" t="e">
        <f t="shared" si="2"/>
        <v>#N/A</v>
      </c>
      <c r="N16" s="8" t="e">
        <f t="shared" si="3"/>
        <v>#N/A</v>
      </c>
      <c r="O16" s="8" t="e">
        <f t="shared" si="4"/>
        <v>#N/A</v>
      </c>
      <c r="P16" s="8" t="e">
        <f t="shared" si="5"/>
        <v>#N/A</v>
      </c>
      <c r="Q16" s="8" t="e">
        <f t="shared" si="6"/>
        <v>#N/A</v>
      </c>
      <c r="S16" s="8" t="e">
        <f t="shared" si="7"/>
        <v>#N/A</v>
      </c>
      <c r="T16" s="8" t="e">
        <f t="shared" si="8"/>
        <v>#N/A</v>
      </c>
      <c r="U16" s="8" t="e">
        <f t="shared" si="9"/>
        <v>#N/A</v>
      </c>
      <c r="V16" s="8" t="e">
        <f t="shared" si="10"/>
        <v>#N/A</v>
      </c>
      <c r="W16" s="8" t="e">
        <f t="shared" si="11"/>
        <v>#N/A</v>
      </c>
      <c r="X16" s="8" t="e">
        <f t="shared" si="12"/>
        <v>#N/A</v>
      </c>
      <c r="Y16" s="20" t="e">
        <f t="shared" si="13"/>
        <v>#N/A</v>
      </c>
    </row>
    <row r="17" spans="1:25" x14ac:dyDescent="0.25">
      <c r="A17">
        <v>4040</v>
      </c>
      <c r="B17" t="s">
        <v>52</v>
      </c>
      <c r="C17" s="13">
        <v>0.120662460567823</v>
      </c>
      <c r="D17" s="16">
        <v>2.9179810725552001E-2</v>
      </c>
      <c r="E17" s="16">
        <v>0.281545741324921</v>
      </c>
      <c r="F17" s="16">
        <v>7.09779179810726E-3</v>
      </c>
      <c r="G17" s="16">
        <v>0.157728706624606</v>
      </c>
      <c r="H17" s="16">
        <v>5.7570977917981103E-2</v>
      </c>
      <c r="J17" s="8" t="e">
        <f>'Ready Reckoner'!$C$8+'Ready Reckoner'!$C$9</f>
        <v>#N/A</v>
      </c>
      <c r="L17" s="8" t="e">
        <f t="shared" si="1"/>
        <v>#N/A</v>
      </c>
      <c r="M17" s="8" t="e">
        <f t="shared" si="2"/>
        <v>#N/A</v>
      </c>
      <c r="N17" s="8" t="e">
        <f t="shared" si="3"/>
        <v>#N/A</v>
      </c>
      <c r="O17" s="8" t="e">
        <f t="shared" si="4"/>
        <v>#N/A</v>
      </c>
      <c r="P17" s="8" t="e">
        <f t="shared" si="5"/>
        <v>#N/A</v>
      </c>
      <c r="Q17" s="8" t="e">
        <f t="shared" si="6"/>
        <v>#N/A</v>
      </c>
      <c r="S17" s="8" t="e">
        <f t="shared" si="7"/>
        <v>#N/A</v>
      </c>
      <c r="T17" s="8" t="e">
        <f t="shared" si="8"/>
        <v>#N/A</v>
      </c>
      <c r="U17" s="8" t="e">
        <f t="shared" si="9"/>
        <v>#N/A</v>
      </c>
      <c r="V17" s="8" t="e">
        <f t="shared" si="10"/>
        <v>#N/A</v>
      </c>
      <c r="W17" s="8" t="e">
        <f t="shared" si="11"/>
        <v>#N/A</v>
      </c>
      <c r="X17" s="8" t="e">
        <f t="shared" si="12"/>
        <v>#N/A</v>
      </c>
      <c r="Y17" s="20" t="e">
        <f t="shared" si="13"/>
        <v>#N/A</v>
      </c>
    </row>
    <row r="18" spans="1:25" x14ac:dyDescent="0.25">
      <c r="A18">
        <v>4025</v>
      </c>
      <c r="B18" t="s">
        <v>53</v>
      </c>
      <c r="C18" s="13">
        <v>0.135135135135135</v>
      </c>
      <c r="D18" s="16">
        <v>0.337837837837838</v>
      </c>
      <c r="E18" s="16">
        <v>0.23783783783783799</v>
      </c>
      <c r="F18" s="16">
        <v>8.3783783783783802E-2</v>
      </c>
      <c r="G18" s="16">
        <v>0.10540540540540499</v>
      </c>
      <c r="H18" s="16">
        <v>0</v>
      </c>
      <c r="J18" s="8" t="e">
        <f>'Ready Reckoner'!$C$8+'Ready Reckoner'!$C$9</f>
        <v>#N/A</v>
      </c>
      <c r="L18" s="8" t="e">
        <f t="shared" si="1"/>
        <v>#N/A</v>
      </c>
      <c r="M18" s="8" t="e">
        <f t="shared" si="2"/>
        <v>#N/A</v>
      </c>
      <c r="N18" s="8" t="e">
        <f t="shared" si="3"/>
        <v>#N/A</v>
      </c>
      <c r="O18" s="8" t="e">
        <f t="shared" si="4"/>
        <v>#N/A</v>
      </c>
      <c r="P18" s="8" t="e">
        <f t="shared" si="5"/>
        <v>#N/A</v>
      </c>
      <c r="Q18" s="8" t="e">
        <f t="shared" si="6"/>
        <v>#N/A</v>
      </c>
      <c r="S18" s="8" t="e">
        <f t="shared" si="7"/>
        <v>#N/A</v>
      </c>
      <c r="T18" s="8" t="e">
        <f t="shared" si="8"/>
        <v>#N/A</v>
      </c>
      <c r="U18" s="8" t="e">
        <f t="shared" si="9"/>
        <v>#N/A</v>
      </c>
      <c r="V18" s="8" t="e">
        <f t="shared" si="10"/>
        <v>#N/A</v>
      </c>
      <c r="W18" s="8" t="e">
        <f t="shared" si="11"/>
        <v>#N/A</v>
      </c>
      <c r="X18" s="8" t="e">
        <f t="shared" si="12"/>
        <v>#N/A</v>
      </c>
      <c r="Y18" s="20" t="e">
        <f t="shared" si="13"/>
        <v>#N/A</v>
      </c>
    </row>
    <row r="19" spans="1:25" x14ac:dyDescent="0.25">
      <c r="A19">
        <v>4041</v>
      </c>
      <c r="B19" t="s">
        <v>54</v>
      </c>
      <c r="C19" s="13">
        <v>0.17453347969264499</v>
      </c>
      <c r="D19" s="16">
        <v>0.329308452250274</v>
      </c>
      <c r="E19" s="16">
        <v>0.24039517014270001</v>
      </c>
      <c r="F19" s="16">
        <v>6.9154774972557606E-2</v>
      </c>
      <c r="G19" s="16">
        <v>7.4643249176728904E-2</v>
      </c>
      <c r="H19" s="16">
        <v>5.4884742041712399E-3</v>
      </c>
      <c r="J19" s="8" t="e">
        <f>'Ready Reckoner'!$C$8+'Ready Reckoner'!$C$9</f>
        <v>#N/A</v>
      </c>
      <c r="L19" s="8" t="e">
        <f t="shared" si="1"/>
        <v>#N/A</v>
      </c>
      <c r="M19" s="8" t="e">
        <f t="shared" si="2"/>
        <v>#N/A</v>
      </c>
      <c r="N19" s="8" t="e">
        <f t="shared" si="3"/>
        <v>#N/A</v>
      </c>
      <c r="O19" s="8" t="e">
        <f t="shared" si="4"/>
        <v>#N/A</v>
      </c>
      <c r="P19" s="8" t="e">
        <f t="shared" si="5"/>
        <v>#N/A</v>
      </c>
      <c r="Q19" s="8" t="e">
        <f t="shared" si="6"/>
        <v>#N/A</v>
      </c>
      <c r="S19" s="8" t="e">
        <f t="shared" si="7"/>
        <v>#N/A</v>
      </c>
      <c r="T19" s="8" t="e">
        <f t="shared" si="8"/>
        <v>#N/A</v>
      </c>
      <c r="U19" s="8" t="e">
        <f t="shared" si="9"/>
        <v>#N/A</v>
      </c>
      <c r="V19" s="8" t="e">
        <f t="shared" si="10"/>
        <v>#N/A</v>
      </c>
      <c r="W19" s="8" t="e">
        <f t="shared" si="11"/>
        <v>#N/A</v>
      </c>
      <c r="X19" s="8" t="e">
        <f t="shared" si="12"/>
        <v>#N/A</v>
      </c>
      <c r="Y19" s="20" t="e">
        <f t="shared" si="13"/>
        <v>#N/A</v>
      </c>
    </row>
    <row r="20" spans="1:25" x14ac:dyDescent="0.25">
      <c r="A20">
        <v>2166</v>
      </c>
      <c r="B20" t="s">
        <v>55</v>
      </c>
      <c r="C20" s="14"/>
      <c r="D20" s="14"/>
      <c r="E20" s="14"/>
      <c r="F20" s="14"/>
      <c r="G20" s="14"/>
      <c r="H20" s="14"/>
      <c r="J20" s="8" t="e">
        <f>'Ready Reckoner'!$C$8+'Ready Reckoner'!$C$9</f>
        <v>#N/A</v>
      </c>
      <c r="L20" s="8" t="e">
        <f t="shared" si="1"/>
        <v>#N/A</v>
      </c>
      <c r="M20" s="8" t="e">
        <f t="shared" si="2"/>
        <v>#N/A</v>
      </c>
      <c r="N20" s="8" t="e">
        <f t="shared" si="3"/>
        <v>#N/A</v>
      </c>
      <c r="O20" s="8" t="e">
        <f t="shared" si="4"/>
        <v>#N/A</v>
      </c>
      <c r="P20" s="8" t="e">
        <f t="shared" si="5"/>
        <v>#N/A</v>
      </c>
      <c r="Q20" s="8" t="e">
        <f t="shared" si="6"/>
        <v>#N/A</v>
      </c>
      <c r="S20" s="8" t="e">
        <f t="shared" si="7"/>
        <v>#N/A</v>
      </c>
      <c r="T20" s="8" t="e">
        <f t="shared" si="8"/>
        <v>#N/A</v>
      </c>
      <c r="U20" s="8" t="e">
        <f t="shared" si="9"/>
        <v>#N/A</v>
      </c>
      <c r="V20" s="8" t="e">
        <f t="shared" si="10"/>
        <v>#N/A</v>
      </c>
      <c r="W20" s="8" t="e">
        <f t="shared" si="11"/>
        <v>#N/A</v>
      </c>
      <c r="X20" s="8" t="e">
        <f t="shared" si="12"/>
        <v>#N/A</v>
      </c>
      <c r="Y20" s="20" t="e">
        <f t="shared" si="13"/>
        <v>#N/A</v>
      </c>
    </row>
    <row r="21" spans="1:25" x14ac:dyDescent="0.25">
      <c r="A21">
        <v>5400</v>
      </c>
      <c r="B21" t="s">
        <v>56</v>
      </c>
      <c r="C21" s="13">
        <v>4.1554959785522802E-2</v>
      </c>
      <c r="D21" s="16">
        <v>0.12667560321715801</v>
      </c>
      <c r="E21" s="16">
        <v>7.7077747989276094E-2</v>
      </c>
      <c r="F21" s="16">
        <v>3.0160857908847202E-2</v>
      </c>
      <c r="G21" s="16">
        <v>3.3512064343163499E-2</v>
      </c>
      <c r="H21" s="16">
        <v>9.3833780160857902E-3</v>
      </c>
      <c r="J21" s="8" t="e">
        <f>'Ready Reckoner'!$C$8+'Ready Reckoner'!$C$9</f>
        <v>#N/A</v>
      </c>
      <c r="L21" s="8" t="e">
        <f t="shared" si="1"/>
        <v>#N/A</v>
      </c>
      <c r="M21" s="8" t="e">
        <f t="shared" si="2"/>
        <v>#N/A</v>
      </c>
      <c r="N21" s="8" t="e">
        <f t="shared" si="3"/>
        <v>#N/A</v>
      </c>
      <c r="O21" s="8" t="e">
        <f t="shared" si="4"/>
        <v>#N/A</v>
      </c>
      <c r="P21" s="8" t="e">
        <f t="shared" si="5"/>
        <v>#N/A</v>
      </c>
      <c r="Q21" s="8" t="e">
        <f t="shared" si="6"/>
        <v>#N/A</v>
      </c>
      <c r="S21" s="8" t="e">
        <f t="shared" si="7"/>
        <v>#N/A</v>
      </c>
      <c r="T21" s="8" t="e">
        <f t="shared" si="8"/>
        <v>#N/A</v>
      </c>
      <c r="U21" s="8" t="e">
        <f t="shared" si="9"/>
        <v>#N/A</v>
      </c>
      <c r="V21" s="8" t="e">
        <f t="shared" si="10"/>
        <v>#N/A</v>
      </c>
      <c r="W21" s="8" t="e">
        <f t="shared" si="11"/>
        <v>#N/A</v>
      </c>
      <c r="X21" s="8" t="e">
        <f t="shared" si="12"/>
        <v>#N/A</v>
      </c>
      <c r="Y21" s="20" t="e">
        <f t="shared" si="13"/>
        <v>#N/A</v>
      </c>
    </row>
    <row r="22" spans="1:25" x14ac:dyDescent="0.25">
      <c r="A22">
        <v>2062</v>
      </c>
      <c r="B22" t="s">
        <v>57</v>
      </c>
      <c r="C22" s="14"/>
      <c r="D22" s="14"/>
      <c r="E22" s="14"/>
      <c r="F22" s="14"/>
      <c r="G22" s="14"/>
      <c r="H22" s="14"/>
      <c r="J22" s="8" t="e">
        <f>'Ready Reckoner'!$C$8+'Ready Reckoner'!$C$9</f>
        <v>#N/A</v>
      </c>
      <c r="L22" s="8" t="e">
        <f t="shared" si="1"/>
        <v>#N/A</v>
      </c>
      <c r="M22" s="8" t="e">
        <f t="shared" si="2"/>
        <v>#N/A</v>
      </c>
      <c r="N22" s="8" t="e">
        <f t="shared" si="3"/>
        <v>#N/A</v>
      </c>
      <c r="O22" s="8" t="e">
        <f t="shared" si="4"/>
        <v>#N/A</v>
      </c>
      <c r="P22" s="8" t="e">
        <f t="shared" si="5"/>
        <v>#N/A</v>
      </c>
      <c r="Q22" s="8" t="e">
        <f t="shared" si="6"/>
        <v>#N/A</v>
      </c>
      <c r="S22" s="8" t="e">
        <f t="shared" si="7"/>
        <v>#N/A</v>
      </c>
      <c r="T22" s="8" t="e">
        <f t="shared" si="8"/>
        <v>#N/A</v>
      </c>
      <c r="U22" s="8" t="e">
        <f t="shared" si="9"/>
        <v>#N/A</v>
      </c>
      <c r="V22" s="8" t="e">
        <f t="shared" si="10"/>
        <v>#N/A</v>
      </c>
      <c r="W22" s="8" t="e">
        <f t="shared" si="11"/>
        <v>#N/A</v>
      </c>
      <c r="X22" s="8" t="e">
        <f t="shared" si="12"/>
        <v>#N/A</v>
      </c>
      <c r="Y22" s="20" t="e">
        <f t="shared" si="13"/>
        <v>#N/A</v>
      </c>
    </row>
    <row r="23" spans="1:25" x14ac:dyDescent="0.25">
      <c r="A23">
        <v>2075</v>
      </c>
      <c r="B23" t="s">
        <v>58</v>
      </c>
      <c r="C23" s="14"/>
      <c r="D23" s="14"/>
      <c r="E23" s="14"/>
      <c r="F23" s="14"/>
      <c r="G23" s="14"/>
      <c r="H23" s="14"/>
      <c r="J23" s="8" t="e">
        <f>'Ready Reckoner'!$C$8+'Ready Reckoner'!$C$9</f>
        <v>#N/A</v>
      </c>
      <c r="L23" s="8" t="e">
        <f t="shared" si="1"/>
        <v>#N/A</v>
      </c>
      <c r="M23" s="8" t="e">
        <f t="shared" si="2"/>
        <v>#N/A</v>
      </c>
      <c r="N23" s="8" t="e">
        <f t="shared" si="3"/>
        <v>#N/A</v>
      </c>
      <c r="O23" s="8" t="e">
        <f t="shared" si="4"/>
        <v>#N/A</v>
      </c>
      <c r="P23" s="8" t="e">
        <f t="shared" si="5"/>
        <v>#N/A</v>
      </c>
      <c r="Q23" s="8" t="e">
        <f t="shared" si="6"/>
        <v>#N/A</v>
      </c>
      <c r="S23" s="8" t="e">
        <f t="shared" si="7"/>
        <v>#N/A</v>
      </c>
      <c r="T23" s="8" t="e">
        <f t="shared" si="8"/>
        <v>#N/A</v>
      </c>
      <c r="U23" s="8" t="e">
        <f t="shared" si="9"/>
        <v>#N/A</v>
      </c>
      <c r="V23" s="8" t="e">
        <f t="shared" si="10"/>
        <v>#N/A</v>
      </c>
      <c r="W23" s="8" t="e">
        <f t="shared" si="11"/>
        <v>#N/A</v>
      </c>
      <c r="X23" s="8" t="e">
        <f t="shared" si="12"/>
        <v>#N/A</v>
      </c>
      <c r="Y23" s="20" t="e">
        <f t="shared" si="13"/>
        <v>#N/A</v>
      </c>
    </row>
    <row r="24" spans="1:25" x14ac:dyDescent="0.25">
      <c r="A24">
        <v>2107</v>
      </c>
      <c r="B24" t="s">
        <v>59</v>
      </c>
      <c r="C24" s="14"/>
      <c r="D24" s="14"/>
      <c r="E24" s="14"/>
      <c r="F24" s="14"/>
      <c r="G24" s="14"/>
      <c r="H24" s="14"/>
      <c r="J24" s="8" t="e">
        <f>'Ready Reckoner'!$C$8+'Ready Reckoner'!$C$9</f>
        <v>#N/A</v>
      </c>
      <c r="L24" s="8" t="e">
        <f t="shared" si="1"/>
        <v>#N/A</v>
      </c>
      <c r="M24" s="8" t="e">
        <f t="shared" si="2"/>
        <v>#N/A</v>
      </c>
      <c r="N24" s="8" t="e">
        <f t="shared" si="3"/>
        <v>#N/A</v>
      </c>
      <c r="O24" s="8" t="e">
        <f t="shared" si="4"/>
        <v>#N/A</v>
      </c>
      <c r="P24" s="8" t="e">
        <f t="shared" si="5"/>
        <v>#N/A</v>
      </c>
      <c r="Q24" s="8" t="e">
        <f t="shared" si="6"/>
        <v>#N/A</v>
      </c>
      <c r="S24" s="8" t="e">
        <f t="shared" si="7"/>
        <v>#N/A</v>
      </c>
      <c r="T24" s="8" t="e">
        <f t="shared" si="8"/>
        <v>#N/A</v>
      </c>
      <c r="U24" s="8" t="e">
        <f t="shared" si="9"/>
        <v>#N/A</v>
      </c>
      <c r="V24" s="8" t="e">
        <f t="shared" si="10"/>
        <v>#N/A</v>
      </c>
      <c r="W24" s="8" t="e">
        <f t="shared" si="11"/>
        <v>#N/A</v>
      </c>
      <c r="X24" s="8" t="e">
        <f t="shared" si="12"/>
        <v>#N/A</v>
      </c>
      <c r="Y24" s="20" t="e">
        <f t="shared" si="13"/>
        <v>#N/A</v>
      </c>
    </row>
    <row r="25" spans="1:25" x14ac:dyDescent="0.25">
      <c r="A25">
        <v>6906</v>
      </c>
      <c r="B25" t="s">
        <v>60</v>
      </c>
      <c r="C25" s="13">
        <v>0.162976085031001</v>
      </c>
      <c r="D25" s="16">
        <v>0.153232949512843</v>
      </c>
      <c r="E25" s="16">
        <v>8.8573959255978704E-2</v>
      </c>
      <c r="F25" s="16">
        <v>9.7431355181576609E-3</v>
      </c>
      <c r="G25" s="16">
        <v>0.42249778565101898</v>
      </c>
      <c r="H25" s="16">
        <v>6.2887511071744895E-2</v>
      </c>
      <c r="J25" s="8" t="e">
        <f>'Ready Reckoner'!$C$8+'Ready Reckoner'!$C$9</f>
        <v>#N/A</v>
      </c>
      <c r="L25" s="8" t="e">
        <f t="shared" si="1"/>
        <v>#N/A</v>
      </c>
      <c r="M25" s="8" t="e">
        <f t="shared" si="2"/>
        <v>#N/A</v>
      </c>
      <c r="N25" s="8" t="e">
        <f t="shared" si="3"/>
        <v>#N/A</v>
      </c>
      <c r="O25" s="8" t="e">
        <f t="shared" si="4"/>
        <v>#N/A</v>
      </c>
      <c r="P25" s="8" t="e">
        <f t="shared" si="5"/>
        <v>#N/A</v>
      </c>
      <c r="Q25" s="8" t="e">
        <f t="shared" si="6"/>
        <v>#N/A</v>
      </c>
      <c r="S25" s="8" t="e">
        <f t="shared" si="7"/>
        <v>#N/A</v>
      </c>
      <c r="T25" s="8" t="e">
        <f t="shared" si="8"/>
        <v>#N/A</v>
      </c>
      <c r="U25" s="8" t="e">
        <f t="shared" si="9"/>
        <v>#N/A</v>
      </c>
      <c r="V25" s="8" t="e">
        <f t="shared" si="10"/>
        <v>#N/A</v>
      </c>
      <c r="W25" s="8" t="e">
        <f t="shared" si="11"/>
        <v>#N/A</v>
      </c>
      <c r="X25" s="8" t="e">
        <f t="shared" si="12"/>
        <v>#N/A</v>
      </c>
      <c r="Y25" s="20" t="e">
        <f t="shared" si="13"/>
        <v>#N/A</v>
      </c>
    </row>
    <row r="26" spans="1:25" x14ac:dyDescent="0.25">
      <c r="A26">
        <v>4021</v>
      </c>
      <c r="B26" t="s">
        <v>61</v>
      </c>
      <c r="C26" s="13">
        <v>8.1570996978852006E-2</v>
      </c>
      <c r="D26" s="16">
        <v>9.0634441087613302E-2</v>
      </c>
      <c r="E26" s="16">
        <v>0.13595166163142</v>
      </c>
      <c r="F26" s="16">
        <v>3.32326283987915E-2</v>
      </c>
      <c r="G26" s="16">
        <v>0.33232628398791503</v>
      </c>
      <c r="H26" s="16">
        <v>0.25679758308157102</v>
      </c>
      <c r="J26" s="8" t="e">
        <f>'Ready Reckoner'!$C$8+'Ready Reckoner'!$C$9</f>
        <v>#N/A</v>
      </c>
      <c r="L26" s="8" t="e">
        <f t="shared" si="1"/>
        <v>#N/A</v>
      </c>
      <c r="M26" s="8" t="e">
        <f t="shared" si="2"/>
        <v>#N/A</v>
      </c>
      <c r="N26" s="8" t="e">
        <f t="shared" si="3"/>
        <v>#N/A</v>
      </c>
      <c r="O26" s="8" t="e">
        <f t="shared" si="4"/>
        <v>#N/A</v>
      </c>
      <c r="P26" s="8" t="e">
        <f t="shared" si="5"/>
        <v>#N/A</v>
      </c>
      <c r="Q26" s="8" t="e">
        <f t="shared" si="6"/>
        <v>#N/A</v>
      </c>
      <c r="S26" s="8" t="e">
        <f t="shared" si="7"/>
        <v>#N/A</v>
      </c>
      <c r="T26" s="8" t="e">
        <f t="shared" si="8"/>
        <v>#N/A</v>
      </c>
      <c r="U26" s="8" t="e">
        <f t="shared" si="9"/>
        <v>#N/A</v>
      </c>
      <c r="V26" s="8" t="e">
        <f t="shared" si="10"/>
        <v>#N/A</v>
      </c>
      <c r="W26" s="8" t="e">
        <f t="shared" si="11"/>
        <v>#N/A</v>
      </c>
      <c r="X26" s="8" t="e">
        <f t="shared" si="12"/>
        <v>#N/A</v>
      </c>
      <c r="Y26" s="20" t="e">
        <f t="shared" si="13"/>
        <v>#N/A</v>
      </c>
    </row>
    <row r="27" spans="1:25" x14ac:dyDescent="0.25">
      <c r="A27">
        <v>6102</v>
      </c>
      <c r="B27" t="s">
        <v>62</v>
      </c>
      <c r="C27" s="13">
        <v>0.23529411764705899</v>
      </c>
      <c r="D27" s="16">
        <v>0.18975332068311199</v>
      </c>
      <c r="E27" s="16">
        <v>0.15559772296015201</v>
      </c>
      <c r="F27" s="16">
        <v>4.3643263757115698E-2</v>
      </c>
      <c r="G27" s="16">
        <v>6.8311195445920306E-2</v>
      </c>
      <c r="H27" s="16">
        <v>3.79506641366224E-3</v>
      </c>
      <c r="J27" s="8" t="e">
        <f>'Ready Reckoner'!$C$8+'Ready Reckoner'!$C$9</f>
        <v>#N/A</v>
      </c>
      <c r="L27" s="8" t="e">
        <f t="shared" si="1"/>
        <v>#N/A</v>
      </c>
      <c r="M27" s="8" t="e">
        <f t="shared" si="2"/>
        <v>#N/A</v>
      </c>
      <c r="N27" s="8" t="e">
        <f t="shared" si="3"/>
        <v>#N/A</v>
      </c>
      <c r="O27" s="8" t="e">
        <f t="shared" si="4"/>
        <v>#N/A</v>
      </c>
      <c r="P27" s="8" t="e">
        <f t="shared" si="5"/>
        <v>#N/A</v>
      </c>
      <c r="Q27" s="8" t="e">
        <f t="shared" si="6"/>
        <v>#N/A</v>
      </c>
      <c r="S27" s="8" t="e">
        <f t="shared" si="7"/>
        <v>#N/A</v>
      </c>
      <c r="T27" s="8" t="e">
        <f t="shared" si="8"/>
        <v>#N/A</v>
      </c>
      <c r="U27" s="8" t="e">
        <f t="shared" si="9"/>
        <v>#N/A</v>
      </c>
      <c r="V27" s="8" t="e">
        <f t="shared" si="10"/>
        <v>#N/A</v>
      </c>
      <c r="W27" s="8" t="e">
        <f t="shared" si="11"/>
        <v>#N/A</v>
      </c>
      <c r="X27" s="8" t="e">
        <f t="shared" si="12"/>
        <v>#N/A</v>
      </c>
      <c r="Y27" s="20" t="e">
        <f t="shared" si="13"/>
        <v>#N/A</v>
      </c>
    </row>
    <row r="28" spans="1:25" x14ac:dyDescent="0.25">
      <c r="A28">
        <v>3031</v>
      </c>
      <c r="B28" t="s">
        <v>63</v>
      </c>
      <c r="C28" s="14"/>
      <c r="D28" s="14"/>
      <c r="E28" s="14"/>
      <c r="F28" s="14"/>
      <c r="G28" s="14"/>
      <c r="H28" s="14"/>
      <c r="J28" s="8" t="e">
        <f>'Ready Reckoner'!$C$8+'Ready Reckoner'!$C$9</f>
        <v>#N/A</v>
      </c>
      <c r="L28" s="8" t="e">
        <f t="shared" si="1"/>
        <v>#N/A</v>
      </c>
      <c r="M28" s="8" t="e">
        <f t="shared" si="2"/>
        <v>#N/A</v>
      </c>
      <c r="N28" s="8" t="e">
        <f t="shared" si="3"/>
        <v>#N/A</v>
      </c>
      <c r="O28" s="8" t="e">
        <f t="shared" si="4"/>
        <v>#N/A</v>
      </c>
      <c r="P28" s="8" t="e">
        <f t="shared" si="5"/>
        <v>#N/A</v>
      </c>
      <c r="Q28" s="8" t="e">
        <f t="shared" si="6"/>
        <v>#N/A</v>
      </c>
      <c r="S28" s="8" t="e">
        <f t="shared" si="7"/>
        <v>#N/A</v>
      </c>
      <c r="T28" s="8" t="e">
        <f t="shared" si="8"/>
        <v>#N/A</v>
      </c>
      <c r="U28" s="8" t="e">
        <f t="shared" si="9"/>
        <v>#N/A</v>
      </c>
      <c r="V28" s="8" t="e">
        <f t="shared" si="10"/>
        <v>#N/A</v>
      </c>
      <c r="W28" s="8" t="e">
        <f t="shared" si="11"/>
        <v>#N/A</v>
      </c>
      <c r="X28" s="8" t="e">
        <f t="shared" si="12"/>
        <v>#N/A</v>
      </c>
      <c r="Y28" s="20" t="e">
        <f t="shared" si="13"/>
        <v>#N/A</v>
      </c>
    </row>
    <row r="29" spans="1:25" x14ac:dyDescent="0.25">
      <c r="A29">
        <v>2203</v>
      </c>
      <c r="B29" t="s">
        <v>64</v>
      </c>
      <c r="C29" s="14"/>
      <c r="D29" s="14"/>
      <c r="E29" s="14"/>
      <c r="F29" s="14"/>
      <c r="G29" s="14"/>
      <c r="H29" s="14"/>
      <c r="J29" s="8" t="e">
        <f>'Ready Reckoner'!$C$8+'Ready Reckoner'!$C$9</f>
        <v>#N/A</v>
      </c>
      <c r="L29" s="8" t="e">
        <f t="shared" si="1"/>
        <v>#N/A</v>
      </c>
      <c r="M29" s="8" t="e">
        <f t="shared" si="2"/>
        <v>#N/A</v>
      </c>
      <c r="N29" s="8" t="e">
        <f t="shared" si="3"/>
        <v>#N/A</v>
      </c>
      <c r="O29" s="8" t="e">
        <f t="shared" si="4"/>
        <v>#N/A</v>
      </c>
      <c r="P29" s="8" t="e">
        <f t="shared" si="5"/>
        <v>#N/A</v>
      </c>
      <c r="Q29" s="8" t="e">
        <f t="shared" si="6"/>
        <v>#N/A</v>
      </c>
      <c r="S29" s="8" t="e">
        <f t="shared" si="7"/>
        <v>#N/A</v>
      </c>
      <c r="T29" s="8" t="e">
        <f t="shared" si="8"/>
        <v>#N/A</v>
      </c>
      <c r="U29" s="8" t="e">
        <f t="shared" si="9"/>
        <v>#N/A</v>
      </c>
      <c r="V29" s="8" t="e">
        <f t="shared" si="10"/>
        <v>#N/A</v>
      </c>
      <c r="W29" s="8" t="e">
        <f t="shared" si="11"/>
        <v>#N/A</v>
      </c>
      <c r="X29" s="8" t="e">
        <f t="shared" si="12"/>
        <v>#N/A</v>
      </c>
      <c r="Y29" s="20" t="e">
        <f t="shared" si="13"/>
        <v>#N/A</v>
      </c>
    </row>
    <row r="30" spans="1:25" x14ac:dyDescent="0.25">
      <c r="A30">
        <v>4029</v>
      </c>
      <c r="B30" t="s">
        <v>65</v>
      </c>
      <c r="C30" s="13">
        <v>8.0583269378357594E-2</v>
      </c>
      <c r="D30" s="16">
        <v>0.107444359171144</v>
      </c>
      <c r="E30" s="16">
        <v>9.9002302379125107E-2</v>
      </c>
      <c r="F30" s="16">
        <v>5.3722179585571801E-2</v>
      </c>
      <c r="G30" s="16">
        <v>0.24174980813507299</v>
      </c>
      <c r="H30" s="16">
        <v>8.9792785878741399E-2</v>
      </c>
      <c r="J30" s="8" t="e">
        <f>'Ready Reckoner'!$C$8+'Ready Reckoner'!$C$9</f>
        <v>#N/A</v>
      </c>
      <c r="L30" s="8" t="e">
        <f t="shared" si="1"/>
        <v>#N/A</v>
      </c>
      <c r="M30" s="8" t="e">
        <f t="shared" si="2"/>
        <v>#N/A</v>
      </c>
      <c r="N30" s="8" t="e">
        <f t="shared" si="3"/>
        <v>#N/A</v>
      </c>
      <c r="O30" s="8" t="e">
        <f t="shared" si="4"/>
        <v>#N/A</v>
      </c>
      <c r="P30" s="8" t="e">
        <f t="shared" si="5"/>
        <v>#N/A</v>
      </c>
      <c r="Q30" s="8" t="e">
        <f t="shared" si="6"/>
        <v>#N/A</v>
      </c>
      <c r="S30" s="8" t="e">
        <f t="shared" si="7"/>
        <v>#N/A</v>
      </c>
      <c r="T30" s="8" t="e">
        <f t="shared" si="8"/>
        <v>#N/A</v>
      </c>
      <c r="U30" s="8" t="e">
        <f t="shared" si="9"/>
        <v>#N/A</v>
      </c>
      <c r="V30" s="8" t="e">
        <f t="shared" si="10"/>
        <v>#N/A</v>
      </c>
      <c r="W30" s="8" t="e">
        <f t="shared" si="11"/>
        <v>#N/A</v>
      </c>
      <c r="X30" s="8" t="e">
        <f t="shared" si="12"/>
        <v>#N/A</v>
      </c>
      <c r="Y30" s="20" t="e">
        <f t="shared" si="13"/>
        <v>#N/A</v>
      </c>
    </row>
    <row r="31" spans="1:25" x14ac:dyDescent="0.25">
      <c r="A31">
        <v>2036</v>
      </c>
      <c r="B31" t="s">
        <v>66</v>
      </c>
      <c r="C31" s="14"/>
      <c r="D31" s="14"/>
      <c r="E31" s="14"/>
      <c r="F31" s="14"/>
      <c r="G31" s="14"/>
      <c r="H31" s="14"/>
      <c r="J31" s="8" t="e">
        <f>'Ready Reckoner'!$C$8+'Ready Reckoner'!$C$9</f>
        <v>#N/A</v>
      </c>
      <c r="L31" s="8" t="e">
        <f t="shared" si="1"/>
        <v>#N/A</v>
      </c>
      <c r="M31" s="8" t="e">
        <f t="shared" si="2"/>
        <v>#N/A</v>
      </c>
      <c r="N31" s="8" t="e">
        <f t="shared" si="3"/>
        <v>#N/A</v>
      </c>
      <c r="O31" s="8" t="e">
        <f t="shared" si="4"/>
        <v>#N/A</v>
      </c>
      <c r="P31" s="8" t="e">
        <f t="shared" si="5"/>
        <v>#N/A</v>
      </c>
      <c r="Q31" s="8" t="e">
        <f t="shared" si="6"/>
        <v>#N/A</v>
      </c>
      <c r="S31" s="8" t="e">
        <f t="shared" si="7"/>
        <v>#N/A</v>
      </c>
      <c r="T31" s="8" t="e">
        <f t="shared" si="8"/>
        <v>#N/A</v>
      </c>
      <c r="U31" s="8" t="e">
        <f t="shared" si="9"/>
        <v>#N/A</v>
      </c>
      <c r="V31" s="8" t="e">
        <f t="shared" si="10"/>
        <v>#N/A</v>
      </c>
      <c r="W31" s="8" t="e">
        <f t="shared" si="11"/>
        <v>#N/A</v>
      </c>
      <c r="X31" s="8" t="e">
        <f t="shared" si="12"/>
        <v>#N/A</v>
      </c>
      <c r="Y31" s="20" t="e">
        <f t="shared" si="13"/>
        <v>#N/A</v>
      </c>
    </row>
    <row r="32" spans="1:25" x14ac:dyDescent="0.25">
      <c r="A32">
        <v>4100</v>
      </c>
      <c r="B32" t="s">
        <v>67</v>
      </c>
      <c r="C32" s="13">
        <v>0.176666666666667</v>
      </c>
      <c r="D32" s="16">
        <v>0.40833333333333299</v>
      </c>
      <c r="E32" s="16">
        <v>0.23833333333333301</v>
      </c>
      <c r="F32" s="16">
        <v>7.0000000000000007E-2</v>
      </c>
      <c r="G32" s="16">
        <v>7.3333333333333306E-2</v>
      </c>
      <c r="H32" s="16">
        <v>8.3333333333333295E-4</v>
      </c>
      <c r="J32" s="8" t="e">
        <f>'Ready Reckoner'!$C$8+'Ready Reckoner'!$C$9</f>
        <v>#N/A</v>
      </c>
      <c r="L32" s="8" t="e">
        <f t="shared" si="1"/>
        <v>#N/A</v>
      </c>
      <c r="M32" s="8" t="e">
        <f t="shared" si="2"/>
        <v>#N/A</v>
      </c>
      <c r="N32" s="8" t="e">
        <f t="shared" si="3"/>
        <v>#N/A</v>
      </c>
      <c r="O32" s="8" t="e">
        <f t="shared" si="4"/>
        <v>#N/A</v>
      </c>
      <c r="P32" s="8" t="e">
        <f t="shared" si="5"/>
        <v>#N/A</v>
      </c>
      <c r="Q32" s="8" t="e">
        <f t="shared" si="6"/>
        <v>#N/A</v>
      </c>
      <c r="S32" s="8" t="e">
        <f t="shared" si="7"/>
        <v>#N/A</v>
      </c>
      <c r="T32" s="8" t="e">
        <f t="shared" si="8"/>
        <v>#N/A</v>
      </c>
      <c r="U32" s="8" t="e">
        <f t="shared" si="9"/>
        <v>#N/A</v>
      </c>
      <c r="V32" s="8" t="e">
        <f t="shared" si="10"/>
        <v>#N/A</v>
      </c>
      <c r="W32" s="8" t="e">
        <f t="shared" si="11"/>
        <v>#N/A</v>
      </c>
      <c r="X32" s="8" t="e">
        <f t="shared" si="12"/>
        <v>#N/A</v>
      </c>
      <c r="Y32" s="20" t="e">
        <f t="shared" si="13"/>
        <v>#N/A</v>
      </c>
    </row>
    <row r="33" spans="1:25" x14ac:dyDescent="0.25">
      <c r="A33">
        <v>2087</v>
      </c>
      <c r="B33" t="s">
        <v>68</v>
      </c>
      <c r="C33" s="14"/>
      <c r="D33" s="14"/>
      <c r="E33" s="14"/>
      <c r="F33" s="14"/>
      <c r="G33" s="14"/>
      <c r="H33" s="14"/>
      <c r="J33" s="8" t="e">
        <f>'Ready Reckoner'!$C$8+'Ready Reckoner'!$C$9</f>
        <v>#N/A</v>
      </c>
      <c r="L33" s="8" t="e">
        <f t="shared" si="1"/>
        <v>#N/A</v>
      </c>
      <c r="M33" s="8" t="e">
        <f t="shared" si="2"/>
        <v>#N/A</v>
      </c>
      <c r="N33" s="8" t="e">
        <f t="shared" si="3"/>
        <v>#N/A</v>
      </c>
      <c r="O33" s="8" t="e">
        <f t="shared" si="4"/>
        <v>#N/A</v>
      </c>
      <c r="P33" s="8" t="e">
        <f t="shared" si="5"/>
        <v>#N/A</v>
      </c>
      <c r="Q33" s="8" t="e">
        <f t="shared" si="6"/>
        <v>#N/A</v>
      </c>
      <c r="S33" s="8" t="e">
        <f t="shared" si="7"/>
        <v>#N/A</v>
      </c>
      <c r="T33" s="8" t="e">
        <f t="shared" si="8"/>
        <v>#N/A</v>
      </c>
      <c r="U33" s="8" t="e">
        <f t="shared" si="9"/>
        <v>#N/A</v>
      </c>
      <c r="V33" s="8" t="e">
        <f t="shared" si="10"/>
        <v>#N/A</v>
      </c>
      <c r="W33" s="8" t="e">
        <f t="shared" si="11"/>
        <v>#N/A</v>
      </c>
      <c r="X33" s="8" t="e">
        <f t="shared" si="12"/>
        <v>#N/A</v>
      </c>
      <c r="Y33" s="20" t="e">
        <f t="shared" si="13"/>
        <v>#N/A</v>
      </c>
    </row>
    <row r="34" spans="1:25" x14ac:dyDescent="0.25">
      <c r="A34">
        <v>2094</v>
      </c>
      <c r="B34" t="s">
        <v>69</v>
      </c>
      <c r="C34" s="14"/>
      <c r="D34" s="14"/>
      <c r="E34" s="14"/>
      <c r="F34" s="14"/>
      <c r="G34" s="14"/>
      <c r="H34" s="14"/>
      <c r="J34" s="8" t="e">
        <f>'Ready Reckoner'!$C$8+'Ready Reckoner'!$C$9</f>
        <v>#N/A</v>
      </c>
      <c r="L34" s="8" t="e">
        <f t="shared" si="1"/>
        <v>#N/A</v>
      </c>
      <c r="M34" s="8" t="e">
        <f t="shared" si="2"/>
        <v>#N/A</v>
      </c>
      <c r="N34" s="8" t="e">
        <f t="shared" si="3"/>
        <v>#N/A</v>
      </c>
      <c r="O34" s="8" t="e">
        <f t="shared" si="4"/>
        <v>#N/A</v>
      </c>
      <c r="P34" s="8" t="e">
        <f t="shared" si="5"/>
        <v>#N/A</v>
      </c>
      <c r="Q34" s="8" t="e">
        <f t="shared" si="6"/>
        <v>#N/A</v>
      </c>
      <c r="S34" s="8" t="e">
        <f t="shared" si="7"/>
        <v>#N/A</v>
      </c>
      <c r="T34" s="8" t="e">
        <f t="shared" si="8"/>
        <v>#N/A</v>
      </c>
      <c r="U34" s="8" t="e">
        <f t="shared" si="9"/>
        <v>#N/A</v>
      </c>
      <c r="V34" s="8" t="e">
        <f t="shared" si="10"/>
        <v>#N/A</v>
      </c>
      <c r="W34" s="8" t="e">
        <f t="shared" si="11"/>
        <v>#N/A</v>
      </c>
      <c r="X34" s="8" t="e">
        <f t="shared" si="12"/>
        <v>#N/A</v>
      </c>
      <c r="Y34" s="20" t="e">
        <f t="shared" si="13"/>
        <v>#N/A</v>
      </c>
    </row>
    <row r="35" spans="1:25" x14ac:dyDescent="0.25">
      <c r="A35">
        <v>2013</v>
      </c>
      <c r="B35" t="s">
        <v>70</v>
      </c>
      <c r="C35" s="14"/>
      <c r="D35" s="14"/>
      <c r="E35" s="14"/>
      <c r="F35" s="14"/>
      <c r="G35" s="14"/>
      <c r="H35" s="14"/>
      <c r="J35" s="8" t="e">
        <f>'Ready Reckoner'!$C$8+'Ready Reckoner'!$C$9</f>
        <v>#N/A</v>
      </c>
      <c r="L35" s="8" t="e">
        <f t="shared" si="1"/>
        <v>#N/A</v>
      </c>
      <c r="M35" s="8" t="e">
        <f t="shared" si="2"/>
        <v>#N/A</v>
      </c>
      <c r="N35" s="8" t="e">
        <f t="shared" si="3"/>
        <v>#N/A</v>
      </c>
      <c r="O35" s="8" t="e">
        <f t="shared" si="4"/>
        <v>#N/A</v>
      </c>
      <c r="P35" s="8" t="e">
        <f t="shared" si="5"/>
        <v>#N/A</v>
      </c>
      <c r="Q35" s="8" t="e">
        <f t="shared" si="6"/>
        <v>#N/A</v>
      </c>
      <c r="S35" s="8" t="e">
        <f t="shared" si="7"/>
        <v>#N/A</v>
      </c>
      <c r="T35" s="8" t="e">
        <f t="shared" si="8"/>
        <v>#N/A</v>
      </c>
      <c r="U35" s="8" t="e">
        <f t="shared" si="9"/>
        <v>#N/A</v>
      </c>
      <c r="V35" s="8" t="e">
        <f t="shared" si="10"/>
        <v>#N/A</v>
      </c>
      <c r="W35" s="8" t="e">
        <f t="shared" si="11"/>
        <v>#N/A</v>
      </c>
      <c r="X35" s="8" t="e">
        <f t="shared" si="12"/>
        <v>#N/A</v>
      </c>
      <c r="Y35" s="20" t="e">
        <f t="shared" si="13"/>
        <v>#N/A</v>
      </c>
    </row>
    <row r="36" spans="1:25" x14ac:dyDescent="0.25">
      <c r="A36">
        <v>3024</v>
      </c>
      <c r="B36" t="s">
        <v>71</v>
      </c>
      <c r="C36" s="14"/>
      <c r="D36" s="14"/>
      <c r="E36" s="14"/>
      <c r="F36" s="14"/>
      <c r="G36" s="14"/>
      <c r="H36" s="14"/>
      <c r="J36" s="8" t="e">
        <f>'Ready Reckoner'!$C$8+'Ready Reckoner'!$C$9</f>
        <v>#N/A</v>
      </c>
      <c r="L36" s="8" t="e">
        <f t="shared" si="1"/>
        <v>#N/A</v>
      </c>
      <c r="M36" s="8" t="e">
        <f t="shared" si="2"/>
        <v>#N/A</v>
      </c>
      <c r="N36" s="8" t="e">
        <f t="shared" si="3"/>
        <v>#N/A</v>
      </c>
      <c r="O36" s="8" t="e">
        <f t="shared" si="4"/>
        <v>#N/A</v>
      </c>
      <c r="P36" s="8" t="e">
        <f t="shared" si="5"/>
        <v>#N/A</v>
      </c>
      <c r="Q36" s="8" t="e">
        <f t="shared" si="6"/>
        <v>#N/A</v>
      </c>
      <c r="S36" s="8" t="e">
        <f t="shared" si="7"/>
        <v>#N/A</v>
      </c>
      <c r="T36" s="8" t="e">
        <f t="shared" si="8"/>
        <v>#N/A</v>
      </c>
      <c r="U36" s="8" t="e">
        <f t="shared" si="9"/>
        <v>#N/A</v>
      </c>
      <c r="V36" s="8" t="e">
        <f t="shared" si="10"/>
        <v>#N/A</v>
      </c>
      <c r="W36" s="8" t="e">
        <f t="shared" si="11"/>
        <v>#N/A</v>
      </c>
      <c r="X36" s="8" t="e">
        <f t="shared" si="12"/>
        <v>#N/A</v>
      </c>
      <c r="Y36" s="20" t="e">
        <f t="shared" si="13"/>
        <v>#N/A</v>
      </c>
    </row>
    <row r="37" spans="1:25" x14ac:dyDescent="0.25">
      <c r="A37">
        <v>2015</v>
      </c>
      <c r="B37" t="s">
        <v>72</v>
      </c>
      <c r="C37" s="14"/>
      <c r="D37" s="14"/>
      <c r="E37" s="14"/>
      <c r="F37" s="14"/>
      <c r="G37" s="14"/>
      <c r="H37" s="14"/>
      <c r="J37" s="8" t="e">
        <f>'Ready Reckoner'!$C$8+'Ready Reckoner'!$C$9</f>
        <v>#N/A</v>
      </c>
      <c r="L37" s="8" t="e">
        <f t="shared" si="1"/>
        <v>#N/A</v>
      </c>
      <c r="M37" s="8" t="e">
        <f t="shared" si="2"/>
        <v>#N/A</v>
      </c>
      <c r="N37" s="8" t="e">
        <f t="shared" si="3"/>
        <v>#N/A</v>
      </c>
      <c r="O37" s="8" t="e">
        <f t="shared" si="4"/>
        <v>#N/A</v>
      </c>
      <c r="P37" s="8" t="e">
        <f t="shared" si="5"/>
        <v>#N/A</v>
      </c>
      <c r="Q37" s="8" t="e">
        <f t="shared" si="6"/>
        <v>#N/A</v>
      </c>
      <c r="S37" s="8" t="e">
        <f t="shared" si="7"/>
        <v>#N/A</v>
      </c>
      <c r="T37" s="8" t="e">
        <f t="shared" si="8"/>
        <v>#N/A</v>
      </c>
      <c r="U37" s="8" t="e">
        <f t="shared" si="9"/>
        <v>#N/A</v>
      </c>
      <c r="V37" s="8" t="e">
        <f t="shared" si="10"/>
        <v>#N/A</v>
      </c>
      <c r="W37" s="8" t="e">
        <f t="shared" si="11"/>
        <v>#N/A</v>
      </c>
      <c r="X37" s="8" t="e">
        <f t="shared" si="12"/>
        <v>#N/A</v>
      </c>
      <c r="Y37" s="20" t="e">
        <f t="shared" si="13"/>
        <v>#N/A</v>
      </c>
    </row>
    <row r="38" spans="1:25" x14ac:dyDescent="0.25">
      <c r="A38">
        <v>2186</v>
      </c>
      <c r="B38" t="s">
        <v>73</v>
      </c>
      <c r="C38" s="14"/>
      <c r="D38" s="14"/>
      <c r="E38" s="14"/>
      <c r="F38" s="14"/>
      <c r="G38" s="14"/>
      <c r="H38" s="14"/>
      <c r="J38" s="8" t="e">
        <f>'Ready Reckoner'!$C$8+'Ready Reckoner'!$C$9</f>
        <v>#N/A</v>
      </c>
      <c r="L38" s="8" t="e">
        <f t="shared" si="1"/>
        <v>#N/A</v>
      </c>
      <c r="M38" s="8" t="e">
        <f t="shared" si="2"/>
        <v>#N/A</v>
      </c>
      <c r="N38" s="8" t="e">
        <f t="shared" si="3"/>
        <v>#N/A</v>
      </c>
      <c r="O38" s="8" t="e">
        <f t="shared" si="4"/>
        <v>#N/A</v>
      </c>
      <c r="P38" s="8" t="e">
        <f t="shared" si="5"/>
        <v>#N/A</v>
      </c>
      <c r="Q38" s="8" t="e">
        <f t="shared" si="6"/>
        <v>#N/A</v>
      </c>
      <c r="S38" s="8" t="e">
        <f t="shared" si="7"/>
        <v>#N/A</v>
      </c>
      <c r="T38" s="8" t="e">
        <f t="shared" si="8"/>
        <v>#N/A</v>
      </c>
      <c r="U38" s="8" t="e">
        <f t="shared" si="9"/>
        <v>#N/A</v>
      </c>
      <c r="V38" s="8" t="e">
        <f t="shared" si="10"/>
        <v>#N/A</v>
      </c>
      <c r="W38" s="8" t="e">
        <f t="shared" si="11"/>
        <v>#N/A</v>
      </c>
      <c r="X38" s="8" t="e">
        <f t="shared" si="12"/>
        <v>#N/A</v>
      </c>
      <c r="Y38" s="20" t="e">
        <f t="shared" si="13"/>
        <v>#N/A</v>
      </c>
    </row>
    <row r="39" spans="1:25" x14ac:dyDescent="0.25">
      <c r="A39">
        <v>2110</v>
      </c>
      <c r="B39" t="s">
        <v>74</v>
      </c>
      <c r="C39" s="14"/>
      <c r="D39" s="14"/>
      <c r="E39" s="14"/>
      <c r="F39" s="14"/>
      <c r="G39" s="14"/>
      <c r="H39" s="14"/>
      <c r="J39" s="8" t="e">
        <f>'Ready Reckoner'!$C$8+'Ready Reckoner'!$C$9</f>
        <v>#N/A</v>
      </c>
      <c r="L39" s="8" t="e">
        <f t="shared" si="1"/>
        <v>#N/A</v>
      </c>
      <c r="M39" s="8" t="e">
        <f t="shared" si="2"/>
        <v>#N/A</v>
      </c>
      <c r="N39" s="8" t="e">
        <f t="shared" si="3"/>
        <v>#N/A</v>
      </c>
      <c r="O39" s="8" t="e">
        <f t="shared" si="4"/>
        <v>#N/A</v>
      </c>
      <c r="P39" s="8" t="e">
        <f t="shared" si="5"/>
        <v>#N/A</v>
      </c>
      <c r="Q39" s="8" t="e">
        <f t="shared" si="6"/>
        <v>#N/A</v>
      </c>
      <c r="S39" s="8" t="e">
        <f t="shared" si="7"/>
        <v>#N/A</v>
      </c>
      <c r="T39" s="8" t="e">
        <f t="shared" si="8"/>
        <v>#N/A</v>
      </c>
      <c r="U39" s="8" t="e">
        <f t="shared" si="9"/>
        <v>#N/A</v>
      </c>
      <c r="V39" s="8" t="e">
        <f t="shared" si="10"/>
        <v>#N/A</v>
      </c>
      <c r="W39" s="8" t="e">
        <f t="shared" si="11"/>
        <v>#N/A</v>
      </c>
      <c r="X39" s="8" t="e">
        <f t="shared" si="12"/>
        <v>#N/A</v>
      </c>
      <c r="Y39" s="20" t="e">
        <f t="shared" si="13"/>
        <v>#N/A</v>
      </c>
    </row>
    <row r="40" spans="1:25" x14ac:dyDescent="0.25">
      <c r="A40">
        <v>2111</v>
      </c>
      <c r="B40" t="s">
        <v>75</v>
      </c>
      <c r="C40" s="14"/>
      <c r="D40" s="14"/>
      <c r="E40" s="14"/>
      <c r="F40" s="14"/>
      <c r="G40" s="14"/>
      <c r="H40" s="14"/>
      <c r="J40" s="8" t="e">
        <f>'Ready Reckoner'!$C$8+'Ready Reckoner'!$C$9</f>
        <v>#N/A</v>
      </c>
      <c r="L40" s="8" t="e">
        <f t="shared" si="1"/>
        <v>#N/A</v>
      </c>
      <c r="M40" s="8" t="e">
        <f t="shared" si="2"/>
        <v>#N/A</v>
      </c>
      <c r="N40" s="8" t="e">
        <f t="shared" si="3"/>
        <v>#N/A</v>
      </c>
      <c r="O40" s="8" t="e">
        <f t="shared" si="4"/>
        <v>#N/A</v>
      </c>
      <c r="P40" s="8" t="e">
        <f t="shared" si="5"/>
        <v>#N/A</v>
      </c>
      <c r="Q40" s="8" t="e">
        <f t="shared" si="6"/>
        <v>#N/A</v>
      </c>
      <c r="S40" s="8" t="e">
        <f t="shared" si="7"/>
        <v>#N/A</v>
      </c>
      <c r="T40" s="8" t="e">
        <f t="shared" si="8"/>
        <v>#N/A</v>
      </c>
      <c r="U40" s="8" t="e">
        <f t="shared" si="9"/>
        <v>#N/A</v>
      </c>
      <c r="V40" s="8" t="e">
        <f t="shared" si="10"/>
        <v>#N/A</v>
      </c>
      <c r="W40" s="8" t="e">
        <f t="shared" si="11"/>
        <v>#N/A</v>
      </c>
      <c r="X40" s="8" t="e">
        <f t="shared" si="12"/>
        <v>#N/A</v>
      </c>
      <c r="Y40" s="20" t="e">
        <f t="shared" si="13"/>
        <v>#N/A</v>
      </c>
    </row>
    <row r="41" spans="1:25" x14ac:dyDescent="0.25">
      <c r="A41">
        <v>2024</v>
      </c>
      <c r="B41" t="s">
        <v>76</v>
      </c>
      <c r="C41" s="14"/>
      <c r="D41" s="14"/>
      <c r="E41" s="14"/>
      <c r="F41" s="14"/>
      <c r="G41" s="14"/>
      <c r="H41" s="14"/>
      <c r="J41" s="8" t="e">
        <f>'Ready Reckoner'!$C$8+'Ready Reckoner'!$C$9</f>
        <v>#N/A</v>
      </c>
      <c r="L41" s="8" t="e">
        <f t="shared" si="1"/>
        <v>#N/A</v>
      </c>
      <c r="M41" s="8" t="e">
        <f t="shared" si="2"/>
        <v>#N/A</v>
      </c>
      <c r="N41" s="8" t="e">
        <f t="shared" si="3"/>
        <v>#N/A</v>
      </c>
      <c r="O41" s="8" t="e">
        <f t="shared" si="4"/>
        <v>#N/A</v>
      </c>
      <c r="P41" s="8" t="e">
        <f t="shared" si="5"/>
        <v>#N/A</v>
      </c>
      <c r="Q41" s="8" t="e">
        <f t="shared" si="6"/>
        <v>#N/A</v>
      </c>
      <c r="S41" s="8" t="e">
        <f t="shared" si="7"/>
        <v>#N/A</v>
      </c>
      <c r="T41" s="8" t="e">
        <f t="shared" si="8"/>
        <v>#N/A</v>
      </c>
      <c r="U41" s="8" t="e">
        <f t="shared" si="9"/>
        <v>#N/A</v>
      </c>
      <c r="V41" s="8" t="e">
        <f t="shared" si="10"/>
        <v>#N/A</v>
      </c>
      <c r="W41" s="8" t="e">
        <f t="shared" si="11"/>
        <v>#N/A</v>
      </c>
      <c r="X41" s="8" t="e">
        <f t="shared" si="12"/>
        <v>#N/A</v>
      </c>
      <c r="Y41" s="20" t="e">
        <f t="shared" si="13"/>
        <v>#N/A</v>
      </c>
    </row>
    <row r="42" spans="1:25" x14ac:dyDescent="0.25">
      <c r="A42">
        <v>2112</v>
      </c>
      <c r="B42" t="s">
        <v>77</v>
      </c>
      <c r="C42" s="14"/>
      <c r="D42" s="14"/>
      <c r="E42" s="14"/>
      <c r="F42" s="14"/>
      <c r="G42" s="14"/>
      <c r="H42" s="14"/>
      <c r="J42" s="8" t="e">
        <f>'Ready Reckoner'!$C$8+'Ready Reckoner'!$C$9</f>
        <v>#N/A</v>
      </c>
      <c r="L42" s="8" t="e">
        <f t="shared" si="1"/>
        <v>#N/A</v>
      </c>
      <c r="M42" s="8" t="e">
        <f t="shared" si="2"/>
        <v>#N/A</v>
      </c>
      <c r="N42" s="8" t="e">
        <f t="shared" si="3"/>
        <v>#N/A</v>
      </c>
      <c r="O42" s="8" t="e">
        <f t="shared" si="4"/>
        <v>#N/A</v>
      </c>
      <c r="P42" s="8" t="e">
        <f t="shared" si="5"/>
        <v>#N/A</v>
      </c>
      <c r="Q42" s="8" t="e">
        <f t="shared" si="6"/>
        <v>#N/A</v>
      </c>
      <c r="S42" s="8" t="e">
        <f t="shared" si="7"/>
        <v>#N/A</v>
      </c>
      <c r="T42" s="8" t="e">
        <f t="shared" si="8"/>
        <v>#N/A</v>
      </c>
      <c r="U42" s="8" t="e">
        <f t="shared" si="9"/>
        <v>#N/A</v>
      </c>
      <c r="V42" s="8" t="e">
        <f t="shared" si="10"/>
        <v>#N/A</v>
      </c>
      <c r="W42" s="8" t="e">
        <f t="shared" si="11"/>
        <v>#N/A</v>
      </c>
      <c r="X42" s="8" t="e">
        <f t="shared" si="12"/>
        <v>#N/A</v>
      </c>
      <c r="Y42" s="20" t="e">
        <f t="shared" si="13"/>
        <v>#N/A</v>
      </c>
    </row>
    <row r="43" spans="1:25" x14ac:dyDescent="0.25">
      <c r="A43">
        <v>2167</v>
      </c>
      <c r="B43" t="s">
        <v>78</v>
      </c>
      <c r="C43" s="14"/>
      <c r="D43" s="14"/>
      <c r="E43" s="14"/>
      <c r="F43" s="14"/>
      <c r="G43" s="14"/>
      <c r="H43" s="14"/>
      <c r="J43" s="8" t="e">
        <f>'Ready Reckoner'!$C$8+'Ready Reckoner'!$C$9</f>
        <v>#N/A</v>
      </c>
      <c r="L43" s="8" t="e">
        <f t="shared" si="1"/>
        <v>#N/A</v>
      </c>
      <c r="M43" s="8" t="e">
        <f t="shared" si="2"/>
        <v>#N/A</v>
      </c>
      <c r="N43" s="8" t="e">
        <f t="shared" si="3"/>
        <v>#N/A</v>
      </c>
      <c r="O43" s="8" t="e">
        <f t="shared" si="4"/>
        <v>#N/A</v>
      </c>
      <c r="P43" s="8" t="e">
        <f t="shared" si="5"/>
        <v>#N/A</v>
      </c>
      <c r="Q43" s="8" t="e">
        <f t="shared" si="6"/>
        <v>#N/A</v>
      </c>
      <c r="S43" s="8" t="e">
        <f t="shared" si="7"/>
        <v>#N/A</v>
      </c>
      <c r="T43" s="8" t="e">
        <f t="shared" si="8"/>
        <v>#N/A</v>
      </c>
      <c r="U43" s="8" t="e">
        <f t="shared" si="9"/>
        <v>#N/A</v>
      </c>
      <c r="V43" s="8" t="e">
        <f t="shared" si="10"/>
        <v>#N/A</v>
      </c>
      <c r="W43" s="8" t="e">
        <f t="shared" si="11"/>
        <v>#N/A</v>
      </c>
      <c r="X43" s="8" t="e">
        <f t="shared" si="12"/>
        <v>#N/A</v>
      </c>
      <c r="Y43" s="20" t="e">
        <f t="shared" si="13"/>
        <v>#N/A</v>
      </c>
    </row>
    <row r="44" spans="1:25" x14ac:dyDescent="0.25">
      <c r="A44">
        <v>6908</v>
      </c>
      <c r="B44" t="s">
        <v>79</v>
      </c>
      <c r="C44" s="13">
        <v>0.15709459459459499</v>
      </c>
      <c r="D44" s="16">
        <v>0.22635135135135101</v>
      </c>
      <c r="E44" s="16">
        <v>0.237331081081081</v>
      </c>
      <c r="F44" s="16">
        <v>5.8277027027027001E-2</v>
      </c>
      <c r="G44" s="16">
        <v>0.106418918918919</v>
      </c>
      <c r="H44" s="16">
        <v>2.6182432432432401E-2</v>
      </c>
      <c r="J44" s="8" t="e">
        <f>'Ready Reckoner'!$C$8+'Ready Reckoner'!$C$9</f>
        <v>#N/A</v>
      </c>
      <c r="L44" s="8" t="e">
        <f t="shared" si="1"/>
        <v>#N/A</v>
      </c>
      <c r="M44" s="8" t="e">
        <f t="shared" si="2"/>
        <v>#N/A</v>
      </c>
      <c r="N44" s="8" t="e">
        <f t="shared" si="3"/>
        <v>#N/A</v>
      </c>
      <c r="O44" s="8" t="e">
        <f t="shared" si="4"/>
        <v>#N/A</v>
      </c>
      <c r="P44" s="8" t="e">
        <f t="shared" si="5"/>
        <v>#N/A</v>
      </c>
      <c r="Q44" s="8" t="e">
        <f t="shared" si="6"/>
        <v>#N/A</v>
      </c>
      <c r="S44" s="8" t="e">
        <f t="shared" si="7"/>
        <v>#N/A</v>
      </c>
      <c r="T44" s="8" t="e">
        <f t="shared" si="8"/>
        <v>#N/A</v>
      </c>
      <c r="U44" s="8" t="e">
        <f t="shared" si="9"/>
        <v>#N/A</v>
      </c>
      <c r="V44" s="8" t="e">
        <f t="shared" si="10"/>
        <v>#N/A</v>
      </c>
      <c r="W44" s="8" t="e">
        <f t="shared" si="11"/>
        <v>#N/A</v>
      </c>
      <c r="X44" s="8" t="e">
        <f t="shared" si="12"/>
        <v>#N/A</v>
      </c>
      <c r="Y44" s="20" t="e">
        <f t="shared" si="13"/>
        <v>#N/A</v>
      </c>
    </row>
    <row r="45" spans="1:25" x14ac:dyDescent="0.25">
      <c r="A45">
        <v>6905</v>
      </c>
      <c r="B45" t="s">
        <v>80</v>
      </c>
      <c r="C45" s="13">
        <v>0.196859903381643</v>
      </c>
      <c r="D45" s="16">
        <v>0.19806763285024201</v>
      </c>
      <c r="E45" s="16">
        <v>0.173913043478261</v>
      </c>
      <c r="F45" s="16">
        <v>5.6763285024154599E-2</v>
      </c>
      <c r="G45" s="16">
        <v>0.123188405797101</v>
      </c>
      <c r="H45" s="16">
        <v>1.69082125603865E-2</v>
      </c>
      <c r="J45" s="8" t="e">
        <f>'Ready Reckoner'!$C$8+'Ready Reckoner'!$C$9</f>
        <v>#N/A</v>
      </c>
      <c r="L45" s="8" t="e">
        <f t="shared" si="1"/>
        <v>#N/A</v>
      </c>
      <c r="M45" s="8" t="e">
        <f t="shared" si="2"/>
        <v>#N/A</v>
      </c>
      <c r="N45" s="8" t="e">
        <f t="shared" si="3"/>
        <v>#N/A</v>
      </c>
      <c r="O45" s="8" t="e">
        <f t="shared" si="4"/>
        <v>#N/A</v>
      </c>
      <c r="P45" s="8" t="e">
        <f t="shared" si="5"/>
        <v>#N/A</v>
      </c>
      <c r="Q45" s="8" t="e">
        <f t="shared" si="6"/>
        <v>#N/A</v>
      </c>
      <c r="S45" s="8" t="e">
        <f t="shared" si="7"/>
        <v>#N/A</v>
      </c>
      <c r="T45" s="8" t="e">
        <f t="shared" si="8"/>
        <v>#N/A</v>
      </c>
      <c r="U45" s="8" t="e">
        <f t="shared" si="9"/>
        <v>#N/A</v>
      </c>
      <c r="V45" s="8" t="e">
        <f t="shared" si="10"/>
        <v>#N/A</v>
      </c>
      <c r="W45" s="8" t="e">
        <f t="shared" si="11"/>
        <v>#N/A</v>
      </c>
      <c r="X45" s="8" t="e">
        <f t="shared" si="12"/>
        <v>#N/A</v>
      </c>
      <c r="Y45" s="20" t="e">
        <f t="shared" si="13"/>
        <v>#N/A</v>
      </c>
    </row>
    <row r="46" spans="1:25" x14ac:dyDescent="0.25">
      <c r="A46">
        <v>4004</v>
      </c>
      <c r="B46" t="s">
        <v>81</v>
      </c>
      <c r="C46" s="13">
        <v>0.20981595092024499</v>
      </c>
      <c r="D46" s="16">
        <v>0.184049079754601</v>
      </c>
      <c r="E46" s="16">
        <v>0.29815950920245399</v>
      </c>
      <c r="F46" s="16">
        <v>0.112883435582822</v>
      </c>
      <c r="G46" s="16">
        <v>0.10061349693251501</v>
      </c>
      <c r="H46" s="16">
        <v>8.5889570552147194E-3</v>
      </c>
      <c r="J46" s="8" t="e">
        <f>'Ready Reckoner'!$C$8+'Ready Reckoner'!$C$9</f>
        <v>#N/A</v>
      </c>
      <c r="L46" s="8" t="e">
        <f t="shared" si="1"/>
        <v>#N/A</v>
      </c>
      <c r="M46" s="8" t="e">
        <f t="shared" si="2"/>
        <v>#N/A</v>
      </c>
      <c r="N46" s="8" t="e">
        <f t="shared" si="3"/>
        <v>#N/A</v>
      </c>
      <c r="O46" s="8" t="e">
        <f t="shared" si="4"/>
        <v>#N/A</v>
      </c>
      <c r="P46" s="8" t="e">
        <f t="shared" si="5"/>
        <v>#N/A</v>
      </c>
      <c r="Q46" s="8" t="e">
        <f t="shared" si="6"/>
        <v>#N/A</v>
      </c>
      <c r="S46" s="8" t="e">
        <f t="shared" si="7"/>
        <v>#N/A</v>
      </c>
      <c r="T46" s="8" t="e">
        <f t="shared" si="8"/>
        <v>#N/A</v>
      </c>
      <c r="U46" s="8" t="e">
        <f t="shared" si="9"/>
        <v>#N/A</v>
      </c>
      <c r="V46" s="8" t="e">
        <f t="shared" si="10"/>
        <v>#N/A</v>
      </c>
      <c r="W46" s="8" t="e">
        <f t="shared" si="11"/>
        <v>#N/A</v>
      </c>
      <c r="X46" s="8" t="e">
        <f t="shared" si="12"/>
        <v>#N/A</v>
      </c>
      <c r="Y46" s="20" t="e">
        <f t="shared" si="13"/>
        <v>#N/A</v>
      </c>
    </row>
    <row r="47" spans="1:25" x14ac:dyDescent="0.25">
      <c r="A47">
        <v>2025</v>
      </c>
      <c r="B47" t="s">
        <v>82</v>
      </c>
      <c r="C47" s="14"/>
      <c r="D47" s="14"/>
      <c r="E47" s="14"/>
      <c r="F47" s="14"/>
      <c r="G47" s="14"/>
      <c r="H47" s="14"/>
      <c r="J47" s="8" t="e">
        <f>'Ready Reckoner'!$C$8+'Ready Reckoner'!$C$9</f>
        <v>#N/A</v>
      </c>
      <c r="L47" s="8" t="e">
        <f t="shared" si="1"/>
        <v>#N/A</v>
      </c>
      <c r="M47" s="8" t="e">
        <f t="shared" si="2"/>
        <v>#N/A</v>
      </c>
      <c r="N47" s="8" t="e">
        <f t="shared" si="3"/>
        <v>#N/A</v>
      </c>
      <c r="O47" s="8" t="e">
        <f t="shared" si="4"/>
        <v>#N/A</v>
      </c>
      <c r="P47" s="8" t="e">
        <f t="shared" si="5"/>
        <v>#N/A</v>
      </c>
      <c r="Q47" s="8" t="e">
        <f t="shared" si="6"/>
        <v>#N/A</v>
      </c>
      <c r="S47" s="8" t="e">
        <f t="shared" si="7"/>
        <v>#N/A</v>
      </c>
      <c r="T47" s="8" t="e">
        <f t="shared" si="8"/>
        <v>#N/A</v>
      </c>
      <c r="U47" s="8" t="e">
        <f t="shared" si="9"/>
        <v>#N/A</v>
      </c>
      <c r="V47" s="8" t="e">
        <f t="shared" si="10"/>
        <v>#N/A</v>
      </c>
      <c r="W47" s="8" t="e">
        <f t="shared" si="11"/>
        <v>#N/A</v>
      </c>
      <c r="X47" s="8" t="e">
        <f t="shared" si="12"/>
        <v>#N/A</v>
      </c>
      <c r="Y47" s="20" t="e">
        <f t="shared" si="13"/>
        <v>#N/A</v>
      </c>
    </row>
    <row r="48" spans="1:25" x14ac:dyDescent="0.25">
      <c r="A48">
        <v>2018</v>
      </c>
      <c r="B48" t="s">
        <v>83</v>
      </c>
      <c r="C48" s="14"/>
      <c r="D48" s="14"/>
      <c r="E48" s="14"/>
      <c r="F48" s="14"/>
      <c r="G48" s="14"/>
      <c r="H48" s="14"/>
      <c r="J48" s="8" t="e">
        <f>'Ready Reckoner'!$C$8+'Ready Reckoner'!$C$9</f>
        <v>#N/A</v>
      </c>
      <c r="L48" s="8" t="e">
        <f t="shared" si="1"/>
        <v>#N/A</v>
      </c>
      <c r="M48" s="8" t="e">
        <f t="shared" si="2"/>
        <v>#N/A</v>
      </c>
      <c r="N48" s="8" t="e">
        <f t="shared" si="3"/>
        <v>#N/A</v>
      </c>
      <c r="O48" s="8" t="e">
        <f t="shared" si="4"/>
        <v>#N/A</v>
      </c>
      <c r="P48" s="8" t="e">
        <f t="shared" si="5"/>
        <v>#N/A</v>
      </c>
      <c r="Q48" s="8" t="e">
        <f t="shared" si="6"/>
        <v>#N/A</v>
      </c>
      <c r="S48" s="8" t="e">
        <f t="shared" si="7"/>
        <v>#N/A</v>
      </c>
      <c r="T48" s="8" t="e">
        <f t="shared" si="8"/>
        <v>#N/A</v>
      </c>
      <c r="U48" s="8" t="e">
        <f t="shared" si="9"/>
        <v>#N/A</v>
      </c>
      <c r="V48" s="8" t="e">
        <f t="shared" si="10"/>
        <v>#N/A</v>
      </c>
      <c r="W48" s="8" t="e">
        <f t="shared" si="11"/>
        <v>#N/A</v>
      </c>
      <c r="X48" s="8" t="e">
        <f t="shared" si="12"/>
        <v>#N/A</v>
      </c>
      <c r="Y48" s="20" t="e">
        <f t="shared" si="13"/>
        <v>#N/A</v>
      </c>
    </row>
    <row r="49" spans="1:25" x14ac:dyDescent="0.25">
      <c r="A49">
        <v>4024</v>
      </c>
      <c r="B49" t="s">
        <v>84</v>
      </c>
      <c r="C49" s="13">
        <v>0.23460410557184799</v>
      </c>
      <c r="D49" s="16">
        <v>0.19061583577712601</v>
      </c>
      <c r="E49" s="16">
        <v>0.20234604105571799</v>
      </c>
      <c r="F49" s="16">
        <v>8.7976539589442806E-2</v>
      </c>
      <c r="G49" s="16">
        <v>7.9178885630498505E-2</v>
      </c>
      <c r="H49" s="16">
        <v>2.9325513196480899E-3</v>
      </c>
      <c r="J49" s="8" t="e">
        <f>'Ready Reckoner'!$C$8+'Ready Reckoner'!$C$9</f>
        <v>#N/A</v>
      </c>
      <c r="L49" s="8" t="e">
        <f t="shared" si="1"/>
        <v>#N/A</v>
      </c>
      <c r="M49" s="8" t="e">
        <f t="shared" si="2"/>
        <v>#N/A</v>
      </c>
      <c r="N49" s="8" t="e">
        <f t="shared" si="3"/>
        <v>#N/A</v>
      </c>
      <c r="O49" s="8" t="e">
        <f t="shared" si="4"/>
        <v>#N/A</v>
      </c>
      <c r="P49" s="8" t="e">
        <f t="shared" si="5"/>
        <v>#N/A</v>
      </c>
      <c r="Q49" s="8" t="e">
        <f t="shared" si="6"/>
        <v>#N/A</v>
      </c>
      <c r="S49" s="8" t="e">
        <f t="shared" si="7"/>
        <v>#N/A</v>
      </c>
      <c r="T49" s="8" t="e">
        <f t="shared" si="8"/>
        <v>#N/A</v>
      </c>
      <c r="U49" s="8" t="e">
        <f t="shared" si="9"/>
        <v>#N/A</v>
      </c>
      <c r="V49" s="8" t="e">
        <f t="shared" si="10"/>
        <v>#N/A</v>
      </c>
      <c r="W49" s="8" t="e">
        <f t="shared" si="11"/>
        <v>#N/A</v>
      </c>
      <c r="X49" s="8" t="e">
        <f t="shared" si="12"/>
        <v>#N/A</v>
      </c>
      <c r="Y49" s="20" t="e">
        <f t="shared" si="13"/>
        <v>#N/A</v>
      </c>
    </row>
    <row r="50" spans="1:25" x14ac:dyDescent="0.25">
      <c r="A50">
        <v>2008</v>
      </c>
      <c r="B50" t="s">
        <v>85</v>
      </c>
      <c r="C50" s="14"/>
      <c r="D50" s="14"/>
      <c r="E50" s="14"/>
      <c r="F50" s="14"/>
      <c r="G50" s="14"/>
      <c r="H50" s="14"/>
      <c r="J50" s="8" t="e">
        <f>'Ready Reckoner'!$C$8+'Ready Reckoner'!$C$9</f>
        <v>#N/A</v>
      </c>
      <c r="L50" s="8" t="e">
        <f t="shared" si="1"/>
        <v>#N/A</v>
      </c>
      <c r="M50" s="8" t="e">
        <f t="shared" si="2"/>
        <v>#N/A</v>
      </c>
      <c r="N50" s="8" t="e">
        <f t="shared" si="3"/>
        <v>#N/A</v>
      </c>
      <c r="O50" s="8" t="e">
        <f t="shared" si="4"/>
        <v>#N/A</v>
      </c>
      <c r="P50" s="8" t="e">
        <f t="shared" si="5"/>
        <v>#N/A</v>
      </c>
      <c r="Q50" s="8" t="e">
        <f t="shared" si="6"/>
        <v>#N/A</v>
      </c>
      <c r="S50" s="8" t="e">
        <f t="shared" si="7"/>
        <v>#N/A</v>
      </c>
      <c r="T50" s="8" t="e">
        <f t="shared" si="8"/>
        <v>#N/A</v>
      </c>
      <c r="U50" s="8" t="e">
        <f t="shared" si="9"/>
        <v>#N/A</v>
      </c>
      <c r="V50" s="8" t="e">
        <f t="shared" si="10"/>
        <v>#N/A</v>
      </c>
      <c r="W50" s="8" t="e">
        <f t="shared" si="11"/>
        <v>#N/A</v>
      </c>
      <c r="X50" s="8" t="e">
        <f t="shared" si="12"/>
        <v>#N/A</v>
      </c>
      <c r="Y50" s="20" t="e">
        <f t="shared" si="13"/>
        <v>#N/A</v>
      </c>
    </row>
    <row r="51" spans="1:25" x14ac:dyDescent="0.25">
      <c r="A51">
        <v>4010</v>
      </c>
      <c r="B51" t="s">
        <v>86</v>
      </c>
      <c r="C51" s="13">
        <v>0.24242424242424199</v>
      </c>
      <c r="D51" s="16">
        <v>0.18360071301247799</v>
      </c>
      <c r="E51" s="16">
        <v>0.18538324420677399</v>
      </c>
      <c r="F51" s="16">
        <v>6.0606060606060601E-2</v>
      </c>
      <c r="G51" s="16">
        <v>0.13012477718360099</v>
      </c>
      <c r="H51" s="16">
        <v>1.24777183600713E-2</v>
      </c>
      <c r="J51" s="8" t="e">
        <f>'Ready Reckoner'!$C$8+'Ready Reckoner'!$C$9</f>
        <v>#N/A</v>
      </c>
      <c r="L51" s="8" t="e">
        <f t="shared" si="1"/>
        <v>#N/A</v>
      </c>
      <c r="M51" s="8" t="e">
        <f t="shared" si="2"/>
        <v>#N/A</v>
      </c>
      <c r="N51" s="8" t="e">
        <f t="shared" si="3"/>
        <v>#N/A</v>
      </c>
      <c r="O51" s="8" t="e">
        <f t="shared" si="4"/>
        <v>#N/A</v>
      </c>
      <c r="P51" s="8" t="e">
        <f t="shared" si="5"/>
        <v>#N/A</v>
      </c>
      <c r="Q51" s="8" t="e">
        <f t="shared" si="6"/>
        <v>#N/A</v>
      </c>
      <c r="S51" s="8" t="e">
        <f t="shared" si="7"/>
        <v>#N/A</v>
      </c>
      <c r="T51" s="8" t="e">
        <f t="shared" si="8"/>
        <v>#N/A</v>
      </c>
      <c r="U51" s="8" t="e">
        <f t="shared" si="9"/>
        <v>#N/A</v>
      </c>
      <c r="V51" s="8" t="e">
        <f t="shared" si="10"/>
        <v>#N/A</v>
      </c>
      <c r="W51" s="8" t="e">
        <f t="shared" si="11"/>
        <v>#N/A</v>
      </c>
      <c r="X51" s="8" t="e">
        <f t="shared" si="12"/>
        <v>#N/A</v>
      </c>
      <c r="Y51" s="20" t="e">
        <f t="shared" si="13"/>
        <v>#N/A</v>
      </c>
    </row>
    <row r="52" spans="1:25" x14ac:dyDescent="0.25">
      <c r="A52">
        <v>3028</v>
      </c>
      <c r="B52" t="s">
        <v>87</v>
      </c>
      <c r="C52" s="14"/>
      <c r="D52" s="14"/>
      <c r="E52" s="14"/>
      <c r="F52" s="14"/>
      <c r="G52" s="14"/>
      <c r="H52" s="14"/>
      <c r="J52" s="8" t="e">
        <f>'Ready Reckoner'!$C$8+'Ready Reckoner'!$C$9</f>
        <v>#N/A</v>
      </c>
      <c r="L52" s="8" t="e">
        <f t="shared" si="1"/>
        <v>#N/A</v>
      </c>
      <c r="M52" s="8" t="e">
        <f t="shared" si="2"/>
        <v>#N/A</v>
      </c>
      <c r="N52" s="8" t="e">
        <f t="shared" si="3"/>
        <v>#N/A</v>
      </c>
      <c r="O52" s="8" t="e">
        <f t="shared" si="4"/>
        <v>#N/A</v>
      </c>
      <c r="P52" s="8" t="e">
        <f t="shared" si="5"/>
        <v>#N/A</v>
      </c>
      <c r="Q52" s="8" t="e">
        <f t="shared" si="6"/>
        <v>#N/A</v>
      </c>
      <c r="S52" s="8" t="e">
        <f t="shared" si="7"/>
        <v>#N/A</v>
      </c>
      <c r="T52" s="8" t="e">
        <f t="shared" si="8"/>
        <v>#N/A</v>
      </c>
      <c r="U52" s="8" t="e">
        <f t="shared" si="9"/>
        <v>#N/A</v>
      </c>
      <c r="V52" s="8" t="e">
        <f t="shared" si="10"/>
        <v>#N/A</v>
      </c>
      <c r="W52" s="8" t="e">
        <f t="shared" si="11"/>
        <v>#N/A</v>
      </c>
      <c r="X52" s="8" t="e">
        <f t="shared" si="12"/>
        <v>#N/A</v>
      </c>
      <c r="Y52" s="20" t="e">
        <f t="shared" si="13"/>
        <v>#N/A</v>
      </c>
    </row>
    <row r="53" spans="1:25" x14ac:dyDescent="0.25">
      <c r="A53">
        <v>2147</v>
      </c>
      <c r="B53" t="s">
        <v>88</v>
      </c>
      <c r="C53" s="14"/>
      <c r="D53" s="14"/>
      <c r="E53" s="14"/>
      <c r="F53" s="14"/>
      <c r="G53" s="14"/>
      <c r="H53" s="14"/>
      <c r="J53" s="8" t="e">
        <f>'Ready Reckoner'!$C$8+'Ready Reckoner'!$C$9</f>
        <v>#N/A</v>
      </c>
      <c r="L53" s="8" t="e">
        <f t="shared" si="1"/>
        <v>#N/A</v>
      </c>
      <c r="M53" s="8" t="e">
        <f t="shared" si="2"/>
        <v>#N/A</v>
      </c>
      <c r="N53" s="8" t="e">
        <f t="shared" si="3"/>
        <v>#N/A</v>
      </c>
      <c r="O53" s="8" t="e">
        <f t="shared" si="4"/>
        <v>#N/A</v>
      </c>
      <c r="P53" s="8" t="e">
        <f t="shared" si="5"/>
        <v>#N/A</v>
      </c>
      <c r="Q53" s="8" t="e">
        <f t="shared" si="6"/>
        <v>#N/A</v>
      </c>
      <c r="S53" s="8" t="e">
        <f t="shared" si="7"/>
        <v>#N/A</v>
      </c>
      <c r="T53" s="8" t="e">
        <f t="shared" si="8"/>
        <v>#N/A</v>
      </c>
      <c r="U53" s="8" t="e">
        <f t="shared" si="9"/>
        <v>#N/A</v>
      </c>
      <c r="V53" s="8" t="e">
        <f t="shared" si="10"/>
        <v>#N/A</v>
      </c>
      <c r="W53" s="8" t="e">
        <f t="shared" si="11"/>
        <v>#N/A</v>
      </c>
      <c r="X53" s="8" t="e">
        <f t="shared" si="12"/>
        <v>#N/A</v>
      </c>
      <c r="Y53" s="20" t="e">
        <f t="shared" si="13"/>
        <v>#N/A</v>
      </c>
    </row>
    <row r="54" spans="1:25" x14ac:dyDescent="0.25">
      <c r="A54">
        <v>2120</v>
      </c>
      <c r="B54" t="s">
        <v>89</v>
      </c>
      <c r="C54" s="14"/>
      <c r="D54" s="14"/>
      <c r="E54" s="14"/>
      <c r="F54" s="14"/>
      <c r="G54" s="14"/>
      <c r="H54" s="14"/>
      <c r="J54" s="8" t="e">
        <f>'Ready Reckoner'!$C$8+'Ready Reckoner'!$C$9</f>
        <v>#N/A</v>
      </c>
      <c r="L54" s="8" t="e">
        <f t="shared" si="1"/>
        <v>#N/A</v>
      </c>
      <c r="M54" s="8" t="e">
        <f t="shared" si="2"/>
        <v>#N/A</v>
      </c>
      <c r="N54" s="8" t="e">
        <f t="shared" si="3"/>
        <v>#N/A</v>
      </c>
      <c r="O54" s="8" t="e">
        <f t="shared" si="4"/>
        <v>#N/A</v>
      </c>
      <c r="P54" s="8" t="e">
        <f t="shared" si="5"/>
        <v>#N/A</v>
      </c>
      <c r="Q54" s="8" t="e">
        <f t="shared" si="6"/>
        <v>#N/A</v>
      </c>
      <c r="S54" s="8" t="e">
        <f t="shared" si="7"/>
        <v>#N/A</v>
      </c>
      <c r="T54" s="8" t="e">
        <f t="shared" si="8"/>
        <v>#N/A</v>
      </c>
      <c r="U54" s="8" t="e">
        <f t="shared" si="9"/>
        <v>#N/A</v>
      </c>
      <c r="V54" s="8" t="e">
        <f t="shared" si="10"/>
        <v>#N/A</v>
      </c>
      <c r="W54" s="8" t="e">
        <f t="shared" si="11"/>
        <v>#N/A</v>
      </c>
      <c r="X54" s="8" t="e">
        <f t="shared" si="12"/>
        <v>#N/A</v>
      </c>
      <c r="Y54" s="20" t="e">
        <f t="shared" si="13"/>
        <v>#N/A</v>
      </c>
    </row>
    <row r="55" spans="1:25" x14ac:dyDescent="0.25">
      <c r="A55">
        <v>2113</v>
      </c>
      <c r="B55" t="s">
        <v>90</v>
      </c>
      <c r="C55" s="14"/>
      <c r="D55" s="14"/>
      <c r="E55" s="14"/>
      <c r="F55" s="14"/>
      <c r="G55" s="14"/>
      <c r="H55" s="14"/>
      <c r="J55" s="8" t="e">
        <f>'Ready Reckoner'!$C$8+'Ready Reckoner'!$C$9</f>
        <v>#N/A</v>
      </c>
      <c r="L55" s="8" t="e">
        <f t="shared" si="1"/>
        <v>#N/A</v>
      </c>
      <c r="M55" s="8" t="e">
        <f t="shared" si="2"/>
        <v>#N/A</v>
      </c>
      <c r="N55" s="8" t="e">
        <f t="shared" si="3"/>
        <v>#N/A</v>
      </c>
      <c r="O55" s="8" t="e">
        <f t="shared" si="4"/>
        <v>#N/A</v>
      </c>
      <c r="P55" s="8" t="e">
        <f t="shared" si="5"/>
        <v>#N/A</v>
      </c>
      <c r="Q55" s="8" t="e">
        <f t="shared" si="6"/>
        <v>#N/A</v>
      </c>
      <c r="S55" s="8" t="e">
        <f t="shared" si="7"/>
        <v>#N/A</v>
      </c>
      <c r="T55" s="8" t="e">
        <f t="shared" si="8"/>
        <v>#N/A</v>
      </c>
      <c r="U55" s="8" t="e">
        <f t="shared" si="9"/>
        <v>#N/A</v>
      </c>
      <c r="V55" s="8" t="e">
        <f t="shared" si="10"/>
        <v>#N/A</v>
      </c>
      <c r="W55" s="8" t="e">
        <f t="shared" si="11"/>
        <v>#N/A</v>
      </c>
      <c r="X55" s="8" t="e">
        <f t="shared" si="12"/>
        <v>#N/A</v>
      </c>
      <c r="Y55" s="20" t="e">
        <f t="shared" si="13"/>
        <v>#N/A</v>
      </c>
    </row>
    <row r="56" spans="1:25" x14ac:dyDescent="0.25">
      <c r="A56">
        <v>2103</v>
      </c>
      <c r="B56" t="s">
        <v>91</v>
      </c>
      <c r="C56" s="14"/>
      <c r="D56" s="14"/>
      <c r="E56" s="14"/>
      <c r="F56" s="14"/>
      <c r="G56" s="14"/>
      <c r="H56" s="14"/>
      <c r="J56" s="8" t="e">
        <f>'Ready Reckoner'!$C$8+'Ready Reckoner'!$C$9</f>
        <v>#N/A</v>
      </c>
      <c r="L56" s="8" t="e">
        <f t="shared" si="1"/>
        <v>#N/A</v>
      </c>
      <c r="M56" s="8" t="e">
        <f t="shared" si="2"/>
        <v>#N/A</v>
      </c>
      <c r="N56" s="8" t="e">
        <f t="shared" si="3"/>
        <v>#N/A</v>
      </c>
      <c r="O56" s="8" t="e">
        <f t="shared" si="4"/>
        <v>#N/A</v>
      </c>
      <c r="P56" s="8" t="e">
        <f t="shared" si="5"/>
        <v>#N/A</v>
      </c>
      <c r="Q56" s="8" t="e">
        <f t="shared" si="6"/>
        <v>#N/A</v>
      </c>
      <c r="S56" s="8" t="e">
        <f t="shared" si="7"/>
        <v>#N/A</v>
      </c>
      <c r="T56" s="8" t="e">
        <f t="shared" si="8"/>
        <v>#N/A</v>
      </c>
      <c r="U56" s="8" t="e">
        <f t="shared" si="9"/>
        <v>#N/A</v>
      </c>
      <c r="V56" s="8" t="e">
        <f t="shared" si="10"/>
        <v>#N/A</v>
      </c>
      <c r="W56" s="8" t="e">
        <f t="shared" si="11"/>
        <v>#N/A</v>
      </c>
      <c r="X56" s="8" t="e">
        <f t="shared" si="12"/>
        <v>#N/A</v>
      </c>
      <c r="Y56" s="20" t="e">
        <f t="shared" si="13"/>
        <v>#N/A</v>
      </c>
    </row>
    <row r="57" spans="1:25" x14ac:dyDescent="0.25">
      <c r="A57">
        <v>2084</v>
      </c>
      <c r="B57" t="s">
        <v>92</v>
      </c>
      <c r="C57" s="14"/>
      <c r="D57" s="14"/>
      <c r="E57" s="14"/>
      <c r="F57" s="14"/>
      <c r="G57" s="14"/>
      <c r="H57" s="14"/>
      <c r="J57" s="8" t="e">
        <f>'Ready Reckoner'!$C$8+'Ready Reckoner'!$C$9</f>
        <v>#N/A</v>
      </c>
      <c r="L57" s="8" t="e">
        <f t="shared" si="1"/>
        <v>#N/A</v>
      </c>
      <c r="M57" s="8" t="e">
        <f t="shared" si="2"/>
        <v>#N/A</v>
      </c>
      <c r="N57" s="8" t="e">
        <f t="shared" si="3"/>
        <v>#N/A</v>
      </c>
      <c r="O57" s="8" t="e">
        <f t="shared" si="4"/>
        <v>#N/A</v>
      </c>
      <c r="P57" s="8" t="e">
        <f t="shared" si="5"/>
        <v>#N/A</v>
      </c>
      <c r="Q57" s="8" t="e">
        <f t="shared" si="6"/>
        <v>#N/A</v>
      </c>
      <c r="S57" s="8" t="e">
        <f t="shared" si="7"/>
        <v>#N/A</v>
      </c>
      <c r="T57" s="8" t="e">
        <f t="shared" si="8"/>
        <v>#N/A</v>
      </c>
      <c r="U57" s="8" t="e">
        <f t="shared" si="9"/>
        <v>#N/A</v>
      </c>
      <c r="V57" s="8" t="e">
        <f t="shared" si="10"/>
        <v>#N/A</v>
      </c>
      <c r="W57" s="8" t="e">
        <f t="shared" si="11"/>
        <v>#N/A</v>
      </c>
      <c r="X57" s="8" t="e">
        <f t="shared" si="12"/>
        <v>#N/A</v>
      </c>
      <c r="Y57" s="20" t="e">
        <f t="shared" si="13"/>
        <v>#N/A</v>
      </c>
    </row>
    <row r="58" spans="1:25" x14ac:dyDescent="0.25">
      <c r="A58">
        <v>2183</v>
      </c>
      <c r="B58" t="s">
        <v>93</v>
      </c>
      <c r="C58" s="14"/>
      <c r="D58" s="14"/>
      <c r="E58" s="14"/>
      <c r="F58" s="14"/>
      <c r="G58" s="14"/>
      <c r="H58" s="14"/>
      <c r="J58" s="8" t="e">
        <f>'Ready Reckoner'!$C$8+'Ready Reckoner'!$C$9</f>
        <v>#N/A</v>
      </c>
      <c r="L58" s="8" t="e">
        <f t="shared" si="1"/>
        <v>#N/A</v>
      </c>
      <c r="M58" s="8" t="e">
        <f t="shared" si="2"/>
        <v>#N/A</v>
      </c>
      <c r="N58" s="8" t="e">
        <f t="shared" si="3"/>
        <v>#N/A</v>
      </c>
      <c r="O58" s="8" t="e">
        <f t="shared" si="4"/>
        <v>#N/A</v>
      </c>
      <c r="P58" s="8" t="e">
        <f t="shared" si="5"/>
        <v>#N/A</v>
      </c>
      <c r="Q58" s="8" t="e">
        <f t="shared" si="6"/>
        <v>#N/A</v>
      </c>
      <c r="S58" s="8" t="e">
        <f t="shared" si="7"/>
        <v>#N/A</v>
      </c>
      <c r="T58" s="8" t="e">
        <f t="shared" si="8"/>
        <v>#N/A</v>
      </c>
      <c r="U58" s="8" t="e">
        <f t="shared" si="9"/>
        <v>#N/A</v>
      </c>
      <c r="V58" s="8" t="e">
        <f t="shared" si="10"/>
        <v>#N/A</v>
      </c>
      <c r="W58" s="8" t="e">
        <f t="shared" si="11"/>
        <v>#N/A</v>
      </c>
      <c r="X58" s="8" t="e">
        <f t="shared" si="12"/>
        <v>#N/A</v>
      </c>
      <c r="Y58" s="20" t="e">
        <f t="shared" si="13"/>
        <v>#N/A</v>
      </c>
    </row>
    <row r="59" spans="1:25" x14ac:dyDescent="0.25">
      <c r="A59">
        <v>2065</v>
      </c>
      <c r="B59" t="s">
        <v>94</v>
      </c>
      <c r="C59" s="14"/>
      <c r="D59" s="14"/>
      <c r="E59" s="14"/>
      <c r="F59" s="14"/>
      <c r="G59" s="14"/>
      <c r="H59" s="14"/>
      <c r="J59" s="8" t="e">
        <f>'Ready Reckoner'!$C$8+'Ready Reckoner'!$C$9</f>
        <v>#N/A</v>
      </c>
      <c r="L59" s="8" t="e">
        <f t="shared" si="1"/>
        <v>#N/A</v>
      </c>
      <c r="M59" s="8" t="e">
        <f t="shared" si="2"/>
        <v>#N/A</v>
      </c>
      <c r="N59" s="8" t="e">
        <f t="shared" si="3"/>
        <v>#N/A</v>
      </c>
      <c r="O59" s="8" t="e">
        <f t="shared" si="4"/>
        <v>#N/A</v>
      </c>
      <c r="P59" s="8" t="e">
        <f t="shared" si="5"/>
        <v>#N/A</v>
      </c>
      <c r="Q59" s="8" t="e">
        <f t="shared" si="6"/>
        <v>#N/A</v>
      </c>
      <c r="S59" s="8" t="e">
        <f t="shared" si="7"/>
        <v>#N/A</v>
      </c>
      <c r="T59" s="8" t="e">
        <f t="shared" si="8"/>
        <v>#N/A</v>
      </c>
      <c r="U59" s="8" t="e">
        <f t="shared" si="9"/>
        <v>#N/A</v>
      </c>
      <c r="V59" s="8" t="e">
        <f t="shared" si="10"/>
        <v>#N/A</v>
      </c>
      <c r="W59" s="8" t="e">
        <f t="shared" si="11"/>
        <v>#N/A</v>
      </c>
      <c r="X59" s="8" t="e">
        <f t="shared" si="12"/>
        <v>#N/A</v>
      </c>
      <c r="Y59" s="20" t="e">
        <f t="shared" si="13"/>
        <v>#N/A</v>
      </c>
    </row>
    <row r="60" spans="1:25" x14ac:dyDescent="0.25">
      <c r="A60">
        <v>4613</v>
      </c>
      <c r="B60" t="s">
        <v>95</v>
      </c>
      <c r="C60" s="13">
        <v>0.28571428571428598</v>
      </c>
      <c r="D60" s="16">
        <v>0.40840336134453797</v>
      </c>
      <c r="E60" s="16">
        <v>0.14789915966386599</v>
      </c>
      <c r="F60" s="16">
        <v>6.7226890756302504E-2</v>
      </c>
      <c r="G60" s="16">
        <v>4.3697478991596601E-2</v>
      </c>
      <c r="H60" s="16">
        <v>5.0420168067226902E-3</v>
      </c>
      <c r="J60" s="8" t="e">
        <f>'Ready Reckoner'!$C$8+'Ready Reckoner'!$C$9</f>
        <v>#N/A</v>
      </c>
      <c r="L60" s="8" t="e">
        <f t="shared" si="1"/>
        <v>#N/A</v>
      </c>
      <c r="M60" s="8" t="e">
        <f t="shared" si="2"/>
        <v>#N/A</v>
      </c>
      <c r="N60" s="8" t="e">
        <f t="shared" si="3"/>
        <v>#N/A</v>
      </c>
      <c r="O60" s="8" t="e">
        <f t="shared" si="4"/>
        <v>#N/A</v>
      </c>
      <c r="P60" s="8" t="e">
        <f t="shared" si="5"/>
        <v>#N/A</v>
      </c>
      <c r="Q60" s="8" t="e">
        <f t="shared" si="6"/>
        <v>#N/A</v>
      </c>
      <c r="S60" s="8" t="e">
        <f t="shared" si="7"/>
        <v>#N/A</v>
      </c>
      <c r="T60" s="8" t="e">
        <f t="shared" si="8"/>
        <v>#N/A</v>
      </c>
      <c r="U60" s="8" t="e">
        <f t="shared" si="9"/>
        <v>#N/A</v>
      </c>
      <c r="V60" s="8" t="e">
        <f t="shared" si="10"/>
        <v>#N/A</v>
      </c>
      <c r="W60" s="8" t="e">
        <f t="shared" si="11"/>
        <v>#N/A</v>
      </c>
      <c r="X60" s="8" t="e">
        <f t="shared" si="12"/>
        <v>#N/A</v>
      </c>
      <c r="Y60" s="20" t="e">
        <f t="shared" si="13"/>
        <v>#N/A</v>
      </c>
    </row>
    <row r="61" spans="1:25" x14ac:dyDescent="0.25">
      <c r="A61">
        <v>2007</v>
      </c>
      <c r="B61" t="s">
        <v>96</v>
      </c>
      <c r="C61" s="14"/>
      <c r="D61" s="14"/>
      <c r="E61" s="14"/>
      <c r="F61" s="14"/>
      <c r="G61" s="14"/>
      <c r="H61" s="14"/>
      <c r="J61" s="8" t="e">
        <f>'Ready Reckoner'!$C$8+'Ready Reckoner'!$C$9</f>
        <v>#N/A</v>
      </c>
      <c r="L61" s="8" t="e">
        <f t="shared" si="1"/>
        <v>#N/A</v>
      </c>
      <c r="M61" s="8" t="e">
        <f t="shared" si="2"/>
        <v>#N/A</v>
      </c>
      <c r="N61" s="8" t="e">
        <f t="shared" si="3"/>
        <v>#N/A</v>
      </c>
      <c r="O61" s="8" t="e">
        <f t="shared" si="4"/>
        <v>#N/A</v>
      </c>
      <c r="P61" s="8" t="e">
        <f t="shared" si="5"/>
        <v>#N/A</v>
      </c>
      <c r="Q61" s="8" t="e">
        <f t="shared" si="6"/>
        <v>#N/A</v>
      </c>
      <c r="S61" s="8" t="e">
        <f t="shared" si="7"/>
        <v>#N/A</v>
      </c>
      <c r="T61" s="8" t="e">
        <f t="shared" si="8"/>
        <v>#N/A</v>
      </c>
      <c r="U61" s="8" t="e">
        <f t="shared" si="9"/>
        <v>#N/A</v>
      </c>
      <c r="V61" s="8" t="e">
        <f t="shared" si="10"/>
        <v>#N/A</v>
      </c>
      <c r="W61" s="8" t="e">
        <f t="shared" si="11"/>
        <v>#N/A</v>
      </c>
      <c r="X61" s="8" t="e">
        <f t="shared" si="12"/>
        <v>#N/A</v>
      </c>
      <c r="Y61" s="20" t="e">
        <f t="shared" si="13"/>
        <v>#N/A</v>
      </c>
    </row>
    <row r="62" spans="1:25" x14ac:dyDescent="0.25">
      <c r="A62">
        <v>5201</v>
      </c>
      <c r="B62" t="s">
        <v>97</v>
      </c>
      <c r="C62" s="14"/>
      <c r="D62" s="14"/>
      <c r="E62" s="14"/>
      <c r="F62" s="14"/>
      <c r="G62" s="14"/>
      <c r="H62" s="14"/>
      <c r="J62" s="8" t="e">
        <f>'Ready Reckoner'!$C$8+'Ready Reckoner'!$C$9</f>
        <v>#N/A</v>
      </c>
      <c r="L62" s="8" t="e">
        <f t="shared" si="1"/>
        <v>#N/A</v>
      </c>
      <c r="M62" s="8" t="e">
        <f t="shared" si="2"/>
        <v>#N/A</v>
      </c>
      <c r="N62" s="8" t="e">
        <f t="shared" si="3"/>
        <v>#N/A</v>
      </c>
      <c r="O62" s="8" t="e">
        <f t="shared" si="4"/>
        <v>#N/A</v>
      </c>
      <c r="P62" s="8" t="e">
        <f t="shared" si="5"/>
        <v>#N/A</v>
      </c>
      <c r="Q62" s="8" t="e">
        <f t="shared" si="6"/>
        <v>#N/A</v>
      </c>
      <c r="S62" s="8" t="e">
        <f t="shared" si="7"/>
        <v>#N/A</v>
      </c>
      <c r="T62" s="8" t="e">
        <f t="shared" si="8"/>
        <v>#N/A</v>
      </c>
      <c r="U62" s="8" t="e">
        <f t="shared" si="9"/>
        <v>#N/A</v>
      </c>
      <c r="V62" s="8" t="e">
        <f t="shared" si="10"/>
        <v>#N/A</v>
      </c>
      <c r="W62" s="8" t="e">
        <f t="shared" si="11"/>
        <v>#N/A</v>
      </c>
      <c r="X62" s="8" t="e">
        <f t="shared" si="12"/>
        <v>#N/A</v>
      </c>
      <c r="Y62" s="20" t="e">
        <f t="shared" si="13"/>
        <v>#N/A</v>
      </c>
    </row>
    <row r="63" spans="1:25" x14ac:dyDescent="0.25">
      <c r="A63">
        <v>2027</v>
      </c>
      <c r="B63" t="s">
        <v>98</v>
      </c>
      <c r="C63" s="14"/>
      <c r="D63" s="14"/>
      <c r="E63" s="14"/>
      <c r="F63" s="14"/>
      <c r="G63" s="14"/>
      <c r="H63" s="14"/>
      <c r="J63" s="8" t="e">
        <f>'Ready Reckoner'!$C$8+'Ready Reckoner'!$C$9</f>
        <v>#N/A</v>
      </c>
      <c r="L63" s="8" t="e">
        <f t="shared" si="1"/>
        <v>#N/A</v>
      </c>
      <c r="M63" s="8" t="e">
        <f t="shared" si="2"/>
        <v>#N/A</v>
      </c>
      <c r="N63" s="8" t="e">
        <f t="shared" si="3"/>
        <v>#N/A</v>
      </c>
      <c r="O63" s="8" t="e">
        <f t="shared" si="4"/>
        <v>#N/A</v>
      </c>
      <c r="P63" s="8" t="e">
        <f t="shared" si="5"/>
        <v>#N/A</v>
      </c>
      <c r="Q63" s="8" t="e">
        <f t="shared" si="6"/>
        <v>#N/A</v>
      </c>
      <c r="S63" s="8" t="e">
        <f t="shared" si="7"/>
        <v>#N/A</v>
      </c>
      <c r="T63" s="8" t="e">
        <f t="shared" si="8"/>
        <v>#N/A</v>
      </c>
      <c r="U63" s="8" t="e">
        <f t="shared" si="9"/>
        <v>#N/A</v>
      </c>
      <c r="V63" s="8" t="e">
        <f t="shared" si="10"/>
        <v>#N/A</v>
      </c>
      <c r="W63" s="8" t="e">
        <f t="shared" si="11"/>
        <v>#N/A</v>
      </c>
      <c r="X63" s="8" t="e">
        <f t="shared" si="12"/>
        <v>#N/A</v>
      </c>
      <c r="Y63" s="20" t="e">
        <f t="shared" si="13"/>
        <v>#N/A</v>
      </c>
    </row>
    <row r="64" spans="1:25" x14ac:dyDescent="0.25">
      <c r="A64">
        <v>2182</v>
      </c>
      <c r="B64" t="s">
        <v>99</v>
      </c>
      <c r="C64" s="14"/>
      <c r="D64" s="14"/>
      <c r="E64" s="14"/>
      <c r="F64" s="14"/>
      <c r="G64" s="14"/>
      <c r="H64" s="14"/>
      <c r="J64" s="8" t="e">
        <f>'Ready Reckoner'!$C$8+'Ready Reckoner'!$C$9</f>
        <v>#N/A</v>
      </c>
      <c r="L64" s="8" t="e">
        <f t="shared" si="1"/>
        <v>#N/A</v>
      </c>
      <c r="M64" s="8" t="e">
        <f t="shared" si="2"/>
        <v>#N/A</v>
      </c>
      <c r="N64" s="8" t="e">
        <f t="shared" si="3"/>
        <v>#N/A</v>
      </c>
      <c r="O64" s="8" t="e">
        <f t="shared" si="4"/>
        <v>#N/A</v>
      </c>
      <c r="P64" s="8" t="e">
        <f t="shared" si="5"/>
        <v>#N/A</v>
      </c>
      <c r="Q64" s="8" t="e">
        <f t="shared" si="6"/>
        <v>#N/A</v>
      </c>
      <c r="S64" s="8" t="e">
        <f t="shared" si="7"/>
        <v>#N/A</v>
      </c>
      <c r="T64" s="8" t="e">
        <f t="shared" si="8"/>
        <v>#N/A</v>
      </c>
      <c r="U64" s="8" t="e">
        <f t="shared" si="9"/>
        <v>#N/A</v>
      </c>
      <c r="V64" s="8" t="e">
        <f t="shared" si="10"/>
        <v>#N/A</v>
      </c>
      <c r="W64" s="8" t="e">
        <f t="shared" si="11"/>
        <v>#N/A</v>
      </c>
      <c r="X64" s="8" t="e">
        <f t="shared" si="12"/>
        <v>#N/A</v>
      </c>
      <c r="Y64" s="20" t="e">
        <f t="shared" si="13"/>
        <v>#N/A</v>
      </c>
    </row>
    <row r="65" spans="1:25" x14ac:dyDescent="0.25">
      <c r="A65">
        <v>2157</v>
      </c>
      <c r="B65" t="s">
        <v>100</v>
      </c>
      <c r="C65" s="14"/>
      <c r="D65" s="14"/>
      <c r="E65" s="14"/>
      <c r="F65" s="14"/>
      <c r="G65" s="14"/>
      <c r="H65" s="14"/>
      <c r="J65" s="8" t="e">
        <f>'Ready Reckoner'!$C$8+'Ready Reckoner'!$C$9</f>
        <v>#N/A</v>
      </c>
      <c r="L65" s="8" t="e">
        <f t="shared" si="1"/>
        <v>#N/A</v>
      </c>
      <c r="M65" s="8" t="e">
        <f t="shared" si="2"/>
        <v>#N/A</v>
      </c>
      <c r="N65" s="8" t="e">
        <f t="shared" si="3"/>
        <v>#N/A</v>
      </c>
      <c r="O65" s="8" t="e">
        <f t="shared" si="4"/>
        <v>#N/A</v>
      </c>
      <c r="P65" s="8" t="e">
        <f t="shared" si="5"/>
        <v>#N/A</v>
      </c>
      <c r="Q65" s="8" t="e">
        <f t="shared" si="6"/>
        <v>#N/A</v>
      </c>
      <c r="S65" s="8" t="e">
        <f t="shared" si="7"/>
        <v>#N/A</v>
      </c>
      <c r="T65" s="8" t="e">
        <f t="shared" si="8"/>
        <v>#N/A</v>
      </c>
      <c r="U65" s="8" t="e">
        <f t="shared" si="9"/>
        <v>#N/A</v>
      </c>
      <c r="V65" s="8" t="e">
        <f t="shared" si="10"/>
        <v>#N/A</v>
      </c>
      <c r="W65" s="8" t="e">
        <f t="shared" si="11"/>
        <v>#N/A</v>
      </c>
      <c r="X65" s="8" t="e">
        <f t="shared" si="12"/>
        <v>#N/A</v>
      </c>
      <c r="Y65" s="20" t="e">
        <f t="shared" si="13"/>
        <v>#N/A</v>
      </c>
    </row>
    <row r="66" spans="1:25" x14ac:dyDescent="0.25">
      <c r="A66">
        <v>4101</v>
      </c>
      <c r="B66" t="s">
        <v>101</v>
      </c>
      <c r="C66" s="13">
        <v>0.23815967523680701</v>
      </c>
      <c r="D66" s="16">
        <v>0.151556156968877</v>
      </c>
      <c r="E66" s="16">
        <v>0.19553450608931</v>
      </c>
      <c r="F66" s="16">
        <v>8.66035182679296E-2</v>
      </c>
      <c r="G66" s="16">
        <v>0.22192151556157</v>
      </c>
      <c r="H66" s="16">
        <v>3.7212449255750998E-2</v>
      </c>
      <c r="J66" s="8" t="e">
        <f>'Ready Reckoner'!$C$8+'Ready Reckoner'!$C$9</f>
        <v>#N/A</v>
      </c>
      <c r="L66" s="8" t="e">
        <f t="shared" si="1"/>
        <v>#N/A</v>
      </c>
      <c r="M66" s="8" t="e">
        <f t="shared" si="2"/>
        <v>#N/A</v>
      </c>
      <c r="N66" s="8" t="e">
        <f t="shared" si="3"/>
        <v>#N/A</v>
      </c>
      <c r="O66" s="8" t="e">
        <f t="shared" si="4"/>
        <v>#N/A</v>
      </c>
      <c r="P66" s="8" t="e">
        <f t="shared" si="5"/>
        <v>#N/A</v>
      </c>
      <c r="Q66" s="8" t="e">
        <f t="shared" si="6"/>
        <v>#N/A</v>
      </c>
      <c r="S66" s="8" t="e">
        <f t="shared" si="7"/>
        <v>#N/A</v>
      </c>
      <c r="T66" s="8" t="e">
        <f t="shared" si="8"/>
        <v>#N/A</v>
      </c>
      <c r="U66" s="8" t="e">
        <f t="shared" si="9"/>
        <v>#N/A</v>
      </c>
      <c r="V66" s="8" t="e">
        <f t="shared" si="10"/>
        <v>#N/A</v>
      </c>
      <c r="W66" s="8" t="e">
        <f t="shared" si="11"/>
        <v>#N/A</v>
      </c>
      <c r="X66" s="8" t="e">
        <f t="shared" si="12"/>
        <v>#N/A</v>
      </c>
      <c r="Y66" s="20" t="e">
        <f t="shared" si="13"/>
        <v>#N/A</v>
      </c>
    </row>
    <row r="67" spans="1:25" x14ac:dyDescent="0.25">
      <c r="A67">
        <v>2034</v>
      </c>
      <c r="B67" t="s">
        <v>102</v>
      </c>
      <c r="C67" s="14"/>
      <c r="D67" s="14"/>
      <c r="E67" s="14"/>
      <c r="F67" s="14"/>
      <c r="G67" s="14"/>
      <c r="H67" s="14"/>
      <c r="J67" s="8" t="e">
        <f>'Ready Reckoner'!$C$8+'Ready Reckoner'!$C$9</f>
        <v>#N/A</v>
      </c>
      <c r="L67" s="8" t="e">
        <f t="shared" si="1"/>
        <v>#N/A</v>
      </c>
      <c r="M67" s="8" t="e">
        <f t="shared" si="2"/>
        <v>#N/A</v>
      </c>
      <c r="N67" s="8" t="e">
        <f t="shared" si="3"/>
        <v>#N/A</v>
      </c>
      <c r="O67" s="8" t="e">
        <f t="shared" si="4"/>
        <v>#N/A</v>
      </c>
      <c r="P67" s="8" t="e">
        <f t="shared" si="5"/>
        <v>#N/A</v>
      </c>
      <c r="Q67" s="8" t="e">
        <f t="shared" si="6"/>
        <v>#N/A</v>
      </c>
      <c r="S67" s="8" t="e">
        <f t="shared" si="7"/>
        <v>#N/A</v>
      </c>
      <c r="T67" s="8" t="e">
        <f t="shared" si="8"/>
        <v>#N/A</v>
      </c>
      <c r="U67" s="8" t="e">
        <f t="shared" si="9"/>
        <v>#N/A</v>
      </c>
      <c r="V67" s="8" t="e">
        <f t="shared" si="10"/>
        <v>#N/A</v>
      </c>
      <c r="W67" s="8" t="e">
        <f t="shared" si="11"/>
        <v>#N/A</v>
      </c>
      <c r="X67" s="8" t="e">
        <f t="shared" si="12"/>
        <v>#N/A</v>
      </c>
      <c r="Y67" s="20" t="e">
        <f t="shared" si="13"/>
        <v>#N/A</v>
      </c>
    </row>
    <row r="68" spans="1:25" x14ac:dyDescent="0.25">
      <c r="A68">
        <v>2033</v>
      </c>
      <c r="B68" t="s">
        <v>103</v>
      </c>
      <c r="C68" s="14"/>
      <c r="D68" s="14"/>
      <c r="E68" s="14"/>
      <c r="F68" s="14"/>
      <c r="G68" s="14"/>
      <c r="H68" s="14"/>
      <c r="J68" s="8" t="e">
        <f>'Ready Reckoner'!$C$8+'Ready Reckoner'!$C$9</f>
        <v>#N/A</v>
      </c>
      <c r="L68" s="8" t="e">
        <f t="shared" ref="L68:L131" si="14">C68*$J68</f>
        <v>#N/A</v>
      </c>
      <c r="M68" s="8" t="e">
        <f t="shared" ref="M68:M131" si="15">D68*$J68</f>
        <v>#N/A</v>
      </c>
      <c r="N68" s="8" t="e">
        <f t="shared" ref="N68:N131" si="16">E68*$J68</f>
        <v>#N/A</v>
      </c>
      <c r="O68" s="8" t="e">
        <f t="shared" ref="O68:O131" si="17">F68*$J68</f>
        <v>#N/A</v>
      </c>
      <c r="P68" s="8" t="e">
        <f t="shared" ref="P68:P131" si="18">G68*$J68</f>
        <v>#N/A</v>
      </c>
      <c r="Q68" s="8" t="e">
        <f t="shared" ref="Q68:Q131" si="19">H68*$J68</f>
        <v>#N/A</v>
      </c>
      <c r="S68" s="8" t="e">
        <f t="shared" ref="S68:S131" si="20">L68*$S$1</f>
        <v>#N/A</v>
      </c>
      <c r="T68" s="8" t="e">
        <f t="shared" ref="T68:T131" si="21">M68*$T$1</f>
        <v>#N/A</v>
      </c>
      <c r="U68" s="8" t="e">
        <f t="shared" ref="U68:U131" si="22">N68*$U$1</f>
        <v>#N/A</v>
      </c>
      <c r="V68" s="8" t="e">
        <f t="shared" ref="V68:V131" si="23">O68*$V$1</f>
        <v>#N/A</v>
      </c>
      <c r="W68" s="8" t="e">
        <f t="shared" ref="W68:W131" si="24">P68*$W$1</f>
        <v>#N/A</v>
      </c>
      <c r="X68" s="8" t="e">
        <f t="shared" ref="X68:X131" si="25">Q68*$X$1</f>
        <v>#N/A</v>
      </c>
      <c r="Y68" s="20" t="e">
        <f t="shared" ref="Y68:Y131" si="26">SUM(S68:X68)</f>
        <v>#N/A</v>
      </c>
    </row>
    <row r="69" spans="1:25" x14ac:dyDescent="0.25">
      <c r="A69">
        <v>2093</v>
      </c>
      <c r="B69" t="s">
        <v>104</v>
      </c>
      <c r="C69" s="14"/>
      <c r="D69" s="14"/>
      <c r="E69" s="14"/>
      <c r="F69" s="14"/>
      <c r="G69" s="14"/>
      <c r="H69" s="14"/>
      <c r="J69" s="8" t="e">
        <f>'Ready Reckoner'!$C$8+'Ready Reckoner'!$C$9</f>
        <v>#N/A</v>
      </c>
      <c r="L69" s="8" t="e">
        <f t="shared" si="14"/>
        <v>#N/A</v>
      </c>
      <c r="M69" s="8" t="e">
        <f t="shared" si="15"/>
        <v>#N/A</v>
      </c>
      <c r="N69" s="8" t="e">
        <f t="shared" si="16"/>
        <v>#N/A</v>
      </c>
      <c r="O69" s="8" t="e">
        <f t="shared" si="17"/>
        <v>#N/A</v>
      </c>
      <c r="P69" s="8" t="e">
        <f t="shared" si="18"/>
        <v>#N/A</v>
      </c>
      <c r="Q69" s="8" t="e">
        <f t="shared" si="19"/>
        <v>#N/A</v>
      </c>
      <c r="S69" s="8" t="e">
        <f t="shared" si="20"/>
        <v>#N/A</v>
      </c>
      <c r="T69" s="8" t="e">
        <f t="shared" si="21"/>
        <v>#N/A</v>
      </c>
      <c r="U69" s="8" t="e">
        <f t="shared" si="22"/>
        <v>#N/A</v>
      </c>
      <c r="V69" s="8" t="e">
        <f t="shared" si="23"/>
        <v>#N/A</v>
      </c>
      <c r="W69" s="8" t="e">
        <f t="shared" si="24"/>
        <v>#N/A</v>
      </c>
      <c r="X69" s="8" t="e">
        <f t="shared" si="25"/>
        <v>#N/A</v>
      </c>
      <c r="Y69" s="20" t="e">
        <f t="shared" si="26"/>
        <v>#N/A</v>
      </c>
    </row>
    <row r="70" spans="1:25" x14ac:dyDescent="0.25">
      <c r="A70">
        <v>5401</v>
      </c>
      <c r="B70" t="s">
        <v>105</v>
      </c>
      <c r="C70" s="13">
        <v>0.19157088122605401</v>
      </c>
      <c r="D70" s="16">
        <v>0.14636015325670501</v>
      </c>
      <c r="E70" s="16">
        <v>0.173180076628352</v>
      </c>
      <c r="F70" s="16">
        <v>4.13793103448276E-2</v>
      </c>
      <c r="G70" s="16">
        <v>0.138697318007663</v>
      </c>
      <c r="H70" s="16">
        <v>3.83141762452107E-3</v>
      </c>
      <c r="J70" s="8" t="e">
        <f>'Ready Reckoner'!$C$8+'Ready Reckoner'!$C$9</f>
        <v>#N/A</v>
      </c>
      <c r="L70" s="8" t="e">
        <f t="shared" si="14"/>
        <v>#N/A</v>
      </c>
      <c r="M70" s="8" t="e">
        <f t="shared" si="15"/>
        <v>#N/A</v>
      </c>
      <c r="N70" s="8" t="e">
        <f t="shared" si="16"/>
        <v>#N/A</v>
      </c>
      <c r="O70" s="8" t="e">
        <f t="shared" si="17"/>
        <v>#N/A</v>
      </c>
      <c r="P70" s="8" t="e">
        <f t="shared" si="18"/>
        <v>#N/A</v>
      </c>
      <c r="Q70" s="8" t="e">
        <f t="shared" si="19"/>
        <v>#N/A</v>
      </c>
      <c r="S70" s="8" t="e">
        <f t="shared" si="20"/>
        <v>#N/A</v>
      </c>
      <c r="T70" s="8" t="e">
        <f t="shared" si="21"/>
        <v>#N/A</v>
      </c>
      <c r="U70" s="8" t="e">
        <f t="shared" si="22"/>
        <v>#N/A</v>
      </c>
      <c r="V70" s="8" t="e">
        <f t="shared" si="23"/>
        <v>#N/A</v>
      </c>
      <c r="W70" s="8" t="e">
        <f t="shared" si="24"/>
        <v>#N/A</v>
      </c>
      <c r="X70" s="8" t="e">
        <f t="shared" si="25"/>
        <v>#N/A</v>
      </c>
      <c r="Y70" s="20" t="e">
        <f t="shared" si="26"/>
        <v>#N/A</v>
      </c>
    </row>
    <row r="71" spans="1:25" x14ac:dyDescent="0.25">
      <c r="A71">
        <v>2114</v>
      </c>
      <c r="B71" t="s">
        <v>106</v>
      </c>
      <c r="C71" s="14"/>
      <c r="D71" s="14"/>
      <c r="E71" s="14"/>
      <c r="F71" s="14"/>
      <c r="G71" s="14"/>
      <c r="H71" s="14"/>
      <c r="J71" s="8" t="e">
        <f>'Ready Reckoner'!$C$8+'Ready Reckoner'!$C$9</f>
        <v>#N/A</v>
      </c>
      <c r="L71" s="8" t="e">
        <f t="shared" si="14"/>
        <v>#N/A</v>
      </c>
      <c r="M71" s="8" t="e">
        <f t="shared" si="15"/>
        <v>#N/A</v>
      </c>
      <c r="N71" s="8" t="e">
        <f t="shared" si="16"/>
        <v>#N/A</v>
      </c>
      <c r="O71" s="8" t="e">
        <f t="shared" si="17"/>
        <v>#N/A</v>
      </c>
      <c r="P71" s="8" t="e">
        <f t="shared" si="18"/>
        <v>#N/A</v>
      </c>
      <c r="Q71" s="8" t="e">
        <f t="shared" si="19"/>
        <v>#N/A</v>
      </c>
      <c r="S71" s="8" t="e">
        <f t="shared" si="20"/>
        <v>#N/A</v>
      </c>
      <c r="T71" s="8" t="e">
        <f t="shared" si="21"/>
        <v>#N/A</v>
      </c>
      <c r="U71" s="8" t="e">
        <f t="shared" si="22"/>
        <v>#N/A</v>
      </c>
      <c r="V71" s="8" t="e">
        <f t="shared" si="23"/>
        <v>#N/A</v>
      </c>
      <c r="W71" s="8" t="e">
        <f t="shared" si="24"/>
        <v>#N/A</v>
      </c>
      <c r="X71" s="8" t="e">
        <f t="shared" si="25"/>
        <v>#N/A</v>
      </c>
      <c r="Y71" s="20" t="e">
        <f t="shared" si="26"/>
        <v>#N/A</v>
      </c>
    </row>
    <row r="72" spans="1:25" x14ac:dyDescent="0.25">
      <c r="A72">
        <v>2121</v>
      </c>
      <c r="B72" t="s">
        <v>107</v>
      </c>
      <c r="C72" s="14"/>
      <c r="D72" s="14"/>
      <c r="E72" s="14"/>
      <c r="F72" s="14"/>
      <c r="G72" s="14"/>
      <c r="H72" s="14"/>
      <c r="J72" s="8" t="e">
        <f>'Ready Reckoner'!$C$8+'Ready Reckoner'!$C$9</f>
        <v>#N/A</v>
      </c>
      <c r="L72" s="8" t="e">
        <f t="shared" si="14"/>
        <v>#N/A</v>
      </c>
      <c r="M72" s="8" t="e">
        <f t="shared" si="15"/>
        <v>#N/A</v>
      </c>
      <c r="N72" s="8" t="e">
        <f t="shared" si="16"/>
        <v>#N/A</v>
      </c>
      <c r="O72" s="8" t="e">
        <f t="shared" si="17"/>
        <v>#N/A</v>
      </c>
      <c r="P72" s="8" t="e">
        <f t="shared" si="18"/>
        <v>#N/A</v>
      </c>
      <c r="Q72" s="8" t="e">
        <f t="shared" si="19"/>
        <v>#N/A</v>
      </c>
      <c r="S72" s="8" t="e">
        <f t="shared" si="20"/>
        <v>#N/A</v>
      </c>
      <c r="T72" s="8" t="e">
        <f t="shared" si="21"/>
        <v>#N/A</v>
      </c>
      <c r="U72" s="8" t="e">
        <f t="shared" si="22"/>
        <v>#N/A</v>
      </c>
      <c r="V72" s="8" t="e">
        <f t="shared" si="23"/>
        <v>#N/A</v>
      </c>
      <c r="W72" s="8" t="e">
        <f t="shared" si="24"/>
        <v>#N/A</v>
      </c>
      <c r="X72" s="8" t="e">
        <f t="shared" si="25"/>
        <v>#N/A</v>
      </c>
      <c r="Y72" s="20" t="e">
        <f t="shared" si="26"/>
        <v>#N/A</v>
      </c>
    </row>
    <row r="73" spans="1:25" x14ac:dyDescent="0.25">
      <c r="A73">
        <v>3308</v>
      </c>
      <c r="B73" t="s">
        <v>108</v>
      </c>
      <c r="C73" s="14"/>
      <c r="D73" s="14"/>
      <c r="E73" s="14"/>
      <c r="F73" s="14"/>
      <c r="G73" s="14"/>
      <c r="H73" s="14"/>
      <c r="J73" s="8" t="e">
        <f>'Ready Reckoner'!$C$8+'Ready Reckoner'!$C$9</f>
        <v>#N/A</v>
      </c>
      <c r="L73" s="8" t="e">
        <f t="shared" si="14"/>
        <v>#N/A</v>
      </c>
      <c r="M73" s="8" t="e">
        <f t="shared" si="15"/>
        <v>#N/A</v>
      </c>
      <c r="N73" s="8" t="e">
        <f t="shared" si="16"/>
        <v>#N/A</v>
      </c>
      <c r="O73" s="8" t="e">
        <f t="shared" si="17"/>
        <v>#N/A</v>
      </c>
      <c r="P73" s="8" t="e">
        <f t="shared" si="18"/>
        <v>#N/A</v>
      </c>
      <c r="Q73" s="8" t="e">
        <f t="shared" si="19"/>
        <v>#N/A</v>
      </c>
      <c r="S73" s="8" t="e">
        <f t="shared" si="20"/>
        <v>#N/A</v>
      </c>
      <c r="T73" s="8" t="e">
        <f t="shared" si="21"/>
        <v>#N/A</v>
      </c>
      <c r="U73" s="8" t="e">
        <f t="shared" si="22"/>
        <v>#N/A</v>
      </c>
      <c r="V73" s="8" t="e">
        <f t="shared" si="23"/>
        <v>#N/A</v>
      </c>
      <c r="W73" s="8" t="e">
        <f t="shared" si="24"/>
        <v>#N/A</v>
      </c>
      <c r="X73" s="8" t="e">
        <f t="shared" si="25"/>
        <v>#N/A</v>
      </c>
      <c r="Y73" s="20" t="e">
        <f t="shared" si="26"/>
        <v>#N/A</v>
      </c>
    </row>
    <row r="74" spans="1:25" x14ac:dyDescent="0.25">
      <c r="A74">
        <v>2026</v>
      </c>
      <c r="B74" t="s">
        <v>109</v>
      </c>
      <c r="C74" s="14"/>
      <c r="D74" s="14"/>
      <c r="E74" s="14"/>
      <c r="F74" s="14"/>
      <c r="G74" s="14"/>
      <c r="H74" s="14"/>
      <c r="J74" s="8" t="e">
        <f>'Ready Reckoner'!$C$8+'Ready Reckoner'!$C$9</f>
        <v>#N/A</v>
      </c>
      <c r="L74" s="8" t="e">
        <f t="shared" si="14"/>
        <v>#N/A</v>
      </c>
      <c r="M74" s="8" t="e">
        <f t="shared" si="15"/>
        <v>#N/A</v>
      </c>
      <c r="N74" s="8" t="e">
        <f t="shared" si="16"/>
        <v>#N/A</v>
      </c>
      <c r="O74" s="8" t="e">
        <f t="shared" si="17"/>
        <v>#N/A</v>
      </c>
      <c r="P74" s="8" t="e">
        <f t="shared" si="18"/>
        <v>#N/A</v>
      </c>
      <c r="Q74" s="8" t="e">
        <f t="shared" si="19"/>
        <v>#N/A</v>
      </c>
      <c r="S74" s="8" t="e">
        <f t="shared" si="20"/>
        <v>#N/A</v>
      </c>
      <c r="T74" s="8" t="e">
        <f t="shared" si="21"/>
        <v>#N/A</v>
      </c>
      <c r="U74" s="8" t="e">
        <f t="shared" si="22"/>
        <v>#N/A</v>
      </c>
      <c r="V74" s="8" t="e">
        <f t="shared" si="23"/>
        <v>#N/A</v>
      </c>
      <c r="W74" s="8" t="e">
        <f t="shared" si="24"/>
        <v>#N/A</v>
      </c>
      <c r="X74" s="8" t="e">
        <f t="shared" si="25"/>
        <v>#N/A</v>
      </c>
      <c r="Y74" s="20" t="e">
        <f t="shared" si="26"/>
        <v>#N/A</v>
      </c>
    </row>
    <row r="75" spans="1:25" x14ac:dyDescent="0.25">
      <c r="A75">
        <v>5203</v>
      </c>
      <c r="B75" t="s">
        <v>110</v>
      </c>
      <c r="C75" s="14"/>
      <c r="D75" s="14"/>
      <c r="E75" s="14"/>
      <c r="F75" s="14"/>
      <c r="G75" s="14"/>
      <c r="H75" s="14"/>
      <c r="J75" s="8" t="e">
        <f>'Ready Reckoner'!$C$8+'Ready Reckoner'!$C$9</f>
        <v>#N/A</v>
      </c>
      <c r="L75" s="8" t="e">
        <f t="shared" si="14"/>
        <v>#N/A</v>
      </c>
      <c r="M75" s="8" t="e">
        <f t="shared" si="15"/>
        <v>#N/A</v>
      </c>
      <c r="N75" s="8" t="e">
        <f t="shared" si="16"/>
        <v>#N/A</v>
      </c>
      <c r="O75" s="8" t="e">
        <f t="shared" si="17"/>
        <v>#N/A</v>
      </c>
      <c r="P75" s="8" t="e">
        <f t="shared" si="18"/>
        <v>#N/A</v>
      </c>
      <c r="Q75" s="8" t="e">
        <f t="shared" si="19"/>
        <v>#N/A</v>
      </c>
      <c r="S75" s="8" t="e">
        <f t="shared" si="20"/>
        <v>#N/A</v>
      </c>
      <c r="T75" s="8" t="e">
        <f t="shared" si="21"/>
        <v>#N/A</v>
      </c>
      <c r="U75" s="8" t="e">
        <f t="shared" si="22"/>
        <v>#N/A</v>
      </c>
      <c r="V75" s="8" t="e">
        <f t="shared" si="23"/>
        <v>#N/A</v>
      </c>
      <c r="W75" s="8" t="e">
        <f t="shared" si="24"/>
        <v>#N/A</v>
      </c>
      <c r="X75" s="8" t="e">
        <f t="shared" si="25"/>
        <v>#N/A</v>
      </c>
      <c r="Y75" s="20" t="e">
        <f t="shared" si="26"/>
        <v>#N/A</v>
      </c>
    </row>
    <row r="76" spans="1:25" x14ac:dyDescent="0.25">
      <c r="A76">
        <v>5204</v>
      </c>
      <c r="B76" t="s">
        <v>111</v>
      </c>
      <c r="C76" s="14"/>
      <c r="D76" s="14"/>
      <c r="E76" s="14"/>
      <c r="F76" s="14"/>
      <c r="G76" s="14"/>
      <c r="H76" s="14"/>
      <c r="J76" s="8" t="e">
        <f>'Ready Reckoner'!$C$8+'Ready Reckoner'!$C$9</f>
        <v>#N/A</v>
      </c>
      <c r="L76" s="8" t="e">
        <f t="shared" si="14"/>
        <v>#N/A</v>
      </c>
      <c r="M76" s="8" t="e">
        <f t="shared" si="15"/>
        <v>#N/A</v>
      </c>
      <c r="N76" s="8" t="e">
        <f t="shared" si="16"/>
        <v>#N/A</v>
      </c>
      <c r="O76" s="8" t="e">
        <f t="shared" si="17"/>
        <v>#N/A</v>
      </c>
      <c r="P76" s="8" t="e">
        <f t="shared" si="18"/>
        <v>#N/A</v>
      </c>
      <c r="Q76" s="8" t="e">
        <f t="shared" si="19"/>
        <v>#N/A</v>
      </c>
      <c r="S76" s="8" t="e">
        <f t="shared" si="20"/>
        <v>#N/A</v>
      </c>
      <c r="T76" s="8" t="e">
        <f t="shared" si="21"/>
        <v>#N/A</v>
      </c>
      <c r="U76" s="8" t="e">
        <f t="shared" si="22"/>
        <v>#N/A</v>
      </c>
      <c r="V76" s="8" t="e">
        <f t="shared" si="23"/>
        <v>#N/A</v>
      </c>
      <c r="W76" s="8" t="e">
        <f t="shared" si="24"/>
        <v>#N/A</v>
      </c>
      <c r="X76" s="8" t="e">
        <f t="shared" si="25"/>
        <v>#N/A</v>
      </c>
      <c r="Y76" s="20" t="e">
        <f t="shared" si="26"/>
        <v>#N/A</v>
      </c>
    </row>
    <row r="77" spans="1:25" x14ac:dyDescent="0.25">
      <c r="A77">
        <v>2196</v>
      </c>
      <c r="B77" t="s">
        <v>112</v>
      </c>
      <c r="C77" s="14"/>
      <c r="D77" s="14"/>
      <c r="E77" s="14"/>
      <c r="F77" s="14"/>
      <c r="G77" s="14"/>
      <c r="H77" s="14"/>
      <c r="J77" s="8" t="e">
        <f>'Ready Reckoner'!$C$8+'Ready Reckoner'!$C$9</f>
        <v>#N/A</v>
      </c>
      <c r="L77" s="8" t="e">
        <f t="shared" si="14"/>
        <v>#N/A</v>
      </c>
      <c r="M77" s="8" t="e">
        <f t="shared" si="15"/>
        <v>#N/A</v>
      </c>
      <c r="N77" s="8" t="e">
        <f t="shared" si="16"/>
        <v>#N/A</v>
      </c>
      <c r="O77" s="8" t="e">
        <f t="shared" si="17"/>
        <v>#N/A</v>
      </c>
      <c r="P77" s="8" t="e">
        <f t="shared" si="18"/>
        <v>#N/A</v>
      </c>
      <c r="Q77" s="8" t="e">
        <f t="shared" si="19"/>
        <v>#N/A</v>
      </c>
      <c r="S77" s="8" t="e">
        <f t="shared" si="20"/>
        <v>#N/A</v>
      </c>
      <c r="T77" s="8" t="e">
        <f t="shared" si="21"/>
        <v>#N/A</v>
      </c>
      <c r="U77" s="8" t="e">
        <f t="shared" si="22"/>
        <v>#N/A</v>
      </c>
      <c r="V77" s="8" t="e">
        <f t="shared" si="23"/>
        <v>#N/A</v>
      </c>
      <c r="W77" s="8" t="e">
        <f t="shared" si="24"/>
        <v>#N/A</v>
      </c>
      <c r="X77" s="8" t="e">
        <f t="shared" si="25"/>
        <v>#N/A</v>
      </c>
      <c r="Y77" s="20" t="e">
        <f t="shared" si="26"/>
        <v>#N/A</v>
      </c>
    </row>
    <row r="78" spans="1:25" x14ac:dyDescent="0.25">
      <c r="A78">
        <v>2123</v>
      </c>
      <c r="B78" t="s">
        <v>113</v>
      </c>
      <c r="C78" s="14"/>
      <c r="D78" s="14"/>
      <c r="E78" s="14"/>
      <c r="F78" s="14"/>
      <c r="G78" s="14"/>
      <c r="H78" s="14"/>
      <c r="J78" s="8" t="e">
        <f>'Ready Reckoner'!$C$8+'Ready Reckoner'!$C$9</f>
        <v>#N/A</v>
      </c>
      <c r="L78" s="8" t="e">
        <f t="shared" si="14"/>
        <v>#N/A</v>
      </c>
      <c r="M78" s="8" t="e">
        <f t="shared" si="15"/>
        <v>#N/A</v>
      </c>
      <c r="N78" s="8" t="e">
        <f t="shared" si="16"/>
        <v>#N/A</v>
      </c>
      <c r="O78" s="8" t="e">
        <f t="shared" si="17"/>
        <v>#N/A</v>
      </c>
      <c r="P78" s="8" t="e">
        <f t="shared" si="18"/>
        <v>#N/A</v>
      </c>
      <c r="Q78" s="8" t="e">
        <f t="shared" si="19"/>
        <v>#N/A</v>
      </c>
      <c r="S78" s="8" t="e">
        <f t="shared" si="20"/>
        <v>#N/A</v>
      </c>
      <c r="T78" s="8" t="e">
        <f t="shared" si="21"/>
        <v>#N/A</v>
      </c>
      <c r="U78" s="8" t="e">
        <f t="shared" si="22"/>
        <v>#N/A</v>
      </c>
      <c r="V78" s="8" t="e">
        <f t="shared" si="23"/>
        <v>#N/A</v>
      </c>
      <c r="W78" s="8" t="e">
        <f t="shared" si="24"/>
        <v>#N/A</v>
      </c>
      <c r="X78" s="8" t="e">
        <f t="shared" si="25"/>
        <v>#N/A</v>
      </c>
      <c r="Y78" s="20" t="e">
        <f t="shared" si="26"/>
        <v>#N/A</v>
      </c>
    </row>
    <row r="79" spans="1:25" x14ac:dyDescent="0.25">
      <c r="A79">
        <v>3379</v>
      </c>
      <c r="B79" t="s">
        <v>114</v>
      </c>
      <c r="C79" s="14"/>
      <c r="D79" s="14"/>
      <c r="E79" s="14"/>
      <c r="F79" s="14"/>
      <c r="G79" s="14"/>
      <c r="H79" s="14"/>
      <c r="J79" s="8" t="e">
        <f>'Ready Reckoner'!$C$8+'Ready Reckoner'!$C$9</f>
        <v>#N/A</v>
      </c>
      <c r="L79" s="8" t="e">
        <f t="shared" si="14"/>
        <v>#N/A</v>
      </c>
      <c r="M79" s="8" t="e">
        <f t="shared" si="15"/>
        <v>#N/A</v>
      </c>
      <c r="N79" s="8" t="e">
        <f t="shared" si="16"/>
        <v>#N/A</v>
      </c>
      <c r="O79" s="8" t="e">
        <f t="shared" si="17"/>
        <v>#N/A</v>
      </c>
      <c r="P79" s="8" t="e">
        <f t="shared" si="18"/>
        <v>#N/A</v>
      </c>
      <c r="Q79" s="8" t="e">
        <f t="shared" si="19"/>
        <v>#N/A</v>
      </c>
      <c r="S79" s="8" t="e">
        <f t="shared" si="20"/>
        <v>#N/A</v>
      </c>
      <c r="T79" s="8" t="e">
        <f t="shared" si="21"/>
        <v>#N/A</v>
      </c>
      <c r="U79" s="8" t="e">
        <f t="shared" si="22"/>
        <v>#N/A</v>
      </c>
      <c r="V79" s="8" t="e">
        <f t="shared" si="23"/>
        <v>#N/A</v>
      </c>
      <c r="W79" s="8" t="e">
        <f t="shared" si="24"/>
        <v>#N/A</v>
      </c>
      <c r="X79" s="8" t="e">
        <f t="shared" si="25"/>
        <v>#N/A</v>
      </c>
      <c r="Y79" s="20" t="e">
        <f t="shared" si="26"/>
        <v>#N/A</v>
      </c>
    </row>
    <row r="80" spans="1:25" x14ac:dyDescent="0.25">
      <c r="A80">
        <v>2029</v>
      </c>
      <c r="B80" t="s">
        <v>115</v>
      </c>
      <c r="C80" s="14"/>
      <c r="D80" s="14"/>
      <c r="E80" s="14"/>
      <c r="F80" s="14"/>
      <c r="G80" s="14"/>
      <c r="H80" s="14"/>
      <c r="J80" s="8" t="e">
        <f>'Ready Reckoner'!$C$8+'Ready Reckoner'!$C$9</f>
        <v>#N/A</v>
      </c>
      <c r="L80" s="8" t="e">
        <f t="shared" si="14"/>
        <v>#N/A</v>
      </c>
      <c r="M80" s="8" t="e">
        <f t="shared" si="15"/>
        <v>#N/A</v>
      </c>
      <c r="N80" s="8" t="e">
        <f t="shared" si="16"/>
        <v>#N/A</v>
      </c>
      <c r="O80" s="8" t="e">
        <f t="shared" si="17"/>
        <v>#N/A</v>
      </c>
      <c r="P80" s="8" t="e">
        <f t="shared" si="18"/>
        <v>#N/A</v>
      </c>
      <c r="Q80" s="8" t="e">
        <f t="shared" si="19"/>
        <v>#N/A</v>
      </c>
      <c r="S80" s="8" t="e">
        <f t="shared" si="20"/>
        <v>#N/A</v>
      </c>
      <c r="T80" s="8" t="e">
        <f t="shared" si="21"/>
        <v>#N/A</v>
      </c>
      <c r="U80" s="8" t="e">
        <f t="shared" si="22"/>
        <v>#N/A</v>
      </c>
      <c r="V80" s="8" t="e">
        <f t="shared" si="23"/>
        <v>#N/A</v>
      </c>
      <c r="W80" s="8" t="e">
        <f t="shared" si="24"/>
        <v>#N/A</v>
      </c>
      <c r="X80" s="8" t="e">
        <f t="shared" si="25"/>
        <v>#N/A</v>
      </c>
      <c r="Y80" s="20" t="e">
        <f t="shared" si="26"/>
        <v>#N/A</v>
      </c>
    </row>
    <row r="81" spans="1:25" x14ac:dyDescent="0.25">
      <c r="A81">
        <v>2180</v>
      </c>
      <c r="B81" t="s">
        <v>116</v>
      </c>
      <c r="C81" s="14"/>
      <c r="D81" s="14"/>
      <c r="E81" s="14"/>
      <c r="F81" s="14"/>
      <c r="G81" s="14"/>
      <c r="H81" s="14"/>
      <c r="J81" s="8" t="e">
        <f>'Ready Reckoner'!$C$8+'Ready Reckoner'!$C$9</f>
        <v>#N/A</v>
      </c>
      <c r="L81" s="8" t="e">
        <f t="shared" si="14"/>
        <v>#N/A</v>
      </c>
      <c r="M81" s="8" t="e">
        <f t="shared" si="15"/>
        <v>#N/A</v>
      </c>
      <c r="N81" s="8" t="e">
        <f t="shared" si="16"/>
        <v>#N/A</v>
      </c>
      <c r="O81" s="8" t="e">
        <f t="shared" si="17"/>
        <v>#N/A</v>
      </c>
      <c r="P81" s="8" t="e">
        <f t="shared" si="18"/>
        <v>#N/A</v>
      </c>
      <c r="Q81" s="8" t="e">
        <f t="shared" si="19"/>
        <v>#N/A</v>
      </c>
      <c r="S81" s="8" t="e">
        <f t="shared" si="20"/>
        <v>#N/A</v>
      </c>
      <c r="T81" s="8" t="e">
        <f t="shared" si="21"/>
        <v>#N/A</v>
      </c>
      <c r="U81" s="8" t="e">
        <f t="shared" si="22"/>
        <v>#N/A</v>
      </c>
      <c r="V81" s="8" t="e">
        <f t="shared" si="23"/>
        <v>#N/A</v>
      </c>
      <c r="W81" s="8" t="e">
        <f t="shared" si="24"/>
        <v>#N/A</v>
      </c>
      <c r="X81" s="8" t="e">
        <f t="shared" si="25"/>
        <v>#N/A</v>
      </c>
      <c r="Y81" s="20" t="e">
        <f t="shared" si="26"/>
        <v>#N/A</v>
      </c>
    </row>
    <row r="82" spans="1:25" x14ac:dyDescent="0.25">
      <c r="A82">
        <v>2168</v>
      </c>
      <c r="B82" t="s">
        <v>117</v>
      </c>
      <c r="C82" s="14"/>
      <c r="D82" s="14"/>
      <c r="E82" s="14"/>
      <c r="F82" s="14"/>
      <c r="G82" s="14"/>
      <c r="H82" s="14"/>
      <c r="J82" s="8" t="e">
        <f>'Ready Reckoner'!$C$8+'Ready Reckoner'!$C$9</f>
        <v>#N/A</v>
      </c>
      <c r="L82" s="8" t="e">
        <f t="shared" si="14"/>
        <v>#N/A</v>
      </c>
      <c r="M82" s="8" t="e">
        <f t="shared" si="15"/>
        <v>#N/A</v>
      </c>
      <c r="N82" s="8" t="e">
        <f t="shared" si="16"/>
        <v>#N/A</v>
      </c>
      <c r="O82" s="8" t="e">
        <f t="shared" si="17"/>
        <v>#N/A</v>
      </c>
      <c r="P82" s="8" t="e">
        <f t="shared" si="18"/>
        <v>#N/A</v>
      </c>
      <c r="Q82" s="8" t="e">
        <f t="shared" si="19"/>
        <v>#N/A</v>
      </c>
      <c r="S82" s="8" t="e">
        <f t="shared" si="20"/>
        <v>#N/A</v>
      </c>
      <c r="T82" s="8" t="e">
        <f t="shared" si="21"/>
        <v>#N/A</v>
      </c>
      <c r="U82" s="8" t="e">
        <f t="shared" si="22"/>
        <v>#N/A</v>
      </c>
      <c r="V82" s="8" t="e">
        <f t="shared" si="23"/>
        <v>#N/A</v>
      </c>
      <c r="W82" s="8" t="e">
        <f t="shared" si="24"/>
        <v>#N/A</v>
      </c>
      <c r="X82" s="8" t="e">
        <f t="shared" si="25"/>
        <v>#N/A</v>
      </c>
      <c r="Y82" s="20" t="e">
        <f t="shared" si="26"/>
        <v>#N/A</v>
      </c>
    </row>
    <row r="83" spans="1:25" x14ac:dyDescent="0.25">
      <c r="A83">
        <v>3304</v>
      </c>
      <c r="B83" t="s">
        <v>118</v>
      </c>
      <c r="C83" s="14"/>
      <c r="D83" s="14"/>
      <c r="E83" s="14"/>
      <c r="F83" s="14"/>
      <c r="G83" s="14"/>
      <c r="H83" s="14"/>
      <c r="J83" s="8" t="e">
        <f>'Ready Reckoner'!$C$8+'Ready Reckoner'!$C$9</f>
        <v>#N/A</v>
      </c>
      <c r="L83" s="8" t="e">
        <f t="shared" si="14"/>
        <v>#N/A</v>
      </c>
      <c r="M83" s="8" t="e">
        <f t="shared" si="15"/>
        <v>#N/A</v>
      </c>
      <c r="N83" s="8" t="e">
        <f t="shared" si="16"/>
        <v>#N/A</v>
      </c>
      <c r="O83" s="8" t="e">
        <f t="shared" si="17"/>
        <v>#N/A</v>
      </c>
      <c r="P83" s="8" t="e">
        <f t="shared" si="18"/>
        <v>#N/A</v>
      </c>
      <c r="Q83" s="8" t="e">
        <f t="shared" si="19"/>
        <v>#N/A</v>
      </c>
      <c r="S83" s="8" t="e">
        <f t="shared" si="20"/>
        <v>#N/A</v>
      </c>
      <c r="T83" s="8" t="e">
        <f t="shared" si="21"/>
        <v>#N/A</v>
      </c>
      <c r="U83" s="8" t="e">
        <f t="shared" si="22"/>
        <v>#N/A</v>
      </c>
      <c r="V83" s="8" t="e">
        <f t="shared" si="23"/>
        <v>#N/A</v>
      </c>
      <c r="W83" s="8" t="e">
        <f t="shared" si="24"/>
        <v>#N/A</v>
      </c>
      <c r="X83" s="8" t="e">
        <f t="shared" si="25"/>
        <v>#N/A</v>
      </c>
      <c r="Y83" s="20" t="e">
        <f t="shared" si="26"/>
        <v>#N/A</v>
      </c>
    </row>
    <row r="84" spans="1:25" x14ac:dyDescent="0.25">
      <c r="A84">
        <v>4502</v>
      </c>
      <c r="B84" t="s">
        <v>119</v>
      </c>
      <c r="C84" s="13">
        <v>2.3809523809523799E-3</v>
      </c>
      <c r="D84" s="16">
        <v>5.5555555555555601E-3</v>
      </c>
      <c r="E84" s="16">
        <v>2.3809523809523799E-3</v>
      </c>
      <c r="F84" s="16">
        <v>3.1746031746031698E-3</v>
      </c>
      <c r="G84" s="16">
        <v>7.9365079365079398E-4</v>
      </c>
      <c r="H84" s="16">
        <v>0</v>
      </c>
      <c r="J84" s="8" t="e">
        <f>'Ready Reckoner'!$C$8+'Ready Reckoner'!$C$9</f>
        <v>#N/A</v>
      </c>
      <c r="L84" s="8" t="e">
        <f t="shared" si="14"/>
        <v>#N/A</v>
      </c>
      <c r="M84" s="8" t="e">
        <f t="shared" si="15"/>
        <v>#N/A</v>
      </c>
      <c r="N84" s="8" t="e">
        <f t="shared" si="16"/>
        <v>#N/A</v>
      </c>
      <c r="O84" s="8" t="e">
        <f t="shared" si="17"/>
        <v>#N/A</v>
      </c>
      <c r="P84" s="8" t="e">
        <f t="shared" si="18"/>
        <v>#N/A</v>
      </c>
      <c r="Q84" s="8" t="e">
        <f t="shared" si="19"/>
        <v>#N/A</v>
      </c>
      <c r="S84" s="8" t="e">
        <f t="shared" si="20"/>
        <v>#N/A</v>
      </c>
      <c r="T84" s="8" t="e">
        <f t="shared" si="21"/>
        <v>#N/A</v>
      </c>
      <c r="U84" s="8" t="e">
        <f t="shared" si="22"/>
        <v>#N/A</v>
      </c>
      <c r="V84" s="8" t="e">
        <f t="shared" si="23"/>
        <v>#N/A</v>
      </c>
      <c r="W84" s="8" t="e">
        <f t="shared" si="24"/>
        <v>#N/A</v>
      </c>
      <c r="X84" s="8" t="e">
        <f t="shared" si="25"/>
        <v>#N/A</v>
      </c>
      <c r="Y84" s="20" t="e">
        <f t="shared" si="26"/>
        <v>#N/A</v>
      </c>
    </row>
    <row r="85" spans="1:25" x14ac:dyDescent="0.25">
      <c r="A85">
        <v>4616</v>
      </c>
      <c r="B85" t="s">
        <v>120</v>
      </c>
      <c r="C85" s="13">
        <v>4.9277824978759599E-2</v>
      </c>
      <c r="D85" s="16">
        <v>2.5488530161427402E-2</v>
      </c>
      <c r="E85" s="16">
        <v>0.106202209005947</v>
      </c>
      <c r="F85" s="16">
        <v>0.12659303313508899</v>
      </c>
      <c r="G85" s="16">
        <v>0.14188615123194601</v>
      </c>
      <c r="H85" s="16">
        <v>8.4961767204757904E-4</v>
      </c>
      <c r="J85" s="8" t="e">
        <f>'Ready Reckoner'!$C$8+'Ready Reckoner'!$C$9</f>
        <v>#N/A</v>
      </c>
      <c r="L85" s="8" t="e">
        <f t="shared" si="14"/>
        <v>#N/A</v>
      </c>
      <c r="M85" s="8" t="e">
        <f t="shared" si="15"/>
        <v>#N/A</v>
      </c>
      <c r="N85" s="8" t="e">
        <f t="shared" si="16"/>
        <v>#N/A</v>
      </c>
      <c r="O85" s="8" t="e">
        <f t="shared" si="17"/>
        <v>#N/A</v>
      </c>
      <c r="P85" s="8" t="e">
        <f t="shared" si="18"/>
        <v>#N/A</v>
      </c>
      <c r="Q85" s="8" t="e">
        <f t="shared" si="19"/>
        <v>#N/A</v>
      </c>
      <c r="S85" s="8" t="e">
        <f t="shared" si="20"/>
        <v>#N/A</v>
      </c>
      <c r="T85" s="8" t="e">
        <f t="shared" si="21"/>
        <v>#N/A</v>
      </c>
      <c r="U85" s="8" t="e">
        <f t="shared" si="22"/>
        <v>#N/A</v>
      </c>
      <c r="V85" s="8" t="e">
        <f t="shared" si="23"/>
        <v>#N/A</v>
      </c>
      <c r="W85" s="8" t="e">
        <f t="shared" si="24"/>
        <v>#N/A</v>
      </c>
      <c r="X85" s="8" t="e">
        <f t="shared" si="25"/>
        <v>#N/A</v>
      </c>
      <c r="Y85" s="20" t="e">
        <f t="shared" si="26"/>
        <v>#N/A</v>
      </c>
    </row>
    <row r="86" spans="1:25" x14ac:dyDescent="0.25">
      <c r="A86">
        <v>2124</v>
      </c>
      <c r="B86" t="s">
        <v>121</v>
      </c>
      <c r="C86" s="14"/>
      <c r="D86" s="14"/>
      <c r="E86" s="14"/>
      <c r="F86" s="14"/>
      <c r="G86" s="14"/>
      <c r="H86" s="14"/>
      <c r="J86" s="8" t="e">
        <f>'Ready Reckoner'!$C$8+'Ready Reckoner'!$C$9</f>
        <v>#N/A</v>
      </c>
      <c r="L86" s="8" t="e">
        <f t="shared" si="14"/>
        <v>#N/A</v>
      </c>
      <c r="M86" s="8" t="e">
        <f t="shared" si="15"/>
        <v>#N/A</v>
      </c>
      <c r="N86" s="8" t="e">
        <f t="shared" si="16"/>
        <v>#N/A</v>
      </c>
      <c r="O86" s="8" t="e">
        <f t="shared" si="17"/>
        <v>#N/A</v>
      </c>
      <c r="P86" s="8" t="e">
        <f t="shared" si="18"/>
        <v>#N/A</v>
      </c>
      <c r="Q86" s="8" t="e">
        <f t="shared" si="19"/>
        <v>#N/A</v>
      </c>
      <c r="S86" s="8" t="e">
        <f t="shared" si="20"/>
        <v>#N/A</v>
      </c>
      <c r="T86" s="8" t="e">
        <f t="shared" si="21"/>
        <v>#N/A</v>
      </c>
      <c r="U86" s="8" t="e">
        <f t="shared" si="22"/>
        <v>#N/A</v>
      </c>
      <c r="V86" s="8" t="e">
        <f t="shared" si="23"/>
        <v>#N/A</v>
      </c>
      <c r="W86" s="8" t="e">
        <f t="shared" si="24"/>
        <v>#N/A</v>
      </c>
      <c r="X86" s="8" t="e">
        <f t="shared" si="25"/>
        <v>#N/A</v>
      </c>
      <c r="Y86" s="20" t="e">
        <f t="shared" si="26"/>
        <v>#N/A</v>
      </c>
    </row>
    <row r="87" spans="1:25" x14ac:dyDescent="0.25">
      <c r="A87">
        <v>2195</v>
      </c>
      <c r="B87" t="s">
        <v>122</v>
      </c>
      <c r="C87" s="14"/>
      <c r="D87" s="14"/>
      <c r="E87" s="14"/>
      <c r="F87" s="14"/>
      <c r="G87" s="14"/>
      <c r="H87" s="14"/>
      <c r="J87" s="8" t="e">
        <f>'Ready Reckoner'!$C$8+'Ready Reckoner'!$C$9</f>
        <v>#N/A</v>
      </c>
      <c r="L87" s="8" t="e">
        <f t="shared" si="14"/>
        <v>#N/A</v>
      </c>
      <c r="M87" s="8" t="e">
        <f t="shared" si="15"/>
        <v>#N/A</v>
      </c>
      <c r="N87" s="8" t="e">
        <f t="shared" si="16"/>
        <v>#N/A</v>
      </c>
      <c r="O87" s="8" t="e">
        <f t="shared" si="17"/>
        <v>#N/A</v>
      </c>
      <c r="P87" s="8" t="e">
        <f t="shared" si="18"/>
        <v>#N/A</v>
      </c>
      <c r="Q87" s="8" t="e">
        <f t="shared" si="19"/>
        <v>#N/A</v>
      </c>
      <c r="S87" s="8" t="e">
        <f t="shared" si="20"/>
        <v>#N/A</v>
      </c>
      <c r="T87" s="8" t="e">
        <f t="shared" si="21"/>
        <v>#N/A</v>
      </c>
      <c r="U87" s="8" t="e">
        <f t="shared" si="22"/>
        <v>#N/A</v>
      </c>
      <c r="V87" s="8" t="e">
        <f t="shared" si="23"/>
        <v>#N/A</v>
      </c>
      <c r="W87" s="8" t="e">
        <f t="shared" si="24"/>
        <v>#N/A</v>
      </c>
      <c r="X87" s="8" t="e">
        <f t="shared" si="25"/>
        <v>#N/A</v>
      </c>
      <c r="Y87" s="20" t="e">
        <f t="shared" si="26"/>
        <v>#N/A</v>
      </c>
    </row>
    <row r="88" spans="1:25" x14ac:dyDescent="0.25">
      <c r="A88">
        <v>5207</v>
      </c>
      <c r="B88" t="s">
        <v>123</v>
      </c>
      <c r="C88" s="14"/>
      <c r="D88" s="14"/>
      <c r="E88" s="14"/>
      <c r="F88" s="14"/>
      <c r="G88" s="14"/>
      <c r="H88" s="14"/>
      <c r="J88" s="8" t="e">
        <f>'Ready Reckoner'!$C$8+'Ready Reckoner'!$C$9</f>
        <v>#N/A</v>
      </c>
      <c r="L88" s="8" t="e">
        <f t="shared" si="14"/>
        <v>#N/A</v>
      </c>
      <c r="M88" s="8" t="e">
        <f t="shared" si="15"/>
        <v>#N/A</v>
      </c>
      <c r="N88" s="8" t="e">
        <f t="shared" si="16"/>
        <v>#N/A</v>
      </c>
      <c r="O88" s="8" t="e">
        <f t="shared" si="17"/>
        <v>#N/A</v>
      </c>
      <c r="P88" s="8" t="e">
        <f t="shared" si="18"/>
        <v>#N/A</v>
      </c>
      <c r="Q88" s="8" t="e">
        <f t="shared" si="19"/>
        <v>#N/A</v>
      </c>
      <c r="S88" s="8" t="e">
        <f t="shared" si="20"/>
        <v>#N/A</v>
      </c>
      <c r="T88" s="8" t="e">
        <f t="shared" si="21"/>
        <v>#N/A</v>
      </c>
      <c r="U88" s="8" t="e">
        <f t="shared" si="22"/>
        <v>#N/A</v>
      </c>
      <c r="V88" s="8" t="e">
        <f t="shared" si="23"/>
        <v>#N/A</v>
      </c>
      <c r="W88" s="8" t="e">
        <f t="shared" si="24"/>
        <v>#N/A</v>
      </c>
      <c r="X88" s="8" t="e">
        <f t="shared" si="25"/>
        <v>#N/A</v>
      </c>
      <c r="Y88" s="20" t="e">
        <f t="shared" si="26"/>
        <v>#N/A</v>
      </c>
    </row>
    <row r="89" spans="1:25" x14ac:dyDescent="0.25">
      <c r="A89">
        <v>3363</v>
      </c>
      <c r="B89" t="s">
        <v>124</v>
      </c>
      <c r="C89" s="14"/>
      <c r="D89" s="14"/>
      <c r="E89" s="14"/>
      <c r="F89" s="14"/>
      <c r="G89" s="14"/>
      <c r="H89" s="14"/>
      <c r="J89" s="8" t="e">
        <f>'Ready Reckoner'!$C$8+'Ready Reckoner'!$C$9</f>
        <v>#N/A</v>
      </c>
      <c r="L89" s="8" t="e">
        <f t="shared" si="14"/>
        <v>#N/A</v>
      </c>
      <c r="M89" s="8" t="e">
        <f t="shared" si="15"/>
        <v>#N/A</v>
      </c>
      <c r="N89" s="8" t="e">
        <f t="shared" si="16"/>
        <v>#N/A</v>
      </c>
      <c r="O89" s="8" t="e">
        <f t="shared" si="17"/>
        <v>#N/A</v>
      </c>
      <c r="P89" s="8" t="e">
        <f t="shared" si="18"/>
        <v>#N/A</v>
      </c>
      <c r="Q89" s="8" t="e">
        <f t="shared" si="19"/>
        <v>#N/A</v>
      </c>
      <c r="S89" s="8" t="e">
        <f t="shared" si="20"/>
        <v>#N/A</v>
      </c>
      <c r="T89" s="8" t="e">
        <f t="shared" si="21"/>
        <v>#N/A</v>
      </c>
      <c r="U89" s="8" t="e">
        <f t="shared" si="22"/>
        <v>#N/A</v>
      </c>
      <c r="V89" s="8" t="e">
        <f t="shared" si="23"/>
        <v>#N/A</v>
      </c>
      <c r="W89" s="8" t="e">
        <f t="shared" si="24"/>
        <v>#N/A</v>
      </c>
      <c r="X89" s="8" t="e">
        <f t="shared" si="25"/>
        <v>#N/A</v>
      </c>
      <c r="Y89" s="20" t="e">
        <f t="shared" si="26"/>
        <v>#N/A</v>
      </c>
    </row>
    <row r="90" spans="1:25" x14ac:dyDescent="0.25">
      <c r="A90">
        <v>5200</v>
      </c>
      <c r="B90" t="s">
        <v>125</v>
      </c>
      <c r="C90" s="14"/>
      <c r="D90" s="14"/>
      <c r="E90" s="14"/>
      <c r="F90" s="14"/>
      <c r="G90" s="14"/>
      <c r="H90" s="14"/>
      <c r="J90" s="8" t="e">
        <f>'Ready Reckoner'!$C$8+'Ready Reckoner'!$C$9</f>
        <v>#N/A</v>
      </c>
      <c r="L90" s="8" t="e">
        <f t="shared" si="14"/>
        <v>#N/A</v>
      </c>
      <c r="M90" s="8" t="e">
        <f t="shared" si="15"/>
        <v>#N/A</v>
      </c>
      <c r="N90" s="8" t="e">
        <f t="shared" si="16"/>
        <v>#N/A</v>
      </c>
      <c r="O90" s="8" t="e">
        <f t="shared" si="17"/>
        <v>#N/A</v>
      </c>
      <c r="P90" s="8" t="e">
        <f t="shared" si="18"/>
        <v>#N/A</v>
      </c>
      <c r="Q90" s="8" t="e">
        <f t="shared" si="19"/>
        <v>#N/A</v>
      </c>
      <c r="S90" s="8" t="e">
        <f t="shared" si="20"/>
        <v>#N/A</v>
      </c>
      <c r="T90" s="8" t="e">
        <f t="shared" si="21"/>
        <v>#N/A</v>
      </c>
      <c r="U90" s="8" t="e">
        <f t="shared" si="22"/>
        <v>#N/A</v>
      </c>
      <c r="V90" s="8" t="e">
        <f t="shared" si="23"/>
        <v>#N/A</v>
      </c>
      <c r="W90" s="8" t="e">
        <f t="shared" si="24"/>
        <v>#N/A</v>
      </c>
      <c r="X90" s="8" t="e">
        <f t="shared" si="25"/>
        <v>#N/A</v>
      </c>
      <c r="Y90" s="20" t="e">
        <f t="shared" si="26"/>
        <v>#N/A</v>
      </c>
    </row>
    <row r="91" spans="1:25" x14ac:dyDescent="0.25">
      <c r="A91">
        <v>2198</v>
      </c>
      <c r="B91" t="s">
        <v>126</v>
      </c>
      <c r="C91" s="14"/>
      <c r="D91" s="14"/>
      <c r="E91" s="14"/>
      <c r="F91" s="14"/>
      <c r="G91" s="14"/>
      <c r="H91" s="14"/>
      <c r="J91" s="8" t="e">
        <f>'Ready Reckoner'!$C$8+'Ready Reckoner'!$C$9</f>
        <v>#N/A</v>
      </c>
      <c r="L91" s="8" t="e">
        <f t="shared" si="14"/>
        <v>#N/A</v>
      </c>
      <c r="M91" s="8" t="e">
        <f t="shared" si="15"/>
        <v>#N/A</v>
      </c>
      <c r="N91" s="8" t="e">
        <f t="shared" si="16"/>
        <v>#N/A</v>
      </c>
      <c r="O91" s="8" t="e">
        <f t="shared" si="17"/>
        <v>#N/A</v>
      </c>
      <c r="P91" s="8" t="e">
        <f t="shared" si="18"/>
        <v>#N/A</v>
      </c>
      <c r="Q91" s="8" t="e">
        <f t="shared" si="19"/>
        <v>#N/A</v>
      </c>
      <c r="S91" s="8" t="e">
        <f t="shared" si="20"/>
        <v>#N/A</v>
      </c>
      <c r="T91" s="8" t="e">
        <f t="shared" si="21"/>
        <v>#N/A</v>
      </c>
      <c r="U91" s="8" t="e">
        <f t="shared" si="22"/>
        <v>#N/A</v>
      </c>
      <c r="V91" s="8" t="e">
        <f t="shared" si="23"/>
        <v>#N/A</v>
      </c>
      <c r="W91" s="8" t="e">
        <f t="shared" si="24"/>
        <v>#N/A</v>
      </c>
      <c r="X91" s="8" t="e">
        <f t="shared" si="25"/>
        <v>#N/A</v>
      </c>
      <c r="Y91" s="20" t="e">
        <f t="shared" si="26"/>
        <v>#N/A</v>
      </c>
    </row>
    <row r="92" spans="1:25" x14ac:dyDescent="0.25">
      <c r="A92">
        <v>4027</v>
      </c>
      <c r="B92" t="s">
        <v>127</v>
      </c>
      <c r="C92" s="13">
        <v>0.22077922077922099</v>
      </c>
      <c r="D92" s="16">
        <v>0.29752066115702502</v>
      </c>
      <c r="E92" s="16">
        <v>0.257378984651712</v>
      </c>
      <c r="F92" s="16">
        <v>0.11452184179456899</v>
      </c>
      <c r="G92" s="16">
        <v>6.7296340023612705E-2</v>
      </c>
      <c r="H92" s="16">
        <v>2.4793388429752101E-2</v>
      </c>
      <c r="J92" s="8" t="e">
        <f>'Ready Reckoner'!$C$8+'Ready Reckoner'!$C$9</f>
        <v>#N/A</v>
      </c>
      <c r="L92" s="8" t="e">
        <f t="shared" si="14"/>
        <v>#N/A</v>
      </c>
      <c r="M92" s="8" t="e">
        <f t="shared" si="15"/>
        <v>#N/A</v>
      </c>
      <c r="N92" s="8" t="e">
        <f t="shared" si="16"/>
        <v>#N/A</v>
      </c>
      <c r="O92" s="8" t="e">
        <f t="shared" si="17"/>
        <v>#N/A</v>
      </c>
      <c r="P92" s="8" t="e">
        <f t="shared" si="18"/>
        <v>#N/A</v>
      </c>
      <c r="Q92" s="8" t="e">
        <f t="shared" si="19"/>
        <v>#N/A</v>
      </c>
      <c r="S92" s="8" t="e">
        <f t="shared" si="20"/>
        <v>#N/A</v>
      </c>
      <c r="T92" s="8" t="e">
        <f t="shared" si="21"/>
        <v>#N/A</v>
      </c>
      <c r="U92" s="8" t="e">
        <f t="shared" si="22"/>
        <v>#N/A</v>
      </c>
      <c r="V92" s="8" t="e">
        <f t="shared" si="23"/>
        <v>#N/A</v>
      </c>
      <c r="W92" s="8" t="e">
        <f t="shared" si="24"/>
        <v>#N/A</v>
      </c>
      <c r="X92" s="8" t="e">
        <f t="shared" si="25"/>
        <v>#N/A</v>
      </c>
      <c r="Y92" s="20" t="e">
        <f t="shared" si="26"/>
        <v>#N/A</v>
      </c>
    </row>
    <row r="93" spans="1:25" x14ac:dyDescent="0.25">
      <c r="A93">
        <v>2041</v>
      </c>
      <c r="B93" t="s">
        <v>128</v>
      </c>
      <c r="C93" s="14"/>
      <c r="D93" s="14"/>
      <c r="E93" s="14"/>
      <c r="F93" s="14"/>
      <c r="G93" s="14"/>
      <c r="H93" s="14"/>
      <c r="J93" s="8" t="e">
        <f>'Ready Reckoner'!$C$8+'Ready Reckoner'!$C$9</f>
        <v>#N/A</v>
      </c>
      <c r="L93" s="8" t="e">
        <f t="shared" si="14"/>
        <v>#N/A</v>
      </c>
      <c r="M93" s="8" t="e">
        <f t="shared" si="15"/>
        <v>#N/A</v>
      </c>
      <c r="N93" s="8" t="e">
        <f t="shared" si="16"/>
        <v>#N/A</v>
      </c>
      <c r="O93" s="8" t="e">
        <f t="shared" si="17"/>
        <v>#N/A</v>
      </c>
      <c r="P93" s="8" t="e">
        <f t="shared" si="18"/>
        <v>#N/A</v>
      </c>
      <c r="Q93" s="8" t="e">
        <f t="shared" si="19"/>
        <v>#N/A</v>
      </c>
      <c r="S93" s="8" t="e">
        <f t="shared" si="20"/>
        <v>#N/A</v>
      </c>
      <c r="T93" s="8" t="e">
        <f t="shared" si="21"/>
        <v>#N/A</v>
      </c>
      <c r="U93" s="8" t="e">
        <f t="shared" si="22"/>
        <v>#N/A</v>
      </c>
      <c r="V93" s="8" t="e">
        <f t="shared" si="23"/>
        <v>#N/A</v>
      </c>
      <c r="W93" s="8" t="e">
        <f t="shared" si="24"/>
        <v>#N/A</v>
      </c>
      <c r="X93" s="8" t="e">
        <f t="shared" si="25"/>
        <v>#N/A</v>
      </c>
      <c r="Y93" s="20" t="e">
        <f t="shared" si="26"/>
        <v>#N/A</v>
      </c>
    </row>
    <row r="94" spans="1:25" x14ac:dyDescent="0.25">
      <c r="A94">
        <v>2126</v>
      </c>
      <c r="B94" t="s">
        <v>129</v>
      </c>
      <c r="C94" s="14"/>
      <c r="D94" s="14"/>
      <c r="E94" s="14"/>
      <c r="F94" s="14"/>
      <c r="G94" s="14"/>
      <c r="H94" s="14"/>
      <c r="J94" s="8" t="e">
        <f>'Ready Reckoner'!$C$8+'Ready Reckoner'!$C$9</f>
        <v>#N/A</v>
      </c>
      <c r="L94" s="8" t="e">
        <f t="shared" si="14"/>
        <v>#N/A</v>
      </c>
      <c r="M94" s="8" t="e">
        <f t="shared" si="15"/>
        <v>#N/A</v>
      </c>
      <c r="N94" s="8" t="e">
        <f t="shared" si="16"/>
        <v>#N/A</v>
      </c>
      <c r="O94" s="8" t="e">
        <f t="shared" si="17"/>
        <v>#N/A</v>
      </c>
      <c r="P94" s="8" t="e">
        <f t="shared" si="18"/>
        <v>#N/A</v>
      </c>
      <c r="Q94" s="8" t="e">
        <f t="shared" si="19"/>
        <v>#N/A</v>
      </c>
      <c r="S94" s="8" t="e">
        <f t="shared" si="20"/>
        <v>#N/A</v>
      </c>
      <c r="T94" s="8" t="e">
        <f t="shared" si="21"/>
        <v>#N/A</v>
      </c>
      <c r="U94" s="8" t="e">
        <f t="shared" si="22"/>
        <v>#N/A</v>
      </c>
      <c r="V94" s="8" t="e">
        <f t="shared" si="23"/>
        <v>#N/A</v>
      </c>
      <c r="W94" s="8" t="e">
        <f t="shared" si="24"/>
        <v>#N/A</v>
      </c>
      <c r="X94" s="8" t="e">
        <f t="shared" si="25"/>
        <v>#N/A</v>
      </c>
      <c r="Y94" s="20" t="e">
        <f t="shared" si="26"/>
        <v>#N/A</v>
      </c>
    </row>
    <row r="95" spans="1:25" x14ac:dyDescent="0.25">
      <c r="A95">
        <v>2127</v>
      </c>
      <c r="B95" t="s">
        <v>130</v>
      </c>
      <c r="C95" s="14"/>
      <c r="D95" s="14"/>
      <c r="E95" s="14"/>
      <c r="F95" s="14"/>
      <c r="G95" s="14"/>
      <c r="H95" s="14"/>
      <c r="J95" s="8" t="e">
        <f>'Ready Reckoner'!$C$8+'Ready Reckoner'!$C$9</f>
        <v>#N/A</v>
      </c>
      <c r="L95" s="8" t="e">
        <f t="shared" si="14"/>
        <v>#N/A</v>
      </c>
      <c r="M95" s="8" t="e">
        <f t="shared" si="15"/>
        <v>#N/A</v>
      </c>
      <c r="N95" s="8" t="e">
        <f t="shared" si="16"/>
        <v>#N/A</v>
      </c>
      <c r="O95" s="8" t="e">
        <f t="shared" si="17"/>
        <v>#N/A</v>
      </c>
      <c r="P95" s="8" t="e">
        <f t="shared" si="18"/>
        <v>#N/A</v>
      </c>
      <c r="Q95" s="8" t="e">
        <f t="shared" si="19"/>
        <v>#N/A</v>
      </c>
      <c r="S95" s="8" t="e">
        <f t="shared" si="20"/>
        <v>#N/A</v>
      </c>
      <c r="T95" s="8" t="e">
        <f t="shared" si="21"/>
        <v>#N/A</v>
      </c>
      <c r="U95" s="8" t="e">
        <f t="shared" si="22"/>
        <v>#N/A</v>
      </c>
      <c r="V95" s="8" t="e">
        <f t="shared" si="23"/>
        <v>#N/A</v>
      </c>
      <c r="W95" s="8" t="e">
        <f t="shared" si="24"/>
        <v>#N/A</v>
      </c>
      <c r="X95" s="8" t="e">
        <f t="shared" si="25"/>
        <v>#N/A</v>
      </c>
      <c r="Y95" s="20" t="e">
        <f t="shared" si="26"/>
        <v>#N/A</v>
      </c>
    </row>
    <row r="96" spans="1:25" x14ac:dyDescent="0.25">
      <c r="A96">
        <v>2090</v>
      </c>
      <c r="B96" t="s">
        <v>131</v>
      </c>
      <c r="C96" s="14"/>
      <c r="D96" s="14"/>
      <c r="E96" s="14"/>
      <c r="F96" s="14"/>
      <c r="G96" s="14"/>
      <c r="H96" s="14"/>
      <c r="J96" s="8" t="e">
        <f>'Ready Reckoner'!$C$8+'Ready Reckoner'!$C$9</f>
        <v>#N/A</v>
      </c>
      <c r="L96" s="8" t="e">
        <f t="shared" si="14"/>
        <v>#N/A</v>
      </c>
      <c r="M96" s="8" t="e">
        <f t="shared" si="15"/>
        <v>#N/A</v>
      </c>
      <c r="N96" s="8" t="e">
        <f t="shared" si="16"/>
        <v>#N/A</v>
      </c>
      <c r="O96" s="8" t="e">
        <f t="shared" si="17"/>
        <v>#N/A</v>
      </c>
      <c r="P96" s="8" t="e">
        <f t="shared" si="18"/>
        <v>#N/A</v>
      </c>
      <c r="Q96" s="8" t="e">
        <f t="shared" si="19"/>
        <v>#N/A</v>
      </c>
      <c r="S96" s="8" t="e">
        <f t="shared" si="20"/>
        <v>#N/A</v>
      </c>
      <c r="T96" s="8" t="e">
        <f t="shared" si="21"/>
        <v>#N/A</v>
      </c>
      <c r="U96" s="8" t="e">
        <f t="shared" si="22"/>
        <v>#N/A</v>
      </c>
      <c r="V96" s="8" t="e">
        <f t="shared" si="23"/>
        <v>#N/A</v>
      </c>
      <c r="W96" s="8" t="e">
        <f t="shared" si="24"/>
        <v>#N/A</v>
      </c>
      <c r="X96" s="8" t="e">
        <f t="shared" si="25"/>
        <v>#N/A</v>
      </c>
      <c r="Y96" s="20" t="e">
        <f t="shared" si="26"/>
        <v>#N/A</v>
      </c>
    </row>
    <row r="97" spans="1:25" x14ac:dyDescent="0.25">
      <c r="A97">
        <v>2043</v>
      </c>
      <c r="B97" t="s">
        <v>132</v>
      </c>
      <c r="C97" s="14"/>
      <c r="D97" s="14"/>
      <c r="E97" s="14"/>
      <c r="F97" s="14"/>
      <c r="G97" s="14"/>
      <c r="H97" s="14"/>
      <c r="J97" s="8" t="e">
        <f>'Ready Reckoner'!$C$8+'Ready Reckoner'!$C$9</f>
        <v>#N/A</v>
      </c>
      <c r="L97" s="8" t="e">
        <f t="shared" si="14"/>
        <v>#N/A</v>
      </c>
      <c r="M97" s="8" t="e">
        <f t="shared" si="15"/>
        <v>#N/A</v>
      </c>
      <c r="N97" s="8" t="e">
        <f t="shared" si="16"/>
        <v>#N/A</v>
      </c>
      <c r="O97" s="8" t="e">
        <f t="shared" si="17"/>
        <v>#N/A</v>
      </c>
      <c r="P97" s="8" t="e">
        <f t="shared" si="18"/>
        <v>#N/A</v>
      </c>
      <c r="Q97" s="8" t="e">
        <f t="shared" si="19"/>
        <v>#N/A</v>
      </c>
      <c r="S97" s="8" t="e">
        <f t="shared" si="20"/>
        <v>#N/A</v>
      </c>
      <c r="T97" s="8" t="e">
        <f t="shared" si="21"/>
        <v>#N/A</v>
      </c>
      <c r="U97" s="8" t="e">
        <f t="shared" si="22"/>
        <v>#N/A</v>
      </c>
      <c r="V97" s="8" t="e">
        <f t="shared" si="23"/>
        <v>#N/A</v>
      </c>
      <c r="W97" s="8" t="e">
        <f t="shared" si="24"/>
        <v>#N/A</v>
      </c>
      <c r="X97" s="8" t="e">
        <f t="shared" si="25"/>
        <v>#N/A</v>
      </c>
      <c r="Y97" s="20" t="e">
        <f t="shared" si="26"/>
        <v>#N/A</v>
      </c>
    </row>
    <row r="98" spans="1:25" x14ac:dyDescent="0.25">
      <c r="A98">
        <v>2044</v>
      </c>
      <c r="B98" t="s">
        <v>133</v>
      </c>
      <c r="C98" s="14"/>
      <c r="D98" s="14"/>
      <c r="E98" s="14"/>
      <c r="F98" s="14"/>
      <c r="G98" s="14"/>
      <c r="H98" s="14"/>
      <c r="J98" s="8" t="e">
        <f>'Ready Reckoner'!$C$8+'Ready Reckoner'!$C$9</f>
        <v>#N/A</v>
      </c>
      <c r="L98" s="8" t="e">
        <f t="shared" si="14"/>
        <v>#N/A</v>
      </c>
      <c r="M98" s="8" t="e">
        <f t="shared" si="15"/>
        <v>#N/A</v>
      </c>
      <c r="N98" s="8" t="e">
        <f t="shared" si="16"/>
        <v>#N/A</v>
      </c>
      <c r="O98" s="8" t="e">
        <f t="shared" si="17"/>
        <v>#N/A</v>
      </c>
      <c r="P98" s="8" t="e">
        <f t="shared" si="18"/>
        <v>#N/A</v>
      </c>
      <c r="Q98" s="8" t="e">
        <f t="shared" si="19"/>
        <v>#N/A</v>
      </c>
      <c r="S98" s="8" t="e">
        <f t="shared" si="20"/>
        <v>#N/A</v>
      </c>
      <c r="T98" s="8" t="e">
        <f t="shared" si="21"/>
        <v>#N/A</v>
      </c>
      <c r="U98" s="8" t="e">
        <f t="shared" si="22"/>
        <v>#N/A</v>
      </c>
      <c r="V98" s="8" t="e">
        <f t="shared" si="23"/>
        <v>#N/A</v>
      </c>
      <c r="W98" s="8" t="e">
        <f t="shared" si="24"/>
        <v>#N/A</v>
      </c>
      <c r="X98" s="8" t="e">
        <f t="shared" si="25"/>
        <v>#N/A</v>
      </c>
      <c r="Y98" s="20" t="e">
        <f t="shared" si="26"/>
        <v>#N/A</v>
      </c>
    </row>
    <row r="99" spans="1:25" x14ac:dyDescent="0.25">
      <c r="A99">
        <v>2002</v>
      </c>
      <c r="B99" t="s">
        <v>134</v>
      </c>
      <c r="C99" s="14"/>
      <c r="D99" s="14"/>
      <c r="E99" s="14"/>
      <c r="F99" s="14"/>
      <c r="G99" s="14"/>
      <c r="H99" s="14"/>
      <c r="J99" s="8" t="e">
        <f>'Ready Reckoner'!$C$8+'Ready Reckoner'!$C$9</f>
        <v>#N/A</v>
      </c>
      <c r="L99" s="8" t="e">
        <f t="shared" si="14"/>
        <v>#N/A</v>
      </c>
      <c r="M99" s="8" t="e">
        <f t="shared" si="15"/>
        <v>#N/A</v>
      </c>
      <c r="N99" s="8" t="e">
        <f t="shared" si="16"/>
        <v>#N/A</v>
      </c>
      <c r="O99" s="8" t="e">
        <f t="shared" si="17"/>
        <v>#N/A</v>
      </c>
      <c r="P99" s="8" t="e">
        <f t="shared" si="18"/>
        <v>#N/A</v>
      </c>
      <c r="Q99" s="8" t="e">
        <f t="shared" si="19"/>
        <v>#N/A</v>
      </c>
      <c r="S99" s="8" t="e">
        <f t="shared" si="20"/>
        <v>#N/A</v>
      </c>
      <c r="T99" s="8" t="e">
        <f t="shared" si="21"/>
        <v>#N/A</v>
      </c>
      <c r="U99" s="8" t="e">
        <f t="shared" si="22"/>
        <v>#N/A</v>
      </c>
      <c r="V99" s="8" t="e">
        <f t="shared" si="23"/>
        <v>#N/A</v>
      </c>
      <c r="W99" s="8" t="e">
        <f t="shared" si="24"/>
        <v>#N/A</v>
      </c>
      <c r="X99" s="8" t="e">
        <f t="shared" si="25"/>
        <v>#N/A</v>
      </c>
      <c r="Y99" s="20" t="e">
        <f t="shared" si="26"/>
        <v>#N/A</v>
      </c>
    </row>
    <row r="100" spans="1:25" x14ac:dyDescent="0.25">
      <c r="A100">
        <v>2128</v>
      </c>
      <c r="B100" t="s">
        <v>135</v>
      </c>
      <c r="C100" s="14"/>
      <c r="D100" s="14"/>
      <c r="E100" s="14"/>
      <c r="F100" s="14"/>
      <c r="G100" s="14"/>
      <c r="H100" s="14"/>
      <c r="J100" s="8" t="e">
        <f>'Ready Reckoner'!$C$8+'Ready Reckoner'!$C$9</f>
        <v>#N/A</v>
      </c>
      <c r="L100" s="8" t="e">
        <f t="shared" si="14"/>
        <v>#N/A</v>
      </c>
      <c r="M100" s="8" t="e">
        <f t="shared" si="15"/>
        <v>#N/A</v>
      </c>
      <c r="N100" s="8" t="e">
        <f t="shared" si="16"/>
        <v>#N/A</v>
      </c>
      <c r="O100" s="8" t="e">
        <f t="shared" si="17"/>
        <v>#N/A</v>
      </c>
      <c r="P100" s="8" t="e">
        <f t="shared" si="18"/>
        <v>#N/A</v>
      </c>
      <c r="Q100" s="8" t="e">
        <f t="shared" si="19"/>
        <v>#N/A</v>
      </c>
      <c r="S100" s="8" t="e">
        <f t="shared" si="20"/>
        <v>#N/A</v>
      </c>
      <c r="T100" s="8" t="e">
        <f t="shared" si="21"/>
        <v>#N/A</v>
      </c>
      <c r="U100" s="8" t="e">
        <f t="shared" si="22"/>
        <v>#N/A</v>
      </c>
      <c r="V100" s="8" t="e">
        <f t="shared" si="23"/>
        <v>#N/A</v>
      </c>
      <c r="W100" s="8" t="e">
        <f t="shared" si="24"/>
        <v>#N/A</v>
      </c>
      <c r="X100" s="8" t="e">
        <f t="shared" si="25"/>
        <v>#N/A</v>
      </c>
      <c r="Y100" s="20" t="e">
        <f t="shared" si="26"/>
        <v>#N/A</v>
      </c>
    </row>
    <row r="101" spans="1:25" x14ac:dyDescent="0.25">
      <c r="A101">
        <v>2145</v>
      </c>
      <c r="B101" t="s">
        <v>136</v>
      </c>
      <c r="C101" s="14"/>
      <c r="D101" s="14"/>
      <c r="E101" s="14"/>
      <c r="F101" s="14"/>
      <c r="G101" s="14"/>
      <c r="H101" s="14"/>
      <c r="J101" s="8" t="e">
        <f>'Ready Reckoner'!$C$8+'Ready Reckoner'!$C$9</f>
        <v>#N/A</v>
      </c>
      <c r="L101" s="8" t="e">
        <f t="shared" si="14"/>
        <v>#N/A</v>
      </c>
      <c r="M101" s="8" t="e">
        <f t="shared" si="15"/>
        <v>#N/A</v>
      </c>
      <c r="N101" s="8" t="e">
        <f t="shared" si="16"/>
        <v>#N/A</v>
      </c>
      <c r="O101" s="8" t="e">
        <f t="shared" si="17"/>
        <v>#N/A</v>
      </c>
      <c r="P101" s="8" t="e">
        <f t="shared" si="18"/>
        <v>#N/A</v>
      </c>
      <c r="Q101" s="8" t="e">
        <f t="shared" si="19"/>
        <v>#N/A</v>
      </c>
      <c r="S101" s="8" t="e">
        <f t="shared" si="20"/>
        <v>#N/A</v>
      </c>
      <c r="T101" s="8" t="e">
        <f t="shared" si="21"/>
        <v>#N/A</v>
      </c>
      <c r="U101" s="8" t="e">
        <f t="shared" si="22"/>
        <v>#N/A</v>
      </c>
      <c r="V101" s="8" t="e">
        <f t="shared" si="23"/>
        <v>#N/A</v>
      </c>
      <c r="W101" s="8" t="e">
        <f t="shared" si="24"/>
        <v>#N/A</v>
      </c>
      <c r="X101" s="8" t="e">
        <f t="shared" si="25"/>
        <v>#N/A</v>
      </c>
      <c r="Y101" s="20" t="e">
        <f t="shared" si="26"/>
        <v>#N/A</v>
      </c>
    </row>
    <row r="102" spans="1:25" x14ac:dyDescent="0.25">
      <c r="A102">
        <v>3023</v>
      </c>
      <c r="B102" t="s">
        <v>137</v>
      </c>
      <c r="C102" s="14"/>
      <c r="D102" s="14"/>
      <c r="E102" s="14"/>
      <c r="F102" s="14"/>
      <c r="G102" s="14"/>
      <c r="H102" s="14"/>
      <c r="J102" s="8" t="e">
        <f>'Ready Reckoner'!$C$8+'Ready Reckoner'!$C$9</f>
        <v>#N/A</v>
      </c>
      <c r="L102" s="8" t="e">
        <f t="shared" si="14"/>
        <v>#N/A</v>
      </c>
      <c r="M102" s="8" t="e">
        <f t="shared" si="15"/>
        <v>#N/A</v>
      </c>
      <c r="N102" s="8" t="e">
        <f t="shared" si="16"/>
        <v>#N/A</v>
      </c>
      <c r="O102" s="8" t="e">
        <f t="shared" si="17"/>
        <v>#N/A</v>
      </c>
      <c r="P102" s="8" t="e">
        <f t="shared" si="18"/>
        <v>#N/A</v>
      </c>
      <c r="Q102" s="8" t="e">
        <f t="shared" si="19"/>
        <v>#N/A</v>
      </c>
      <c r="S102" s="8" t="e">
        <f t="shared" si="20"/>
        <v>#N/A</v>
      </c>
      <c r="T102" s="8" t="e">
        <f t="shared" si="21"/>
        <v>#N/A</v>
      </c>
      <c r="U102" s="8" t="e">
        <f t="shared" si="22"/>
        <v>#N/A</v>
      </c>
      <c r="V102" s="8" t="e">
        <f t="shared" si="23"/>
        <v>#N/A</v>
      </c>
      <c r="W102" s="8" t="e">
        <f t="shared" si="24"/>
        <v>#N/A</v>
      </c>
      <c r="X102" s="8" t="e">
        <f t="shared" si="25"/>
        <v>#N/A</v>
      </c>
      <c r="Y102" s="20" t="e">
        <f t="shared" si="26"/>
        <v>#N/A</v>
      </c>
    </row>
    <row r="103" spans="1:25" x14ac:dyDescent="0.25">
      <c r="A103">
        <v>2199</v>
      </c>
      <c r="B103" t="s">
        <v>138</v>
      </c>
      <c r="C103" s="14"/>
      <c r="D103" s="14"/>
      <c r="E103" s="14"/>
      <c r="F103" s="14"/>
      <c r="G103" s="14"/>
      <c r="H103" s="14"/>
      <c r="J103" s="8" t="e">
        <f>'Ready Reckoner'!$C$8+'Ready Reckoner'!$C$9</f>
        <v>#N/A</v>
      </c>
      <c r="L103" s="8" t="e">
        <f t="shared" si="14"/>
        <v>#N/A</v>
      </c>
      <c r="M103" s="8" t="e">
        <f t="shared" si="15"/>
        <v>#N/A</v>
      </c>
      <c r="N103" s="8" t="e">
        <f t="shared" si="16"/>
        <v>#N/A</v>
      </c>
      <c r="O103" s="8" t="e">
        <f t="shared" si="17"/>
        <v>#N/A</v>
      </c>
      <c r="P103" s="8" t="e">
        <f t="shared" si="18"/>
        <v>#N/A</v>
      </c>
      <c r="Q103" s="8" t="e">
        <f t="shared" si="19"/>
        <v>#N/A</v>
      </c>
      <c r="S103" s="8" t="e">
        <f t="shared" si="20"/>
        <v>#N/A</v>
      </c>
      <c r="T103" s="8" t="e">
        <f t="shared" si="21"/>
        <v>#N/A</v>
      </c>
      <c r="U103" s="8" t="e">
        <f t="shared" si="22"/>
        <v>#N/A</v>
      </c>
      <c r="V103" s="8" t="e">
        <f t="shared" si="23"/>
        <v>#N/A</v>
      </c>
      <c r="W103" s="8" t="e">
        <f t="shared" si="24"/>
        <v>#N/A</v>
      </c>
      <c r="X103" s="8" t="e">
        <f t="shared" si="25"/>
        <v>#N/A</v>
      </c>
      <c r="Y103" s="20" t="e">
        <f t="shared" si="26"/>
        <v>#N/A</v>
      </c>
    </row>
    <row r="104" spans="1:25" x14ac:dyDescent="0.25">
      <c r="A104">
        <v>2179</v>
      </c>
      <c r="B104" t="s">
        <v>139</v>
      </c>
      <c r="C104" s="14"/>
      <c r="D104" s="14"/>
      <c r="E104" s="14"/>
      <c r="F104" s="14"/>
      <c r="G104" s="14"/>
      <c r="H104" s="14"/>
      <c r="J104" s="8" t="e">
        <f>'Ready Reckoner'!$C$8+'Ready Reckoner'!$C$9</f>
        <v>#N/A</v>
      </c>
      <c r="L104" s="8" t="e">
        <f t="shared" si="14"/>
        <v>#N/A</v>
      </c>
      <c r="M104" s="8" t="e">
        <f t="shared" si="15"/>
        <v>#N/A</v>
      </c>
      <c r="N104" s="8" t="e">
        <f t="shared" si="16"/>
        <v>#N/A</v>
      </c>
      <c r="O104" s="8" t="e">
        <f t="shared" si="17"/>
        <v>#N/A</v>
      </c>
      <c r="P104" s="8" t="e">
        <f t="shared" si="18"/>
        <v>#N/A</v>
      </c>
      <c r="Q104" s="8" t="e">
        <f t="shared" si="19"/>
        <v>#N/A</v>
      </c>
      <c r="S104" s="8" t="e">
        <f t="shared" si="20"/>
        <v>#N/A</v>
      </c>
      <c r="T104" s="8" t="e">
        <f t="shared" si="21"/>
        <v>#N/A</v>
      </c>
      <c r="U104" s="8" t="e">
        <f t="shared" si="22"/>
        <v>#N/A</v>
      </c>
      <c r="V104" s="8" t="e">
        <f t="shared" si="23"/>
        <v>#N/A</v>
      </c>
      <c r="W104" s="8" t="e">
        <f t="shared" si="24"/>
        <v>#N/A</v>
      </c>
      <c r="X104" s="8" t="e">
        <f t="shared" si="25"/>
        <v>#N/A</v>
      </c>
      <c r="Y104" s="20" t="e">
        <f t="shared" si="26"/>
        <v>#N/A</v>
      </c>
    </row>
    <row r="105" spans="1:25" x14ac:dyDescent="0.25">
      <c r="A105">
        <v>2048</v>
      </c>
      <c r="B105" t="s">
        <v>140</v>
      </c>
      <c r="C105" s="14"/>
      <c r="D105" s="14"/>
      <c r="E105" s="14"/>
      <c r="F105" s="14"/>
      <c r="G105" s="14"/>
      <c r="H105" s="14"/>
      <c r="J105" s="8" t="e">
        <f>'Ready Reckoner'!$C$8+'Ready Reckoner'!$C$9</f>
        <v>#N/A</v>
      </c>
      <c r="L105" s="8" t="e">
        <f t="shared" si="14"/>
        <v>#N/A</v>
      </c>
      <c r="M105" s="8" t="e">
        <f t="shared" si="15"/>
        <v>#N/A</v>
      </c>
      <c r="N105" s="8" t="e">
        <f t="shared" si="16"/>
        <v>#N/A</v>
      </c>
      <c r="O105" s="8" t="e">
        <f t="shared" si="17"/>
        <v>#N/A</v>
      </c>
      <c r="P105" s="8" t="e">
        <f t="shared" si="18"/>
        <v>#N/A</v>
      </c>
      <c r="Q105" s="8" t="e">
        <f t="shared" si="19"/>
        <v>#N/A</v>
      </c>
      <c r="S105" s="8" t="e">
        <f t="shared" si="20"/>
        <v>#N/A</v>
      </c>
      <c r="T105" s="8" t="e">
        <f t="shared" si="21"/>
        <v>#N/A</v>
      </c>
      <c r="U105" s="8" t="e">
        <f t="shared" si="22"/>
        <v>#N/A</v>
      </c>
      <c r="V105" s="8" t="e">
        <f t="shared" si="23"/>
        <v>#N/A</v>
      </c>
      <c r="W105" s="8" t="e">
        <f t="shared" si="24"/>
        <v>#N/A</v>
      </c>
      <c r="X105" s="8" t="e">
        <f t="shared" si="25"/>
        <v>#N/A</v>
      </c>
      <c r="Y105" s="20" t="e">
        <f t="shared" si="26"/>
        <v>#N/A</v>
      </c>
    </row>
    <row r="106" spans="1:25" x14ac:dyDescent="0.25">
      <c r="A106">
        <v>2192</v>
      </c>
      <c r="B106" t="s">
        <v>141</v>
      </c>
      <c r="C106" s="14"/>
      <c r="D106" s="14"/>
      <c r="E106" s="14"/>
      <c r="F106" s="14"/>
      <c r="G106" s="14"/>
      <c r="H106" s="14"/>
      <c r="J106" s="8" t="e">
        <f>'Ready Reckoner'!$C$8+'Ready Reckoner'!$C$9</f>
        <v>#N/A</v>
      </c>
      <c r="L106" s="8" t="e">
        <f t="shared" si="14"/>
        <v>#N/A</v>
      </c>
      <c r="M106" s="8" t="e">
        <f t="shared" si="15"/>
        <v>#N/A</v>
      </c>
      <c r="N106" s="8" t="e">
        <f t="shared" si="16"/>
        <v>#N/A</v>
      </c>
      <c r="O106" s="8" t="e">
        <f t="shared" si="17"/>
        <v>#N/A</v>
      </c>
      <c r="P106" s="8" t="e">
        <f t="shared" si="18"/>
        <v>#N/A</v>
      </c>
      <c r="Q106" s="8" t="e">
        <f t="shared" si="19"/>
        <v>#N/A</v>
      </c>
      <c r="S106" s="8" t="e">
        <f t="shared" si="20"/>
        <v>#N/A</v>
      </c>
      <c r="T106" s="8" t="e">
        <f t="shared" si="21"/>
        <v>#N/A</v>
      </c>
      <c r="U106" s="8" t="e">
        <f t="shared" si="22"/>
        <v>#N/A</v>
      </c>
      <c r="V106" s="8" t="e">
        <f t="shared" si="23"/>
        <v>#N/A</v>
      </c>
      <c r="W106" s="8" t="e">
        <f t="shared" si="24"/>
        <v>#N/A</v>
      </c>
      <c r="X106" s="8" t="e">
        <f t="shared" si="25"/>
        <v>#N/A</v>
      </c>
      <c r="Y106" s="20" t="e">
        <f t="shared" si="26"/>
        <v>#N/A</v>
      </c>
    </row>
    <row r="107" spans="1:25" x14ac:dyDescent="0.25">
      <c r="A107">
        <v>2014</v>
      </c>
      <c r="B107" t="s">
        <v>142</v>
      </c>
      <c r="C107" s="14"/>
      <c r="D107" s="14"/>
      <c r="E107" s="14"/>
      <c r="F107" s="14"/>
      <c r="G107" s="14"/>
      <c r="H107" s="14"/>
      <c r="J107" s="8" t="e">
        <f>'Ready Reckoner'!$C$8+'Ready Reckoner'!$C$9</f>
        <v>#N/A</v>
      </c>
      <c r="L107" s="8" t="e">
        <f t="shared" si="14"/>
        <v>#N/A</v>
      </c>
      <c r="M107" s="8" t="e">
        <f t="shared" si="15"/>
        <v>#N/A</v>
      </c>
      <c r="N107" s="8" t="e">
        <f t="shared" si="16"/>
        <v>#N/A</v>
      </c>
      <c r="O107" s="8" t="e">
        <f t="shared" si="17"/>
        <v>#N/A</v>
      </c>
      <c r="P107" s="8" t="e">
        <f t="shared" si="18"/>
        <v>#N/A</v>
      </c>
      <c r="Q107" s="8" t="e">
        <f t="shared" si="19"/>
        <v>#N/A</v>
      </c>
      <c r="S107" s="8" t="e">
        <f t="shared" si="20"/>
        <v>#N/A</v>
      </c>
      <c r="T107" s="8" t="e">
        <f t="shared" si="21"/>
        <v>#N/A</v>
      </c>
      <c r="U107" s="8" t="e">
        <f t="shared" si="22"/>
        <v>#N/A</v>
      </c>
      <c r="V107" s="8" t="e">
        <f t="shared" si="23"/>
        <v>#N/A</v>
      </c>
      <c r="W107" s="8" t="e">
        <f t="shared" si="24"/>
        <v>#N/A</v>
      </c>
      <c r="X107" s="8" t="e">
        <f t="shared" si="25"/>
        <v>#N/A</v>
      </c>
      <c r="Y107" s="20" t="e">
        <f t="shared" si="26"/>
        <v>#N/A</v>
      </c>
    </row>
    <row r="108" spans="1:25" x14ac:dyDescent="0.25">
      <c r="A108">
        <v>2185</v>
      </c>
      <c r="B108" t="s">
        <v>143</v>
      </c>
      <c r="C108" s="14"/>
      <c r="D108" s="14"/>
      <c r="E108" s="14"/>
      <c r="F108" s="14"/>
      <c r="G108" s="14"/>
      <c r="H108" s="14"/>
      <c r="J108" s="8" t="e">
        <f>'Ready Reckoner'!$C$8+'Ready Reckoner'!$C$9</f>
        <v>#N/A</v>
      </c>
      <c r="L108" s="8" t="e">
        <f t="shared" si="14"/>
        <v>#N/A</v>
      </c>
      <c r="M108" s="8" t="e">
        <f t="shared" si="15"/>
        <v>#N/A</v>
      </c>
      <c r="N108" s="8" t="e">
        <f t="shared" si="16"/>
        <v>#N/A</v>
      </c>
      <c r="O108" s="8" t="e">
        <f t="shared" si="17"/>
        <v>#N/A</v>
      </c>
      <c r="P108" s="8" t="e">
        <f t="shared" si="18"/>
        <v>#N/A</v>
      </c>
      <c r="Q108" s="8" t="e">
        <f t="shared" si="19"/>
        <v>#N/A</v>
      </c>
      <c r="S108" s="8" t="e">
        <f t="shared" si="20"/>
        <v>#N/A</v>
      </c>
      <c r="T108" s="8" t="e">
        <f t="shared" si="21"/>
        <v>#N/A</v>
      </c>
      <c r="U108" s="8" t="e">
        <f t="shared" si="22"/>
        <v>#N/A</v>
      </c>
      <c r="V108" s="8" t="e">
        <f t="shared" si="23"/>
        <v>#N/A</v>
      </c>
      <c r="W108" s="8" t="e">
        <f t="shared" si="24"/>
        <v>#N/A</v>
      </c>
      <c r="X108" s="8" t="e">
        <f t="shared" si="25"/>
        <v>#N/A</v>
      </c>
      <c r="Y108" s="20" t="e">
        <f t="shared" si="26"/>
        <v>#N/A</v>
      </c>
    </row>
    <row r="109" spans="1:25" x14ac:dyDescent="0.25">
      <c r="A109">
        <v>5206</v>
      </c>
      <c r="B109" t="s">
        <v>144</v>
      </c>
      <c r="C109" s="14"/>
      <c r="D109" s="14"/>
      <c r="E109" s="14"/>
      <c r="F109" s="14"/>
      <c r="G109" s="14"/>
      <c r="H109" s="14"/>
      <c r="J109" s="8" t="e">
        <f>'Ready Reckoner'!$C$8+'Ready Reckoner'!$C$9</f>
        <v>#N/A</v>
      </c>
      <c r="L109" s="8" t="e">
        <f t="shared" si="14"/>
        <v>#N/A</v>
      </c>
      <c r="M109" s="8" t="e">
        <f t="shared" si="15"/>
        <v>#N/A</v>
      </c>
      <c r="N109" s="8" t="e">
        <f t="shared" si="16"/>
        <v>#N/A</v>
      </c>
      <c r="O109" s="8" t="e">
        <f t="shared" si="17"/>
        <v>#N/A</v>
      </c>
      <c r="P109" s="8" t="e">
        <f t="shared" si="18"/>
        <v>#N/A</v>
      </c>
      <c r="Q109" s="8" t="e">
        <f t="shared" si="19"/>
        <v>#N/A</v>
      </c>
      <c r="S109" s="8" t="e">
        <f t="shared" si="20"/>
        <v>#N/A</v>
      </c>
      <c r="T109" s="8" t="e">
        <f t="shared" si="21"/>
        <v>#N/A</v>
      </c>
      <c r="U109" s="8" t="e">
        <f t="shared" si="22"/>
        <v>#N/A</v>
      </c>
      <c r="V109" s="8" t="e">
        <f t="shared" si="23"/>
        <v>#N/A</v>
      </c>
      <c r="W109" s="8" t="e">
        <f t="shared" si="24"/>
        <v>#N/A</v>
      </c>
      <c r="X109" s="8" t="e">
        <f t="shared" si="25"/>
        <v>#N/A</v>
      </c>
      <c r="Y109" s="20" t="e">
        <f t="shared" si="26"/>
        <v>#N/A</v>
      </c>
    </row>
    <row r="110" spans="1:25" x14ac:dyDescent="0.25">
      <c r="A110">
        <v>2170</v>
      </c>
      <c r="B110" t="s">
        <v>145</v>
      </c>
      <c r="C110" s="14"/>
      <c r="D110" s="14"/>
      <c r="E110" s="14"/>
      <c r="F110" s="14"/>
      <c r="G110" s="14"/>
      <c r="H110" s="14"/>
      <c r="J110" s="8" t="e">
        <f>'Ready Reckoner'!$C$8+'Ready Reckoner'!$C$9</f>
        <v>#N/A</v>
      </c>
      <c r="L110" s="8" t="e">
        <f t="shared" si="14"/>
        <v>#N/A</v>
      </c>
      <c r="M110" s="8" t="e">
        <f t="shared" si="15"/>
        <v>#N/A</v>
      </c>
      <c r="N110" s="8" t="e">
        <f t="shared" si="16"/>
        <v>#N/A</v>
      </c>
      <c r="O110" s="8" t="e">
        <f t="shared" si="17"/>
        <v>#N/A</v>
      </c>
      <c r="P110" s="8" t="e">
        <f t="shared" si="18"/>
        <v>#N/A</v>
      </c>
      <c r="Q110" s="8" t="e">
        <f t="shared" si="19"/>
        <v>#N/A</v>
      </c>
      <c r="S110" s="8" t="e">
        <f t="shared" si="20"/>
        <v>#N/A</v>
      </c>
      <c r="T110" s="8" t="e">
        <f t="shared" si="21"/>
        <v>#N/A</v>
      </c>
      <c r="U110" s="8" t="e">
        <f t="shared" si="22"/>
        <v>#N/A</v>
      </c>
      <c r="V110" s="8" t="e">
        <f t="shared" si="23"/>
        <v>#N/A</v>
      </c>
      <c r="W110" s="8" t="e">
        <f t="shared" si="24"/>
        <v>#N/A</v>
      </c>
      <c r="X110" s="8" t="e">
        <f t="shared" si="25"/>
        <v>#N/A</v>
      </c>
      <c r="Y110" s="20" t="e">
        <f t="shared" si="26"/>
        <v>#N/A</v>
      </c>
    </row>
    <row r="111" spans="1:25" x14ac:dyDescent="0.25">
      <c r="A111">
        <v>2054</v>
      </c>
      <c r="B111" t="s">
        <v>146</v>
      </c>
      <c r="C111" s="14"/>
      <c r="D111" s="14"/>
      <c r="E111" s="14"/>
      <c r="F111" s="14"/>
      <c r="G111" s="14"/>
      <c r="H111" s="14"/>
      <c r="J111" s="8" t="e">
        <f>'Ready Reckoner'!$C$8+'Ready Reckoner'!$C$9</f>
        <v>#N/A</v>
      </c>
      <c r="L111" s="8" t="e">
        <f t="shared" si="14"/>
        <v>#N/A</v>
      </c>
      <c r="M111" s="8" t="e">
        <f t="shared" si="15"/>
        <v>#N/A</v>
      </c>
      <c r="N111" s="8" t="e">
        <f t="shared" si="16"/>
        <v>#N/A</v>
      </c>
      <c r="O111" s="8" t="e">
        <f t="shared" si="17"/>
        <v>#N/A</v>
      </c>
      <c r="P111" s="8" t="e">
        <f t="shared" si="18"/>
        <v>#N/A</v>
      </c>
      <c r="Q111" s="8" t="e">
        <f t="shared" si="19"/>
        <v>#N/A</v>
      </c>
      <c r="S111" s="8" t="e">
        <f t="shared" si="20"/>
        <v>#N/A</v>
      </c>
      <c r="T111" s="8" t="e">
        <f t="shared" si="21"/>
        <v>#N/A</v>
      </c>
      <c r="U111" s="8" t="e">
        <f t="shared" si="22"/>
        <v>#N/A</v>
      </c>
      <c r="V111" s="8" t="e">
        <f t="shared" si="23"/>
        <v>#N/A</v>
      </c>
      <c r="W111" s="8" t="e">
        <f t="shared" si="24"/>
        <v>#N/A</v>
      </c>
      <c r="X111" s="8" t="e">
        <f t="shared" si="25"/>
        <v>#N/A</v>
      </c>
      <c r="Y111" s="20" t="e">
        <f t="shared" si="26"/>
        <v>#N/A</v>
      </c>
    </row>
    <row r="112" spans="1:25" x14ac:dyDescent="0.25">
      <c r="A112">
        <v>2197</v>
      </c>
      <c r="B112" t="s">
        <v>147</v>
      </c>
      <c r="C112" s="14"/>
      <c r="D112" s="14"/>
      <c r="E112" s="14"/>
      <c r="F112" s="14"/>
      <c r="G112" s="14"/>
      <c r="H112" s="14"/>
      <c r="J112" s="8" t="e">
        <f>'Ready Reckoner'!$C$8+'Ready Reckoner'!$C$9</f>
        <v>#N/A</v>
      </c>
      <c r="L112" s="8" t="e">
        <f t="shared" si="14"/>
        <v>#N/A</v>
      </c>
      <c r="M112" s="8" t="e">
        <f t="shared" si="15"/>
        <v>#N/A</v>
      </c>
      <c r="N112" s="8" t="e">
        <f t="shared" si="16"/>
        <v>#N/A</v>
      </c>
      <c r="O112" s="8" t="e">
        <f t="shared" si="17"/>
        <v>#N/A</v>
      </c>
      <c r="P112" s="8" t="e">
        <f t="shared" si="18"/>
        <v>#N/A</v>
      </c>
      <c r="Q112" s="8" t="e">
        <f t="shared" si="19"/>
        <v>#N/A</v>
      </c>
      <c r="S112" s="8" t="e">
        <f t="shared" si="20"/>
        <v>#N/A</v>
      </c>
      <c r="T112" s="8" t="e">
        <f t="shared" si="21"/>
        <v>#N/A</v>
      </c>
      <c r="U112" s="8" t="e">
        <f t="shared" si="22"/>
        <v>#N/A</v>
      </c>
      <c r="V112" s="8" t="e">
        <f t="shared" si="23"/>
        <v>#N/A</v>
      </c>
      <c r="W112" s="8" t="e">
        <f t="shared" si="24"/>
        <v>#N/A</v>
      </c>
      <c r="X112" s="8" t="e">
        <f t="shared" si="25"/>
        <v>#N/A</v>
      </c>
      <c r="Y112" s="20" t="e">
        <f t="shared" si="26"/>
        <v>#N/A</v>
      </c>
    </row>
    <row r="113" spans="1:25" x14ac:dyDescent="0.25">
      <c r="A113">
        <v>5205</v>
      </c>
      <c r="B113" t="s">
        <v>148</v>
      </c>
      <c r="C113" s="14"/>
      <c r="D113" s="14"/>
      <c r="E113" s="14"/>
      <c r="F113" s="14"/>
      <c r="G113" s="14"/>
      <c r="H113" s="14"/>
      <c r="J113" s="8" t="e">
        <f>'Ready Reckoner'!$C$8+'Ready Reckoner'!$C$9</f>
        <v>#N/A</v>
      </c>
      <c r="L113" s="8" t="e">
        <f t="shared" si="14"/>
        <v>#N/A</v>
      </c>
      <c r="M113" s="8" t="e">
        <f t="shared" si="15"/>
        <v>#N/A</v>
      </c>
      <c r="N113" s="8" t="e">
        <f t="shared" si="16"/>
        <v>#N/A</v>
      </c>
      <c r="O113" s="8" t="e">
        <f t="shared" si="17"/>
        <v>#N/A</v>
      </c>
      <c r="P113" s="8" t="e">
        <f t="shared" si="18"/>
        <v>#N/A</v>
      </c>
      <c r="Q113" s="8" t="e">
        <f t="shared" si="19"/>
        <v>#N/A</v>
      </c>
      <c r="S113" s="8" t="e">
        <f t="shared" si="20"/>
        <v>#N/A</v>
      </c>
      <c r="T113" s="8" t="e">
        <f t="shared" si="21"/>
        <v>#N/A</v>
      </c>
      <c r="U113" s="8" t="e">
        <f t="shared" si="22"/>
        <v>#N/A</v>
      </c>
      <c r="V113" s="8" t="e">
        <f t="shared" si="23"/>
        <v>#N/A</v>
      </c>
      <c r="W113" s="8" t="e">
        <f t="shared" si="24"/>
        <v>#N/A</v>
      </c>
      <c r="X113" s="8" t="e">
        <f t="shared" si="25"/>
        <v>#N/A</v>
      </c>
      <c r="Y113" s="20" t="e">
        <f t="shared" si="26"/>
        <v>#N/A</v>
      </c>
    </row>
    <row r="114" spans="1:25" x14ac:dyDescent="0.25">
      <c r="A114">
        <v>4019</v>
      </c>
      <c r="B114" t="s">
        <v>149</v>
      </c>
      <c r="C114" s="13">
        <v>9.8445595854922296E-2</v>
      </c>
      <c r="D114" s="16">
        <v>0.42616580310880797</v>
      </c>
      <c r="E114" s="16">
        <v>0.22409326424870499</v>
      </c>
      <c r="F114" s="16">
        <v>0.10880829015544</v>
      </c>
      <c r="G114" s="16">
        <v>8.2901554404145095E-2</v>
      </c>
      <c r="H114" s="16">
        <v>6.4766839378238303E-3</v>
      </c>
      <c r="J114" s="8" t="e">
        <f>'Ready Reckoner'!$C$8+'Ready Reckoner'!$C$9</f>
        <v>#N/A</v>
      </c>
      <c r="L114" s="8" t="e">
        <f t="shared" si="14"/>
        <v>#N/A</v>
      </c>
      <c r="M114" s="8" t="e">
        <f t="shared" si="15"/>
        <v>#N/A</v>
      </c>
      <c r="N114" s="8" t="e">
        <f t="shared" si="16"/>
        <v>#N/A</v>
      </c>
      <c r="O114" s="8" t="e">
        <f t="shared" si="17"/>
        <v>#N/A</v>
      </c>
      <c r="P114" s="8" t="e">
        <f t="shared" si="18"/>
        <v>#N/A</v>
      </c>
      <c r="Q114" s="8" t="e">
        <f t="shared" si="19"/>
        <v>#N/A</v>
      </c>
      <c r="S114" s="8" t="e">
        <f t="shared" si="20"/>
        <v>#N/A</v>
      </c>
      <c r="T114" s="8" t="e">
        <f t="shared" si="21"/>
        <v>#N/A</v>
      </c>
      <c r="U114" s="8" t="e">
        <f t="shared" si="22"/>
        <v>#N/A</v>
      </c>
      <c r="V114" s="8" t="e">
        <f t="shared" si="23"/>
        <v>#N/A</v>
      </c>
      <c r="W114" s="8" t="e">
        <f t="shared" si="24"/>
        <v>#N/A</v>
      </c>
      <c r="X114" s="8" t="e">
        <f t="shared" si="25"/>
        <v>#N/A</v>
      </c>
      <c r="Y114" s="20" t="e">
        <f t="shared" si="26"/>
        <v>#N/A</v>
      </c>
    </row>
    <row r="115" spans="1:25" x14ac:dyDescent="0.25">
      <c r="A115">
        <v>2130</v>
      </c>
      <c r="B115" t="s">
        <v>150</v>
      </c>
      <c r="C115" s="14"/>
      <c r="D115" s="14"/>
      <c r="E115" s="14"/>
      <c r="F115" s="14"/>
      <c r="G115" s="14"/>
      <c r="H115" s="14"/>
      <c r="J115" s="8" t="e">
        <f>'Ready Reckoner'!$C$8+'Ready Reckoner'!$C$9</f>
        <v>#N/A</v>
      </c>
      <c r="L115" s="8" t="e">
        <f t="shared" si="14"/>
        <v>#N/A</v>
      </c>
      <c r="M115" s="8" t="e">
        <f t="shared" si="15"/>
        <v>#N/A</v>
      </c>
      <c r="N115" s="8" t="e">
        <f t="shared" si="16"/>
        <v>#N/A</v>
      </c>
      <c r="O115" s="8" t="e">
        <f t="shared" si="17"/>
        <v>#N/A</v>
      </c>
      <c r="P115" s="8" t="e">
        <f t="shared" si="18"/>
        <v>#N/A</v>
      </c>
      <c r="Q115" s="8" t="e">
        <f t="shared" si="19"/>
        <v>#N/A</v>
      </c>
      <c r="S115" s="8" t="e">
        <f t="shared" si="20"/>
        <v>#N/A</v>
      </c>
      <c r="T115" s="8" t="e">
        <f t="shared" si="21"/>
        <v>#N/A</v>
      </c>
      <c r="U115" s="8" t="e">
        <f t="shared" si="22"/>
        <v>#N/A</v>
      </c>
      <c r="V115" s="8" t="e">
        <f t="shared" si="23"/>
        <v>#N/A</v>
      </c>
      <c r="W115" s="8" t="e">
        <f t="shared" si="24"/>
        <v>#N/A</v>
      </c>
      <c r="X115" s="8" t="e">
        <f t="shared" si="25"/>
        <v>#N/A</v>
      </c>
      <c r="Y115" s="20" t="e">
        <f t="shared" si="26"/>
        <v>#N/A</v>
      </c>
    </row>
    <row r="116" spans="1:25" x14ac:dyDescent="0.25">
      <c r="A116">
        <v>4013</v>
      </c>
      <c r="B116" t="s">
        <v>151</v>
      </c>
      <c r="C116" s="13">
        <v>0.14457831325301199</v>
      </c>
      <c r="D116" s="16">
        <v>0.33734939759036098</v>
      </c>
      <c r="E116" s="16">
        <v>0.14859437751004001</v>
      </c>
      <c r="F116" s="16">
        <v>0.13654618473895599</v>
      </c>
      <c r="G116" s="16">
        <v>0.12449799196787099</v>
      </c>
      <c r="H116" s="16">
        <v>1.60642570281124E-2</v>
      </c>
      <c r="J116" s="8" t="e">
        <f>'Ready Reckoner'!$C$8+'Ready Reckoner'!$C$9</f>
        <v>#N/A</v>
      </c>
      <c r="L116" s="8" t="e">
        <f t="shared" si="14"/>
        <v>#N/A</v>
      </c>
      <c r="M116" s="8" t="e">
        <f t="shared" si="15"/>
        <v>#N/A</v>
      </c>
      <c r="N116" s="8" t="e">
        <f t="shared" si="16"/>
        <v>#N/A</v>
      </c>
      <c r="O116" s="8" t="e">
        <f t="shared" si="17"/>
        <v>#N/A</v>
      </c>
      <c r="P116" s="8" t="e">
        <f t="shared" si="18"/>
        <v>#N/A</v>
      </c>
      <c r="Q116" s="8" t="e">
        <f t="shared" si="19"/>
        <v>#N/A</v>
      </c>
      <c r="S116" s="8" t="e">
        <f t="shared" si="20"/>
        <v>#N/A</v>
      </c>
      <c r="T116" s="8" t="e">
        <f t="shared" si="21"/>
        <v>#N/A</v>
      </c>
      <c r="U116" s="8" t="e">
        <f t="shared" si="22"/>
        <v>#N/A</v>
      </c>
      <c r="V116" s="8" t="e">
        <f t="shared" si="23"/>
        <v>#N/A</v>
      </c>
      <c r="W116" s="8" t="e">
        <f t="shared" si="24"/>
        <v>#N/A</v>
      </c>
      <c r="X116" s="8" t="e">
        <f t="shared" si="25"/>
        <v>#N/A</v>
      </c>
      <c r="Y116" s="20" t="e">
        <f t="shared" si="26"/>
        <v>#N/A</v>
      </c>
    </row>
    <row r="117" spans="1:25" x14ac:dyDescent="0.25">
      <c r="A117">
        <v>3353</v>
      </c>
      <c r="B117" t="s">
        <v>152</v>
      </c>
      <c r="C117" s="14"/>
      <c r="D117" s="14"/>
      <c r="E117" s="14"/>
      <c r="F117" s="14"/>
      <c r="G117" s="14"/>
      <c r="H117" s="14"/>
      <c r="J117" s="8" t="e">
        <f>'Ready Reckoner'!$C$8+'Ready Reckoner'!$C$9</f>
        <v>#N/A</v>
      </c>
      <c r="L117" s="8" t="e">
        <f t="shared" si="14"/>
        <v>#N/A</v>
      </c>
      <c r="M117" s="8" t="e">
        <f t="shared" si="15"/>
        <v>#N/A</v>
      </c>
      <c r="N117" s="8" t="e">
        <f t="shared" si="16"/>
        <v>#N/A</v>
      </c>
      <c r="O117" s="8" t="e">
        <f t="shared" si="17"/>
        <v>#N/A</v>
      </c>
      <c r="P117" s="8" t="e">
        <f t="shared" si="18"/>
        <v>#N/A</v>
      </c>
      <c r="Q117" s="8" t="e">
        <f t="shared" si="19"/>
        <v>#N/A</v>
      </c>
      <c r="S117" s="8" t="e">
        <f t="shared" si="20"/>
        <v>#N/A</v>
      </c>
      <c r="T117" s="8" t="e">
        <f t="shared" si="21"/>
        <v>#N/A</v>
      </c>
      <c r="U117" s="8" t="e">
        <f t="shared" si="22"/>
        <v>#N/A</v>
      </c>
      <c r="V117" s="8" t="e">
        <f t="shared" si="23"/>
        <v>#N/A</v>
      </c>
      <c r="W117" s="8" t="e">
        <f t="shared" si="24"/>
        <v>#N/A</v>
      </c>
      <c r="X117" s="8" t="e">
        <f t="shared" si="25"/>
        <v>#N/A</v>
      </c>
      <c r="Y117" s="20" t="e">
        <f t="shared" si="26"/>
        <v>#N/A</v>
      </c>
    </row>
    <row r="118" spans="1:25" x14ac:dyDescent="0.25">
      <c r="A118">
        <v>3372</v>
      </c>
      <c r="B118" t="s">
        <v>153</v>
      </c>
      <c r="C118" s="14"/>
      <c r="D118" s="14"/>
      <c r="E118" s="14"/>
      <c r="F118" s="14"/>
      <c r="G118" s="14"/>
      <c r="H118" s="14"/>
      <c r="J118" s="8" t="e">
        <f>'Ready Reckoner'!$C$8+'Ready Reckoner'!$C$9</f>
        <v>#N/A</v>
      </c>
      <c r="L118" s="8" t="e">
        <f t="shared" si="14"/>
        <v>#N/A</v>
      </c>
      <c r="M118" s="8" t="e">
        <f t="shared" si="15"/>
        <v>#N/A</v>
      </c>
      <c r="N118" s="8" t="e">
        <f t="shared" si="16"/>
        <v>#N/A</v>
      </c>
      <c r="O118" s="8" t="e">
        <f t="shared" si="17"/>
        <v>#N/A</v>
      </c>
      <c r="P118" s="8" t="e">
        <f t="shared" si="18"/>
        <v>#N/A</v>
      </c>
      <c r="Q118" s="8" t="e">
        <f t="shared" si="19"/>
        <v>#N/A</v>
      </c>
      <c r="S118" s="8" t="e">
        <f t="shared" si="20"/>
        <v>#N/A</v>
      </c>
      <c r="T118" s="8" t="e">
        <f t="shared" si="21"/>
        <v>#N/A</v>
      </c>
      <c r="U118" s="8" t="e">
        <f t="shared" si="22"/>
        <v>#N/A</v>
      </c>
      <c r="V118" s="8" t="e">
        <f t="shared" si="23"/>
        <v>#N/A</v>
      </c>
      <c r="W118" s="8" t="e">
        <f t="shared" si="24"/>
        <v>#N/A</v>
      </c>
      <c r="X118" s="8" t="e">
        <f t="shared" si="25"/>
        <v>#N/A</v>
      </c>
      <c r="Y118" s="20" t="e">
        <f t="shared" si="26"/>
        <v>#N/A</v>
      </c>
    </row>
    <row r="119" spans="1:25" x14ac:dyDescent="0.25">
      <c r="A119">
        <v>3375</v>
      </c>
      <c r="B119" t="s">
        <v>154</v>
      </c>
      <c r="C119" s="14"/>
      <c r="D119" s="14"/>
      <c r="E119" s="14"/>
      <c r="F119" s="14"/>
      <c r="G119" s="14"/>
      <c r="H119" s="14"/>
      <c r="J119" s="8" t="e">
        <f>'Ready Reckoner'!$C$8+'Ready Reckoner'!$C$9</f>
        <v>#N/A</v>
      </c>
      <c r="L119" s="8" t="e">
        <f t="shared" si="14"/>
        <v>#N/A</v>
      </c>
      <c r="M119" s="8" t="e">
        <f t="shared" si="15"/>
        <v>#N/A</v>
      </c>
      <c r="N119" s="8" t="e">
        <f t="shared" si="16"/>
        <v>#N/A</v>
      </c>
      <c r="O119" s="8" t="e">
        <f t="shared" si="17"/>
        <v>#N/A</v>
      </c>
      <c r="P119" s="8" t="e">
        <f t="shared" si="18"/>
        <v>#N/A</v>
      </c>
      <c r="Q119" s="8" t="e">
        <f t="shared" si="19"/>
        <v>#N/A</v>
      </c>
      <c r="S119" s="8" t="e">
        <f t="shared" si="20"/>
        <v>#N/A</v>
      </c>
      <c r="T119" s="8" t="e">
        <f t="shared" si="21"/>
        <v>#N/A</v>
      </c>
      <c r="U119" s="8" t="e">
        <f t="shared" si="22"/>
        <v>#N/A</v>
      </c>
      <c r="V119" s="8" t="e">
        <f t="shared" si="23"/>
        <v>#N/A</v>
      </c>
      <c r="W119" s="8" t="e">
        <f t="shared" si="24"/>
        <v>#N/A</v>
      </c>
      <c r="X119" s="8" t="e">
        <f t="shared" si="25"/>
        <v>#N/A</v>
      </c>
      <c r="Y119" s="20" t="e">
        <f t="shared" si="26"/>
        <v>#N/A</v>
      </c>
    </row>
    <row r="120" spans="1:25" x14ac:dyDescent="0.25">
      <c r="A120">
        <v>2064</v>
      </c>
      <c r="B120" t="s">
        <v>155</v>
      </c>
      <c r="C120" s="14"/>
      <c r="D120" s="14"/>
      <c r="E120" s="14"/>
      <c r="F120" s="14"/>
      <c r="G120" s="14"/>
      <c r="H120" s="14"/>
      <c r="J120" s="8" t="e">
        <f>'Ready Reckoner'!$C$8+'Ready Reckoner'!$C$9</f>
        <v>#N/A</v>
      </c>
      <c r="L120" s="8" t="e">
        <f t="shared" si="14"/>
        <v>#N/A</v>
      </c>
      <c r="M120" s="8" t="e">
        <f t="shared" si="15"/>
        <v>#N/A</v>
      </c>
      <c r="N120" s="8" t="e">
        <f t="shared" si="16"/>
        <v>#N/A</v>
      </c>
      <c r="O120" s="8" t="e">
        <f t="shared" si="17"/>
        <v>#N/A</v>
      </c>
      <c r="P120" s="8" t="e">
        <f t="shared" si="18"/>
        <v>#N/A</v>
      </c>
      <c r="Q120" s="8" t="e">
        <f t="shared" si="19"/>
        <v>#N/A</v>
      </c>
      <c r="S120" s="8" t="e">
        <f t="shared" si="20"/>
        <v>#N/A</v>
      </c>
      <c r="T120" s="8" t="e">
        <f t="shared" si="21"/>
        <v>#N/A</v>
      </c>
      <c r="U120" s="8" t="e">
        <f t="shared" si="22"/>
        <v>#N/A</v>
      </c>
      <c r="V120" s="8" t="e">
        <f t="shared" si="23"/>
        <v>#N/A</v>
      </c>
      <c r="W120" s="8" t="e">
        <f t="shared" si="24"/>
        <v>#N/A</v>
      </c>
      <c r="X120" s="8" t="e">
        <f t="shared" si="25"/>
        <v>#N/A</v>
      </c>
      <c r="Y120" s="20" t="e">
        <f t="shared" si="26"/>
        <v>#N/A</v>
      </c>
    </row>
    <row r="121" spans="1:25" x14ac:dyDescent="0.25">
      <c r="A121">
        <v>4112</v>
      </c>
      <c r="B121" t="s">
        <v>156</v>
      </c>
      <c r="C121" s="13">
        <v>8.9265536723163799E-2</v>
      </c>
      <c r="D121" s="16">
        <v>8.0225988700565007E-2</v>
      </c>
      <c r="E121" s="16">
        <v>3.9548022598870101E-2</v>
      </c>
      <c r="F121" s="16">
        <v>1.92090395480226E-2</v>
      </c>
      <c r="G121" s="16">
        <v>1.01694915254237E-2</v>
      </c>
      <c r="H121" s="16">
        <v>2.0338983050847501E-2</v>
      </c>
      <c r="J121" s="8" t="e">
        <f>'Ready Reckoner'!$C$8+'Ready Reckoner'!$C$9</f>
        <v>#N/A</v>
      </c>
      <c r="L121" s="8" t="e">
        <f t="shared" si="14"/>
        <v>#N/A</v>
      </c>
      <c r="M121" s="8" t="e">
        <f t="shared" si="15"/>
        <v>#N/A</v>
      </c>
      <c r="N121" s="8" t="e">
        <f t="shared" si="16"/>
        <v>#N/A</v>
      </c>
      <c r="O121" s="8" t="e">
        <f t="shared" si="17"/>
        <v>#N/A</v>
      </c>
      <c r="P121" s="8" t="e">
        <f t="shared" si="18"/>
        <v>#N/A</v>
      </c>
      <c r="Q121" s="8" t="e">
        <f t="shared" si="19"/>
        <v>#N/A</v>
      </c>
      <c r="S121" s="8" t="e">
        <f t="shared" si="20"/>
        <v>#N/A</v>
      </c>
      <c r="T121" s="8" t="e">
        <f t="shared" si="21"/>
        <v>#N/A</v>
      </c>
      <c r="U121" s="8" t="e">
        <f t="shared" si="22"/>
        <v>#N/A</v>
      </c>
      <c r="V121" s="8" t="e">
        <f t="shared" si="23"/>
        <v>#N/A</v>
      </c>
      <c r="W121" s="8" t="e">
        <f t="shared" si="24"/>
        <v>#N/A</v>
      </c>
      <c r="X121" s="8" t="e">
        <f t="shared" si="25"/>
        <v>#N/A</v>
      </c>
      <c r="Y121" s="20" t="e">
        <f t="shared" si="26"/>
        <v>#N/A</v>
      </c>
    </row>
    <row r="122" spans="1:25" x14ac:dyDescent="0.25">
      <c r="A122">
        <v>2132</v>
      </c>
      <c r="B122" t="s">
        <v>157</v>
      </c>
      <c r="C122" s="14"/>
      <c r="D122" s="14"/>
      <c r="E122" s="14"/>
      <c r="F122" s="14"/>
      <c r="G122" s="14"/>
      <c r="H122" s="14"/>
      <c r="J122" s="8" t="e">
        <f>'Ready Reckoner'!$C$8+'Ready Reckoner'!$C$9</f>
        <v>#N/A</v>
      </c>
      <c r="L122" s="8" t="e">
        <f t="shared" si="14"/>
        <v>#N/A</v>
      </c>
      <c r="M122" s="8" t="e">
        <f t="shared" si="15"/>
        <v>#N/A</v>
      </c>
      <c r="N122" s="8" t="e">
        <f t="shared" si="16"/>
        <v>#N/A</v>
      </c>
      <c r="O122" s="8" t="e">
        <f t="shared" si="17"/>
        <v>#N/A</v>
      </c>
      <c r="P122" s="8" t="e">
        <f t="shared" si="18"/>
        <v>#N/A</v>
      </c>
      <c r="Q122" s="8" t="e">
        <f t="shared" si="19"/>
        <v>#N/A</v>
      </c>
      <c r="S122" s="8" t="e">
        <f t="shared" si="20"/>
        <v>#N/A</v>
      </c>
      <c r="T122" s="8" t="e">
        <f t="shared" si="21"/>
        <v>#N/A</v>
      </c>
      <c r="U122" s="8" t="e">
        <f t="shared" si="22"/>
        <v>#N/A</v>
      </c>
      <c r="V122" s="8" t="e">
        <f t="shared" si="23"/>
        <v>#N/A</v>
      </c>
      <c r="W122" s="8" t="e">
        <f t="shared" si="24"/>
        <v>#N/A</v>
      </c>
      <c r="X122" s="8" t="e">
        <f t="shared" si="25"/>
        <v>#N/A</v>
      </c>
      <c r="Y122" s="20" t="e">
        <f t="shared" si="26"/>
        <v>#N/A</v>
      </c>
    </row>
    <row r="123" spans="1:25" x14ac:dyDescent="0.25">
      <c r="A123">
        <v>3377</v>
      </c>
      <c r="B123" t="s">
        <v>158</v>
      </c>
      <c r="C123" s="14"/>
      <c r="D123" s="14"/>
      <c r="E123" s="14"/>
      <c r="F123" s="14"/>
      <c r="G123" s="14"/>
      <c r="H123" s="14"/>
      <c r="J123" s="8" t="e">
        <f>'Ready Reckoner'!$C$8+'Ready Reckoner'!$C$9</f>
        <v>#N/A</v>
      </c>
      <c r="L123" s="8" t="e">
        <f t="shared" si="14"/>
        <v>#N/A</v>
      </c>
      <c r="M123" s="8" t="e">
        <f t="shared" si="15"/>
        <v>#N/A</v>
      </c>
      <c r="N123" s="8" t="e">
        <f t="shared" si="16"/>
        <v>#N/A</v>
      </c>
      <c r="O123" s="8" t="e">
        <f t="shared" si="17"/>
        <v>#N/A</v>
      </c>
      <c r="P123" s="8" t="e">
        <f t="shared" si="18"/>
        <v>#N/A</v>
      </c>
      <c r="Q123" s="8" t="e">
        <f t="shared" si="19"/>
        <v>#N/A</v>
      </c>
      <c r="S123" s="8" t="e">
        <f t="shared" si="20"/>
        <v>#N/A</v>
      </c>
      <c r="T123" s="8" t="e">
        <f t="shared" si="21"/>
        <v>#N/A</v>
      </c>
      <c r="U123" s="8" t="e">
        <f t="shared" si="22"/>
        <v>#N/A</v>
      </c>
      <c r="V123" s="8" t="e">
        <f t="shared" si="23"/>
        <v>#N/A</v>
      </c>
      <c r="W123" s="8" t="e">
        <f t="shared" si="24"/>
        <v>#N/A</v>
      </c>
      <c r="X123" s="8" t="e">
        <f t="shared" si="25"/>
        <v>#N/A</v>
      </c>
      <c r="Y123" s="20" t="e">
        <f t="shared" si="26"/>
        <v>#N/A</v>
      </c>
    </row>
    <row r="124" spans="1:25" x14ac:dyDescent="0.25">
      <c r="A124">
        <v>2101</v>
      </c>
      <c r="B124" t="s">
        <v>159</v>
      </c>
      <c r="C124" s="14"/>
      <c r="D124" s="14"/>
      <c r="E124" s="14"/>
      <c r="F124" s="14"/>
      <c r="G124" s="14"/>
      <c r="H124" s="14"/>
      <c r="J124" s="8" t="e">
        <f>'Ready Reckoner'!$C$8+'Ready Reckoner'!$C$9</f>
        <v>#N/A</v>
      </c>
      <c r="L124" s="8" t="e">
        <f t="shared" si="14"/>
        <v>#N/A</v>
      </c>
      <c r="M124" s="8" t="e">
        <f t="shared" si="15"/>
        <v>#N/A</v>
      </c>
      <c r="N124" s="8" t="e">
        <f t="shared" si="16"/>
        <v>#N/A</v>
      </c>
      <c r="O124" s="8" t="e">
        <f t="shared" si="17"/>
        <v>#N/A</v>
      </c>
      <c r="P124" s="8" t="e">
        <f t="shared" si="18"/>
        <v>#N/A</v>
      </c>
      <c r="Q124" s="8" t="e">
        <f t="shared" si="19"/>
        <v>#N/A</v>
      </c>
      <c r="S124" s="8" t="e">
        <f t="shared" si="20"/>
        <v>#N/A</v>
      </c>
      <c r="T124" s="8" t="e">
        <f t="shared" si="21"/>
        <v>#N/A</v>
      </c>
      <c r="U124" s="8" t="e">
        <f t="shared" si="22"/>
        <v>#N/A</v>
      </c>
      <c r="V124" s="8" t="e">
        <f t="shared" si="23"/>
        <v>#N/A</v>
      </c>
      <c r="W124" s="8" t="e">
        <f t="shared" si="24"/>
        <v>#N/A</v>
      </c>
      <c r="X124" s="8" t="e">
        <f t="shared" si="25"/>
        <v>#N/A</v>
      </c>
      <c r="Y124" s="20" t="e">
        <f t="shared" si="26"/>
        <v>#N/A</v>
      </c>
    </row>
    <row r="125" spans="1:25" x14ac:dyDescent="0.25">
      <c r="A125">
        <v>2086</v>
      </c>
      <c r="B125" t="s">
        <v>160</v>
      </c>
      <c r="C125" s="14"/>
      <c r="D125" s="14"/>
      <c r="E125" s="14"/>
      <c r="F125" s="14"/>
      <c r="G125" s="14"/>
      <c r="H125" s="14"/>
      <c r="J125" s="8" t="e">
        <f>'Ready Reckoner'!$C$8+'Ready Reckoner'!$C$9</f>
        <v>#N/A</v>
      </c>
      <c r="L125" s="8" t="e">
        <f t="shared" si="14"/>
        <v>#N/A</v>
      </c>
      <c r="M125" s="8" t="e">
        <f t="shared" si="15"/>
        <v>#N/A</v>
      </c>
      <c r="N125" s="8" t="e">
        <f t="shared" si="16"/>
        <v>#N/A</v>
      </c>
      <c r="O125" s="8" t="e">
        <f t="shared" si="17"/>
        <v>#N/A</v>
      </c>
      <c r="P125" s="8" t="e">
        <f t="shared" si="18"/>
        <v>#N/A</v>
      </c>
      <c r="Q125" s="8" t="e">
        <f t="shared" si="19"/>
        <v>#N/A</v>
      </c>
      <c r="S125" s="8" t="e">
        <f t="shared" si="20"/>
        <v>#N/A</v>
      </c>
      <c r="T125" s="8" t="e">
        <f t="shared" si="21"/>
        <v>#N/A</v>
      </c>
      <c r="U125" s="8" t="e">
        <f t="shared" si="22"/>
        <v>#N/A</v>
      </c>
      <c r="V125" s="8" t="e">
        <f t="shared" si="23"/>
        <v>#N/A</v>
      </c>
      <c r="W125" s="8" t="e">
        <f t="shared" si="24"/>
        <v>#N/A</v>
      </c>
      <c r="X125" s="8" t="e">
        <f t="shared" si="25"/>
        <v>#N/A</v>
      </c>
      <c r="Y125" s="20" t="e">
        <f t="shared" si="26"/>
        <v>#N/A</v>
      </c>
    </row>
    <row r="126" spans="1:25" x14ac:dyDescent="0.25">
      <c r="A126">
        <v>4039</v>
      </c>
      <c r="B126" t="s">
        <v>161</v>
      </c>
      <c r="C126" s="13">
        <v>0.14620535714285701</v>
      </c>
      <c r="D126" s="16">
        <v>0.10044642857142901</v>
      </c>
      <c r="E126" s="16">
        <v>7.3660714285714302E-2</v>
      </c>
      <c r="F126" s="16">
        <v>4.6875E-2</v>
      </c>
      <c r="G126" s="16">
        <v>0.106026785714286</v>
      </c>
      <c r="H126" s="16">
        <v>2.23214285714286E-2</v>
      </c>
      <c r="J126" s="8" t="e">
        <f>'Ready Reckoner'!$C$8+'Ready Reckoner'!$C$9</f>
        <v>#N/A</v>
      </c>
      <c r="L126" s="8" t="e">
        <f t="shared" si="14"/>
        <v>#N/A</v>
      </c>
      <c r="M126" s="8" t="e">
        <f t="shared" si="15"/>
        <v>#N/A</v>
      </c>
      <c r="N126" s="8" t="e">
        <f t="shared" si="16"/>
        <v>#N/A</v>
      </c>
      <c r="O126" s="8" t="e">
        <f t="shared" si="17"/>
        <v>#N/A</v>
      </c>
      <c r="P126" s="8" t="e">
        <f t="shared" si="18"/>
        <v>#N/A</v>
      </c>
      <c r="Q126" s="8" t="e">
        <f t="shared" si="19"/>
        <v>#N/A</v>
      </c>
      <c r="S126" s="8" t="e">
        <f t="shared" si="20"/>
        <v>#N/A</v>
      </c>
      <c r="T126" s="8" t="e">
        <f t="shared" si="21"/>
        <v>#N/A</v>
      </c>
      <c r="U126" s="8" t="e">
        <f t="shared" si="22"/>
        <v>#N/A</v>
      </c>
      <c r="V126" s="8" t="e">
        <f t="shared" si="23"/>
        <v>#N/A</v>
      </c>
      <c r="W126" s="8" t="e">
        <f t="shared" si="24"/>
        <v>#N/A</v>
      </c>
      <c r="X126" s="8" t="e">
        <f t="shared" si="25"/>
        <v>#N/A</v>
      </c>
      <c r="Y126" s="20" t="e">
        <f t="shared" si="26"/>
        <v>#N/A</v>
      </c>
    </row>
    <row r="127" spans="1:25" x14ac:dyDescent="0.25">
      <c r="A127">
        <v>2000</v>
      </c>
      <c r="B127" t="s">
        <v>162</v>
      </c>
      <c r="C127" s="14"/>
      <c r="D127" s="14"/>
      <c r="E127" s="14"/>
      <c r="F127" s="14"/>
      <c r="G127" s="14"/>
      <c r="H127" s="14"/>
      <c r="J127" s="8" t="e">
        <f>'Ready Reckoner'!$C$8+'Ready Reckoner'!$C$9</f>
        <v>#N/A</v>
      </c>
      <c r="L127" s="8" t="e">
        <f t="shared" si="14"/>
        <v>#N/A</v>
      </c>
      <c r="M127" s="8" t="e">
        <f t="shared" si="15"/>
        <v>#N/A</v>
      </c>
      <c r="N127" s="8" t="e">
        <f t="shared" si="16"/>
        <v>#N/A</v>
      </c>
      <c r="O127" s="8" t="e">
        <f t="shared" si="17"/>
        <v>#N/A</v>
      </c>
      <c r="P127" s="8" t="e">
        <f t="shared" si="18"/>
        <v>#N/A</v>
      </c>
      <c r="Q127" s="8" t="e">
        <f t="shared" si="19"/>
        <v>#N/A</v>
      </c>
      <c r="S127" s="8" t="e">
        <f t="shared" si="20"/>
        <v>#N/A</v>
      </c>
      <c r="T127" s="8" t="e">
        <f t="shared" si="21"/>
        <v>#N/A</v>
      </c>
      <c r="U127" s="8" t="e">
        <f t="shared" si="22"/>
        <v>#N/A</v>
      </c>
      <c r="V127" s="8" t="e">
        <f t="shared" si="23"/>
        <v>#N/A</v>
      </c>
      <c r="W127" s="8" t="e">
        <f t="shared" si="24"/>
        <v>#N/A</v>
      </c>
      <c r="X127" s="8" t="e">
        <f t="shared" si="25"/>
        <v>#N/A</v>
      </c>
      <c r="Y127" s="20" t="e">
        <f t="shared" si="26"/>
        <v>#N/A</v>
      </c>
    </row>
    <row r="128" spans="1:25" x14ac:dyDescent="0.25">
      <c r="A128">
        <v>2031</v>
      </c>
      <c r="B128" t="s">
        <v>163</v>
      </c>
      <c r="C128" s="14"/>
      <c r="D128" s="14"/>
      <c r="E128" s="14"/>
      <c r="F128" s="14"/>
      <c r="G128" s="14"/>
      <c r="H128" s="14"/>
      <c r="J128" s="8" t="e">
        <f>'Ready Reckoner'!$C$8+'Ready Reckoner'!$C$9</f>
        <v>#N/A</v>
      </c>
      <c r="L128" s="8" t="e">
        <f t="shared" si="14"/>
        <v>#N/A</v>
      </c>
      <c r="M128" s="8" t="e">
        <f t="shared" si="15"/>
        <v>#N/A</v>
      </c>
      <c r="N128" s="8" t="e">
        <f t="shared" si="16"/>
        <v>#N/A</v>
      </c>
      <c r="O128" s="8" t="e">
        <f t="shared" si="17"/>
        <v>#N/A</v>
      </c>
      <c r="P128" s="8" t="e">
        <f t="shared" si="18"/>
        <v>#N/A</v>
      </c>
      <c r="Q128" s="8" t="e">
        <f t="shared" si="19"/>
        <v>#N/A</v>
      </c>
      <c r="S128" s="8" t="e">
        <f t="shared" si="20"/>
        <v>#N/A</v>
      </c>
      <c r="T128" s="8" t="e">
        <f t="shared" si="21"/>
        <v>#N/A</v>
      </c>
      <c r="U128" s="8" t="e">
        <f t="shared" si="22"/>
        <v>#N/A</v>
      </c>
      <c r="V128" s="8" t="e">
        <f t="shared" si="23"/>
        <v>#N/A</v>
      </c>
      <c r="W128" s="8" t="e">
        <f t="shared" si="24"/>
        <v>#N/A</v>
      </c>
      <c r="X128" s="8" t="e">
        <f t="shared" si="25"/>
        <v>#N/A</v>
      </c>
      <c r="Y128" s="20" t="e">
        <f t="shared" si="26"/>
        <v>#N/A</v>
      </c>
    </row>
    <row r="129" spans="1:25" x14ac:dyDescent="0.25">
      <c r="A129">
        <v>3365</v>
      </c>
      <c r="B129" t="s">
        <v>164</v>
      </c>
      <c r="C129" s="14"/>
      <c r="D129" s="14"/>
      <c r="E129" s="14"/>
      <c r="F129" s="14"/>
      <c r="G129" s="14"/>
      <c r="H129" s="14"/>
      <c r="J129" s="8" t="e">
        <f>'Ready Reckoner'!$C$8+'Ready Reckoner'!$C$9</f>
        <v>#N/A</v>
      </c>
      <c r="L129" s="8" t="e">
        <f t="shared" si="14"/>
        <v>#N/A</v>
      </c>
      <c r="M129" s="8" t="e">
        <f t="shared" si="15"/>
        <v>#N/A</v>
      </c>
      <c r="N129" s="8" t="e">
        <f t="shared" si="16"/>
        <v>#N/A</v>
      </c>
      <c r="O129" s="8" t="e">
        <f t="shared" si="17"/>
        <v>#N/A</v>
      </c>
      <c r="P129" s="8" t="e">
        <f t="shared" si="18"/>
        <v>#N/A</v>
      </c>
      <c r="Q129" s="8" t="e">
        <f t="shared" si="19"/>
        <v>#N/A</v>
      </c>
      <c r="S129" s="8" t="e">
        <f t="shared" si="20"/>
        <v>#N/A</v>
      </c>
      <c r="T129" s="8" t="e">
        <f t="shared" si="21"/>
        <v>#N/A</v>
      </c>
      <c r="U129" s="8" t="e">
        <f t="shared" si="22"/>
        <v>#N/A</v>
      </c>
      <c r="V129" s="8" t="e">
        <f t="shared" si="23"/>
        <v>#N/A</v>
      </c>
      <c r="W129" s="8" t="e">
        <f t="shared" si="24"/>
        <v>#N/A</v>
      </c>
      <c r="X129" s="8" t="e">
        <f t="shared" si="25"/>
        <v>#N/A</v>
      </c>
      <c r="Y129" s="20" t="e">
        <f t="shared" si="26"/>
        <v>#N/A</v>
      </c>
    </row>
    <row r="130" spans="1:25" x14ac:dyDescent="0.25">
      <c r="A130">
        <v>5202</v>
      </c>
      <c r="B130" t="s">
        <v>165</v>
      </c>
      <c r="C130" s="14"/>
      <c r="D130" s="14"/>
      <c r="E130" s="14"/>
      <c r="F130" s="14"/>
      <c r="G130" s="14"/>
      <c r="H130" s="14"/>
      <c r="J130" s="8" t="e">
        <f>'Ready Reckoner'!$C$8+'Ready Reckoner'!$C$9</f>
        <v>#N/A</v>
      </c>
      <c r="L130" s="8" t="e">
        <f t="shared" si="14"/>
        <v>#N/A</v>
      </c>
      <c r="M130" s="8" t="e">
        <f t="shared" si="15"/>
        <v>#N/A</v>
      </c>
      <c r="N130" s="8" t="e">
        <f t="shared" si="16"/>
        <v>#N/A</v>
      </c>
      <c r="O130" s="8" t="e">
        <f t="shared" si="17"/>
        <v>#N/A</v>
      </c>
      <c r="P130" s="8" t="e">
        <f t="shared" si="18"/>
        <v>#N/A</v>
      </c>
      <c r="Q130" s="8" t="e">
        <f t="shared" si="19"/>
        <v>#N/A</v>
      </c>
      <c r="S130" s="8" t="e">
        <f t="shared" si="20"/>
        <v>#N/A</v>
      </c>
      <c r="T130" s="8" t="e">
        <f t="shared" si="21"/>
        <v>#N/A</v>
      </c>
      <c r="U130" s="8" t="e">
        <f t="shared" si="22"/>
        <v>#N/A</v>
      </c>
      <c r="V130" s="8" t="e">
        <f t="shared" si="23"/>
        <v>#N/A</v>
      </c>
      <c r="W130" s="8" t="e">
        <f t="shared" si="24"/>
        <v>#N/A</v>
      </c>
      <c r="X130" s="8" t="e">
        <f t="shared" si="25"/>
        <v>#N/A</v>
      </c>
      <c r="Y130" s="20" t="e">
        <f t="shared" si="26"/>
        <v>#N/A</v>
      </c>
    </row>
    <row r="131" spans="1:25" x14ac:dyDescent="0.25">
      <c r="A131">
        <v>2003</v>
      </c>
      <c r="B131" t="s">
        <v>166</v>
      </c>
      <c r="C131" s="14"/>
      <c r="D131" s="14"/>
      <c r="E131" s="14"/>
      <c r="F131" s="14"/>
      <c r="G131" s="14"/>
      <c r="H131" s="14"/>
      <c r="J131" s="8" t="e">
        <f>'Ready Reckoner'!$C$8+'Ready Reckoner'!$C$9</f>
        <v>#N/A</v>
      </c>
      <c r="L131" s="8" t="e">
        <f t="shared" si="14"/>
        <v>#N/A</v>
      </c>
      <c r="M131" s="8" t="e">
        <f t="shared" si="15"/>
        <v>#N/A</v>
      </c>
      <c r="N131" s="8" t="e">
        <f t="shared" si="16"/>
        <v>#N/A</v>
      </c>
      <c r="O131" s="8" t="e">
        <f t="shared" si="17"/>
        <v>#N/A</v>
      </c>
      <c r="P131" s="8" t="e">
        <f t="shared" si="18"/>
        <v>#N/A</v>
      </c>
      <c r="Q131" s="8" t="e">
        <f t="shared" si="19"/>
        <v>#N/A</v>
      </c>
      <c r="S131" s="8" t="e">
        <f t="shared" si="20"/>
        <v>#N/A</v>
      </c>
      <c r="T131" s="8" t="e">
        <f t="shared" si="21"/>
        <v>#N/A</v>
      </c>
      <c r="U131" s="8" t="e">
        <f t="shared" si="22"/>
        <v>#N/A</v>
      </c>
      <c r="V131" s="8" t="e">
        <f t="shared" si="23"/>
        <v>#N/A</v>
      </c>
      <c r="W131" s="8" t="e">
        <f t="shared" si="24"/>
        <v>#N/A</v>
      </c>
      <c r="X131" s="8" t="e">
        <f t="shared" si="25"/>
        <v>#N/A</v>
      </c>
      <c r="Y131" s="20" t="e">
        <f t="shared" si="26"/>
        <v>#N/A</v>
      </c>
    </row>
    <row r="132" spans="1:25" x14ac:dyDescent="0.25">
      <c r="A132">
        <v>2140</v>
      </c>
      <c r="B132" t="s">
        <v>167</v>
      </c>
      <c r="C132" s="14"/>
      <c r="D132" s="14"/>
      <c r="E132" s="14"/>
      <c r="F132" s="14"/>
      <c r="G132" s="14"/>
      <c r="H132" s="14"/>
      <c r="J132" s="8" t="e">
        <f>'Ready Reckoner'!$C$8+'Ready Reckoner'!$C$9</f>
        <v>#N/A</v>
      </c>
      <c r="L132" s="8" t="e">
        <f t="shared" ref="L132:L191" si="27">C132*$J132</f>
        <v>#N/A</v>
      </c>
      <c r="M132" s="8" t="e">
        <f t="shared" ref="M132:M191" si="28">D132*$J132</f>
        <v>#N/A</v>
      </c>
      <c r="N132" s="8" t="e">
        <f t="shared" ref="N132:N191" si="29">E132*$J132</f>
        <v>#N/A</v>
      </c>
      <c r="O132" s="8" t="e">
        <f t="shared" ref="O132:O191" si="30">F132*$J132</f>
        <v>#N/A</v>
      </c>
      <c r="P132" s="8" t="e">
        <f t="shared" ref="P132:P191" si="31">G132*$J132</f>
        <v>#N/A</v>
      </c>
      <c r="Q132" s="8" t="e">
        <f t="shared" ref="Q132:Q191" si="32">H132*$J132</f>
        <v>#N/A</v>
      </c>
      <c r="S132" s="8" t="e">
        <f t="shared" ref="S132:S191" si="33">L132*$S$1</f>
        <v>#N/A</v>
      </c>
      <c r="T132" s="8" t="e">
        <f t="shared" ref="T132:T191" si="34">M132*$T$1</f>
        <v>#N/A</v>
      </c>
      <c r="U132" s="8" t="e">
        <f t="shared" ref="U132:U191" si="35">N132*$U$1</f>
        <v>#N/A</v>
      </c>
      <c r="V132" s="8" t="e">
        <f t="shared" ref="V132:V191" si="36">O132*$V$1</f>
        <v>#N/A</v>
      </c>
      <c r="W132" s="8" t="e">
        <f t="shared" ref="W132:W191" si="37">P132*$W$1</f>
        <v>#N/A</v>
      </c>
      <c r="X132" s="8" t="e">
        <f t="shared" ref="X132:X191" si="38">Q132*$X$1</f>
        <v>#N/A</v>
      </c>
      <c r="Y132" s="20" t="e">
        <f t="shared" ref="Y132:Y191" si="39">SUM(S132:X132)</f>
        <v>#N/A</v>
      </c>
    </row>
    <row r="133" spans="1:25" x14ac:dyDescent="0.25">
      <c r="A133">
        <v>4006</v>
      </c>
      <c r="B133" t="s">
        <v>168</v>
      </c>
      <c r="C133" s="13">
        <v>0.20642978003384099</v>
      </c>
      <c r="D133" s="16">
        <v>0.29610829103214897</v>
      </c>
      <c r="E133" s="16">
        <v>0.18950930626057499</v>
      </c>
      <c r="F133" s="16">
        <v>4.0609137055837602E-2</v>
      </c>
      <c r="G133" s="16">
        <v>7.1065989847715699E-2</v>
      </c>
      <c r="H133" s="16">
        <v>6.7681895093062603E-3</v>
      </c>
      <c r="J133" s="8" t="e">
        <f>'Ready Reckoner'!$C$8+'Ready Reckoner'!$C$9</f>
        <v>#N/A</v>
      </c>
      <c r="L133" s="8" t="e">
        <f t="shared" si="27"/>
        <v>#N/A</v>
      </c>
      <c r="M133" s="8" t="e">
        <f t="shared" si="28"/>
        <v>#N/A</v>
      </c>
      <c r="N133" s="8" t="e">
        <f t="shared" si="29"/>
        <v>#N/A</v>
      </c>
      <c r="O133" s="8" t="e">
        <f t="shared" si="30"/>
        <v>#N/A</v>
      </c>
      <c r="P133" s="8" t="e">
        <f t="shared" si="31"/>
        <v>#N/A</v>
      </c>
      <c r="Q133" s="8" t="e">
        <f t="shared" si="32"/>
        <v>#N/A</v>
      </c>
      <c r="S133" s="8" t="e">
        <f t="shared" si="33"/>
        <v>#N/A</v>
      </c>
      <c r="T133" s="8" t="e">
        <f t="shared" si="34"/>
        <v>#N/A</v>
      </c>
      <c r="U133" s="8" t="e">
        <f t="shared" si="35"/>
        <v>#N/A</v>
      </c>
      <c r="V133" s="8" t="e">
        <f t="shared" si="36"/>
        <v>#N/A</v>
      </c>
      <c r="W133" s="8" t="e">
        <f t="shared" si="37"/>
        <v>#N/A</v>
      </c>
      <c r="X133" s="8" t="e">
        <f t="shared" si="38"/>
        <v>#N/A</v>
      </c>
      <c r="Y133" s="20" t="e">
        <f t="shared" si="39"/>
        <v>#N/A</v>
      </c>
    </row>
    <row r="134" spans="1:25" x14ac:dyDescent="0.25">
      <c r="A134">
        <v>2174</v>
      </c>
      <c r="B134" t="s">
        <v>169</v>
      </c>
      <c r="C134" s="14"/>
      <c r="D134" s="14"/>
      <c r="E134" s="14"/>
      <c r="F134" s="14"/>
      <c r="G134" s="14"/>
      <c r="H134" s="14"/>
      <c r="J134" s="8" t="e">
        <f>'Ready Reckoner'!$C$8+'Ready Reckoner'!$C$9</f>
        <v>#N/A</v>
      </c>
      <c r="L134" s="8" t="e">
        <f t="shared" si="27"/>
        <v>#N/A</v>
      </c>
      <c r="M134" s="8" t="e">
        <f t="shared" si="28"/>
        <v>#N/A</v>
      </c>
      <c r="N134" s="8" t="e">
        <f t="shared" si="29"/>
        <v>#N/A</v>
      </c>
      <c r="O134" s="8" t="e">
        <f t="shared" si="30"/>
        <v>#N/A</v>
      </c>
      <c r="P134" s="8" t="e">
        <f t="shared" si="31"/>
        <v>#N/A</v>
      </c>
      <c r="Q134" s="8" t="e">
        <f t="shared" si="32"/>
        <v>#N/A</v>
      </c>
      <c r="S134" s="8" t="e">
        <f t="shared" si="33"/>
        <v>#N/A</v>
      </c>
      <c r="T134" s="8" t="e">
        <f t="shared" si="34"/>
        <v>#N/A</v>
      </c>
      <c r="U134" s="8" t="e">
        <f t="shared" si="35"/>
        <v>#N/A</v>
      </c>
      <c r="V134" s="8" t="e">
        <f t="shared" si="36"/>
        <v>#N/A</v>
      </c>
      <c r="W134" s="8" t="e">
        <f t="shared" si="37"/>
        <v>#N/A</v>
      </c>
      <c r="X134" s="8" t="e">
        <f t="shared" si="38"/>
        <v>#N/A</v>
      </c>
      <c r="Y134" s="20" t="e">
        <f t="shared" si="39"/>
        <v>#N/A</v>
      </c>
    </row>
    <row r="135" spans="1:25" x14ac:dyDescent="0.25">
      <c r="A135">
        <v>2055</v>
      </c>
      <c r="B135" t="s">
        <v>170</v>
      </c>
      <c r="C135" s="14"/>
      <c r="D135" s="14"/>
      <c r="E135" s="14"/>
      <c r="F135" s="14"/>
      <c r="G135" s="14"/>
      <c r="H135" s="14"/>
      <c r="J135" s="8" t="e">
        <f>'Ready Reckoner'!$C$8+'Ready Reckoner'!$C$9</f>
        <v>#N/A</v>
      </c>
      <c r="L135" s="8" t="e">
        <f t="shared" si="27"/>
        <v>#N/A</v>
      </c>
      <c r="M135" s="8" t="e">
        <f t="shared" si="28"/>
        <v>#N/A</v>
      </c>
      <c r="N135" s="8" t="e">
        <f t="shared" si="29"/>
        <v>#N/A</v>
      </c>
      <c r="O135" s="8" t="e">
        <f t="shared" si="30"/>
        <v>#N/A</v>
      </c>
      <c r="P135" s="8" t="e">
        <f t="shared" si="31"/>
        <v>#N/A</v>
      </c>
      <c r="Q135" s="8" t="e">
        <f t="shared" si="32"/>
        <v>#N/A</v>
      </c>
      <c r="S135" s="8" t="e">
        <f t="shared" si="33"/>
        <v>#N/A</v>
      </c>
      <c r="T135" s="8" t="e">
        <f t="shared" si="34"/>
        <v>#N/A</v>
      </c>
      <c r="U135" s="8" t="e">
        <f t="shared" si="35"/>
        <v>#N/A</v>
      </c>
      <c r="V135" s="8" t="e">
        <f t="shared" si="36"/>
        <v>#N/A</v>
      </c>
      <c r="W135" s="8" t="e">
        <f t="shared" si="37"/>
        <v>#N/A</v>
      </c>
      <c r="X135" s="8" t="e">
        <f t="shared" si="38"/>
        <v>#N/A</v>
      </c>
      <c r="Y135" s="20" t="e">
        <f t="shared" si="39"/>
        <v>#N/A</v>
      </c>
    </row>
    <row r="136" spans="1:25" x14ac:dyDescent="0.25">
      <c r="A136">
        <v>2178</v>
      </c>
      <c r="B136" t="s">
        <v>171</v>
      </c>
      <c r="C136" s="14"/>
      <c r="D136" s="14"/>
      <c r="E136" s="14"/>
      <c r="F136" s="14"/>
      <c r="G136" s="14"/>
      <c r="H136" s="14"/>
      <c r="J136" s="8" t="e">
        <f>'Ready Reckoner'!$C$8+'Ready Reckoner'!$C$9</f>
        <v>#N/A</v>
      </c>
      <c r="L136" s="8" t="e">
        <f t="shared" si="27"/>
        <v>#N/A</v>
      </c>
      <c r="M136" s="8" t="e">
        <f t="shared" si="28"/>
        <v>#N/A</v>
      </c>
      <c r="N136" s="8" t="e">
        <f t="shared" si="29"/>
        <v>#N/A</v>
      </c>
      <c r="O136" s="8" t="e">
        <f t="shared" si="30"/>
        <v>#N/A</v>
      </c>
      <c r="P136" s="8" t="e">
        <f t="shared" si="31"/>
        <v>#N/A</v>
      </c>
      <c r="Q136" s="8" t="e">
        <f t="shared" si="32"/>
        <v>#N/A</v>
      </c>
      <c r="S136" s="8" t="e">
        <f t="shared" si="33"/>
        <v>#N/A</v>
      </c>
      <c r="T136" s="8" t="e">
        <f t="shared" si="34"/>
        <v>#N/A</v>
      </c>
      <c r="U136" s="8" t="e">
        <f t="shared" si="35"/>
        <v>#N/A</v>
      </c>
      <c r="V136" s="8" t="e">
        <f t="shared" si="36"/>
        <v>#N/A</v>
      </c>
      <c r="W136" s="8" t="e">
        <f t="shared" si="37"/>
        <v>#N/A</v>
      </c>
      <c r="X136" s="8" t="e">
        <f t="shared" si="38"/>
        <v>#N/A</v>
      </c>
      <c r="Y136" s="20" t="e">
        <f t="shared" si="39"/>
        <v>#N/A</v>
      </c>
    </row>
    <row r="137" spans="1:25" x14ac:dyDescent="0.25">
      <c r="A137">
        <v>3366</v>
      </c>
      <c r="B137" t="s">
        <v>172</v>
      </c>
      <c r="C137" s="14"/>
      <c r="D137" s="14"/>
      <c r="E137" s="14"/>
      <c r="F137" s="14"/>
      <c r="G137" s="14"/>
      <c r="H137" s="14"/>
      <c r="J137" s="8" t="e">
        <f>'Ready Reckoner'!$C$8+'Ready Reckoner'!$C$9</f>
        <v>#N/A</v>
      </c>
      <c r="L137" s="8" t="e">
        <f t="shared" si="27"/>
        <v>#N/A</v>
      </c>
      <c r="M137" s="8" t="e">
        <f t="shared" si="28"/>
        <v>#N/A</v>
      </c>
      <c r="N137" s="8" t="e">
        <f t="shared" si="29"/>
        <v>#N/A</v>
      </c>
      <c r="O137" s="8" t="e">
        <f t="shared" si="30"/>
        <v>#N/A</v>
      </c>
      <c r="P137" s="8" t="e">
        <f t="shared" si="31"/>
        <v>#N/A</v>
      </c>
      <c r="Q137" s="8" t="e">
        <f t="shared" si="32"/>
        <v>#N/A</v>
      </c>
      <c r="S137" s="8" t="e">
        <f t="shared" si="33"/>
        <v>#N/A</v>
      </c>
      <c r="T137" s="8" t="e">
        <f t="shared" si="34"/>
        <v>#N/A</v>
      </c>
      <c r="U137" s="8" t="e">
        <f t="shared" si="35"/>
        <v>#N/A</v>
      </c>
      <c r="V137" s="8" t="e">
        <f t="shared" si="36"/>
        <v>#N/A</v>
      </c>
      <c r="W137" s="8" t="e">
        <f t="shared" si="37"/>
        <v>#N/A</v>
      </c>
      <c r="X137" s="8" t="e">
        <f t="shared" si="38"/>
        <v>#N/A</v>
      </c>
      <c r="Y137" s="20" t="e">
        <f t="shared" si="39"/>
        <v>#N/A</v>
      </c>
    </row>
    <row r="138" spans="1:25" x14ac:dyDescent="0.25">
      <c r="A138">
        <v>2077</v>
      </c>
      <c r="B138" t="s">
        <v>173</v>
      </c>
      <c r="C138" s="14"/>
      <c r="D138" s="14"/>
      <c r="E138" s="14"/>
      <c r="F138" s="14"/>
      <c r="G138" s="14"/>
      <c r="H138" s="14"/>
      <c r="J138" s="8" t="e">
        <f>'Ready Reckoner'!$C$8+'Ready Reckoner'!$C$9</f>
        <v>#N/A</v>
      </c>
      <c r="L138" s="8" t="e">
        <f t="shared" si="27"/>
        <v>#N/A</v>
      </c>
      <c r="M138" s="8" t="e">
        <f t="shared" si="28"/>
        <v>#N/A</v>
      </c>
      <c r="N138" s="8" t="e">
        <f t="shared" si="29"/>
        <v>#N/A</v>
      </c>
      <c r="O138" s="8" t="e">
        <f t="shared" si="30"/>
        <v>#N/A</v>
      </c>
      <c r="P138" s="8" t="e">
        <f t="shared" si="31"/>
        <v>#N/A</v>
      </c>
      <c r="Q138" s="8" t="e">
        <f t="shared" si="32"/>
        <v>#N/A</v>
      </c>
      <c r="S138" s="8" t="e">
        <f t="shared" si="33"/>
        <v>#N/A</v>
      </c>
      <c r="T138" s="8" t="e">
        <f t="shared" si="34"/>
        <v>#N/A</v>
      </c>
      <c r="U138" s="8" t="e">
        <f t="shared" si="35"/>
        <v>#N/A</v>
      </c>
      <c r="V138" s="8" t="e">
        <f t="shared" si="36"/>
        <v>#N/A</v>
      </c>
      <c r="W138" s="8" t="e">
        <f t="shared" si="37"/>
        <v>#N/A</v>
      </c>
      <c r="X138" s="8" t="e">
        <f t="shared" si="38"/>
        <v>#N/A</v>
      </c>
      <c r="Y138" s="20" t="e">
        <f t="shared" si="39"/>
        <v>#N/A</v>
      </c>
    </row>
    <row r="139" spans="1:25" x14ac:dyDescent="0.25">
      <c r="A139">
        <v>2146</v>
      </c>
      <c r="B139" t="s">
        <v>174</v>
      </c>
      <c r="C139" s="14"/>
      <c r="D139" s="14"/>
      <c r="E139" s="14"/>
      <c r="F139" s="14"/>
      <c r="G139" s="14"/>
      <c r="H139" s="14"/>
      <c r="J139" s="8" t="e">
        <f>'Ready Reckoner'!$C$8+'Ready Reckoner'!$C$9</f>
        <v>#N/A</v>
      </c>
      <c r="L139" s="8" t="e">
        <f t="shared" si="27"/>
        <v>#N/A</v>
      </c>
      <c r="M139" s="8" t="e">
        <f t="shared" si="28"/>
        <v>#N/A</v>
      </c>
      <c r="N139" s="8" t="e">
        <f t="shared" si="29"/>
        <v>#N/A</v>
      </c>
      <c r="O139" s="8" t="e">
        <f t="shared" si="30"/>
        <v>#N/A</v>
      </c>
      <c r="P139" s="8" t="e">
        <f t="shared" si="31"/>
        <v>#N/A</v>
      </c>
      <c r="Q139" s="8" t="e">
        <f t="shared" si="32"/>
        <v>#N/A</v>
      </c>
      <c r="S139" s="8" t="e">
        <f t="shared" si="33"/>
        <v>#N/A</v>
      </c>
      <c r="T139" s="8" t="e">
        <f t="shared" si="34"/>
        <v>#N/A</v>
      </c>
      <c r="U139" s="8" t="e">
        <f t="shared" si="35"/>
        <v>#N/A</v>
      </c>
      <c r="V139" s="8" t="e">
        <f t="shared" si="36"/>
        <v>#N/A</v>
      </c>
      <c r="W139" s="8" t="e">
        <f t="shared" si="37"/>
        <v>#N/A</v>
      </c>
      <c r="X139" s="8" t="e">
        <f t="shared" si="38"/>
        <v>#N/A</v>
      </c>
      <c r="Y139" s="20" t="e">
        <f t="shared" si="39"/>
        <v>#N/A</v>
      </c>
    </row>
    <row r="140" spans="1:25" x14ac:dyDescent="0.25">
      <c r="A140">
        <v>2023</v>
      </c>
      <c r="B140" t="s">
        <v>175</v>
      </c>
      <c r="C140" s="14"/>
      <c r="D140" s="14"/>
      <c r="E140" s="14"/>
      <c r="F140" s="14"/>
      <c r="G140" s="14"/>
      <c r="H140" s="14"/>
      <c r="J140" s="8" t="e">
        <f>'Ready Reckoner'!$C$8+'Ready Reckoner'!$C$9</f>
        <v>#N/A</v>
      </c>
      <c r="L140" s="8" t="e">
        <f t="shared" si="27"/>
        <v>#N/A</v>
      </c>
      <c r="M140" s="8" t="e">
        <f t="shared" si="28"/>
        <v>#N/A</v>
      </c>
      <c r="N140" s="8" t="e">
        <f t="shared" si="29"/>
        <v>#N/A</v>
      </c>
      <c r="O140" s="8" t="e">
        <f t="shared" si="30"/>
        <v>#N/A</v>
      </c>
      <c r="P140" s="8" t="e">
        <f t="shared" si="31"/>
        <v>#N/A</v>
      </c>
      <c r="Q140" s="8" t="e">
        <f t="shared" si="32"/>
        <v>#N/A</v>
      </c>
      <c r="S140" s="8" t="e">
        <f t="shared" si="33"/>
        <v>#N/A</v>
      </c>
      <c r="T140" s="8" t="e">
        <f t="shared" si="34"/>
        <v>#N/A</v>
      </c>
      <c r="U140" s="8" t="e">
        <f t="shared" si="35"/>
        <v>#N/A</v>
      </c>
      <c r="V140" s="8" t="e">
        <f t="shared" si="36"/>
        <v>#N/A</v>
      </c>
      <c r="W140" s="8" t="e">
        <f t="shared" si="37"/>
        <v>#N/A</v>
      </c>
      <c r="X140" s="8" t="e">
        <f t="shared" si="38"/>
        <v>#N/A</v>
      </c>
      <c r="Y140" s="20" t="e">
        <f t="shared" si="39"/>
        <v>#N/A</v>
      </c>
    </row>
    <row r="141" spans="1:25" x14ac:dyDescent="0.25">
      <c r="A141">
        <v>3369</v>
      </c>
      <c r="B141" t="s">
        <v>176</v>
      </c>
      <c r="C141" s="14"/>
      <c r="D141" s="14"/>
      <c r="E141" s="14"/>
      <c r="F141" s="14"/>
      <c r="G141" s="14"/>
      <c r="H141" s="14"/>
      <c r="J141" s="8" t="e">
        <f>'Ready Reckoner'!$C$8+'Ready Reckoner'!$C$9</f>
        <v>#N/A</v>
      </c>
      <c r="L141" s="8" t="e">
        <f t="shared" si="27"/>
        <v>#N/A</v>
      </c>
      <c r="M141" s="8" t="e">
        <f t="shared" si="28"/>
        <v>#N/A</v>
      </c>
      <c r="N141" s="8" t="e">
        <f t="shared" si="29"/>
        <v>#N/A</v>
      </c>
      <c r="O141" s="8" t="e">
        <f t="shared" si="30"/>
        <v>#N/A</v>
      </c>
      <c r="P141" s="8" t="e">
        <f t="shared" si="31"/>
        <v>#N/A</v>
      </c>
      <c r="Q141" s="8" t="e">
        <f t="shared" si="32"/>
        <v>#N/A</v>
      </c>
      <c r="S141" s="8" t="e">
        <f t="shared" si="33"/>
        <v>#N/A</v>
      </c>
      <c r="T141" s="8" t="e">
        <f t="shared" si="34"/>
        <v>#N/A</v>
      </c>
      <c r="U141" s="8" t="e">
        <f t="shared" si="35"/>
        <v>#N/A</v>
      </c>
      <c r="V141" s="8" t="e">
        <f t="shared" si="36"/>
        <v>#N/A</v>
      </c>
      <c r="W141" s="8" t="e">
        <f t="shared" si="37"/>
        <v>#N/A</v>
      </c>
      <c r="X141" s="8" t="e">
        <f t="shared" si="38"/>
        <v>#N/A</v>
      </c>
      <c r="Y141" s="20" t="e">
        <f t="shared" si="39"/>
        <v>#N/A</v>
      </c>
    </row>
    <row r="142" spans="1:25" x14ac:dyDescent="0.25">
      <c r="A142">
        <v>3333</v>
      </c>
      <c r="B142" t="s">
        <v>177</v>
      </c>
      <c r="C142" s="14"/>
      <c r="D142" s="14"/>
      <c r="E142" s="14"/>
      <c r="F142" s="14"/>
      <c r="G142" s="14"/>
      <c r="H142" s="14"/>
      <c r="J142" s="8" t="e">
        <f>'Ready Reckoner'!$C$8+'Ready Reckoner'!$C$9</f>
        <v>#N/A</v>
      </c>
      <c r="L142" s="8" t="e">
        <f t="shared" si="27"/>
        <v>#N/A</v>
      </c>
      <c r="M142" s="8" t="e">
        <f t="shared" si="28"/>
        <v>#N/A</v>
      </c>
      <c r="N142" s="8" t="e">
        <f t="shared" si="29"/>
        <v>#N/A</v>
      </c>
      <c r="O142" s="8" t="e">
        <f t="shared" si="30"/>
        <v>#N/A</v>
      </c>
      <c r="P142" s="8" t="e">
        <f t="shared" si="31"/>
        <v>#N/A</v>
      </c>
      <c r="Q142" s="8" t="e">
        <f t="shared" si="32"/>
        <v>#N/A</v>
      </c>
      <c r="S142" s="8" t="e">
        <f t="shared" si="33"/>
        <v>#N/A</v>
      </c>
      <c r="T142" s="8" t="e">
        <f t="shared" si="34"/>
        <v>#N/A</v>
      </c>
      <c r="U142" s="8" t="e">
        <f t="shared" si="35"/>
        <v>#N/A</v>
      </c>
      <c r="V142" s="8" t="e">
        <f t="shared" si="36"/>
        <v>#N/A</v>
      </c>
      <c r="W142" s="8" t="e">
        <f t="shared" si="37"/>
        <v>#N/A</v>
      </c>
      <c r="X142" s="8" t="e">
        <f t="shared" si="38"/>
        <v>#N/A</v>
      </c>
      <c r="Y142" s="20" t="e">
        <f t="shared" si="39"/>
        <v>#N/A</v>
      </c>
    </row>
    <row r="143" spans="1:25" x14ac:dyDescent="0.25">
      <c r="A143">
        <v>3373</v>
      </c>
      <c r="B143" t="s">
        <v>178</v>
      </c>
      <c r="C143" s="14"/>
      <c r="D143" s="14"/>
      <c r="E143" s="14"/>
      <c r="F143" s="14"/>
      <c r="G143" s="14"/>
      <c r="H143" s="14"/>
      <c r="J143" s="8" t="e">
        <f>'Ready Reckoner'!$C$8+'Ready Reckoner'!$C$9</f>
        <v>#N/A</v>
      </c>
      <c r="L143" s="8" t="e">
        <f t="shared" si="27"/>
        <v>#N/A</v>
      </c>
      <c r="M143" s="8" t="e">
        <f t="shared" si="28"/>
        <v>#N/A</v>
      </c>
      <c r="N143" s="8" t="e">
        <f t="shared" si="29"/>
        <v>#N/A</v>
      </c>
      <c r="O143" s="8" t="e">
        <f t="shared" si="30"/>
        <v>#N/A</v>
      </c>
      <c r="P143" s="8" t="e">
        <f t="shared" si="31"/>
        <v>#N/A</v>
      </c>
      <c r="Q143" s="8" t="e">
        <f t="shared" si="32"/>
        <v>#N/A</v>
      </c>
      <c r="S143" s="8" t="e">
        <f t="shared" si="33"/>
        <v>#N/A</v>
      </c>
      <c r="T143" s="8" t="e">
        <f t="shared" si="34"/>
        <v>#N/A</v>
      </c>
      <c r="U143" s="8" t="e">
        <f t="shared" si="35"/>
        <v>#N/A</v>
      </c>
      <c r="V143" s="8" t="e">
        <f t="shared" si="36"/>
        <v>#N/A</v>
      </c>
      <c r="W143" s="8" t="e">
        <f t="shared" si="37"/>
        <v>#N/A</v>
      </c>
      <c r="X143" s="8" t="e">
        <f t="shared" si="38"/>
        <v>#N/A</v>
      </c>
      <c r="Y143" s="20" t="e">
        <f t="shared" si="39"/>
        <v>#N/A</v>
      </c>
    </row>
    <row r="144" spans="1:25" x14ac:dyDescent="0.25">
      <c r="A144">
        <v>4023</v>
      </c>
      <c r="B144" t="s">
        <v>179</v>
      </c>
      <c r="C144" s="13">
        <v>0.15880102040816299</v>
      </c>
      <c r="D144" s="16">
        <v>0.13775510204081601</v>
      </c>
      <c r="E144" s="16">
        <v>0.15943877551020399</v>
      </c>
      <c r="F144" s="16">
        <v>4.2091836734693903E-2</v>
      </c>
      <c r="G144" s="16">
        <v>0.15752551020408201</v>
      </c>
      <c r="H144" s="16">
        <v>3.6989795918367298E-2</v>
      </c>
      <c r="J144" s="8" t="e">
        <f>'Ready Reckoner'!$C$8+'Ready Reckoner'!$C$9</f>
        <v>#N/A</v>
      </c>
      <c r="L144" s="8" t="e">
        <f t="shared" si="27"/>
        <v>#N/A</v>
      </c>
      <c r="M144" s="8" t="e">
        <f t="shared" si="28"/>
        <v>#N/A</v>
      </c>
      <c r="N144" s="8" t="e">
        <f t="shared" si="29"/>
        <v>#N/A</v>
      </c>
      <c r="O144" s="8" t="e">
        <f t="shared" si="30"/>
        <v>#N/A</v>
      </c>
      <c r="P144" s="8" t="e">
        <f t="shared" si="31"/>
        <v>#N/A</v>
      </c>
      <c r="Q144" s="8" t="e">
        <f t="shared" si="32"/>
        <v>#N/A</v>
      </c>
      <c r="S144" s="8" t="e">
        <f t="shared" si="33"/>
        <v>#N/A</v>
      </c>
      <c r="T144" s="8" t="e">
        <f t="shared" si="34"/>
        <v>#N/A</v>
      </c>
      <c r="U144" s="8" t="e">
        <f t="shared" si="35"/>
        <v>#N/A</v>
      </c>
      <c r="V144" s="8" t="e">
        <f t="shared" si="36"/>
        <v>#N/A</v>
      </c>
      <c r="W144" s="8" t="e">
        <f t="shared" si="37"/>
        <v>#N/A</v>
      </c>
      <c r="X144" s="8" t="e">
        <f t="shared" si="38"/>
        <v>#N/A</v>
      </c>
      <c r="Y144" s="20" t="e">
        <f t="shared" si="39"/>
        <v>#N/A</v>
      </c>
    </row>
    <row r="145" spans="1:25" x14ac:dyDescent="0.25">
      <c r="A145">
        <v>3334</v>
      </c>
      <c r="B145" t="s">
        <v>180</v>
      </c>
      <c r="C145" s="14"/>
      <c r="D145" s="14"/>
      <c r="E145" s="14"/>
      <c r="F145" s="14"/>
      <c r="G145" s="14"/>
      <c r="H145" s="14"/>
      <c r="J145" s="8" t="e">
        <f>'Ready Reckoner'!$C$8+'Ready Reckoner'!$C$9</f>
        <v>#N/A</v>
      </c>
      <c r="L145" s="8" t="e">
        <f t="shared" si="27"/>
        <v>#N/A</v>
      </c>
      <c r="M145" s="8" t="e">
        <f t="shared" si="28"/>
        <v>#N/A</v>
      </c>
      <c r="N145" s="8" t="e">
        <f t="shared" si="29"/>
        <v>#N/A</v>
      </c>
      <c r="O145" s="8" t="e">
        <f t="shared" si="30"/>
        <v>#N/A</v>
      </c>
      <c r="P145" s="8" t="e">
        <f t="shared" si="31"/>
        <v>#N/A</v>
      </c>
      <c r="Q145" s="8" t="e">
        <f t="shared" si="32"/>
        <v>#N/A</v>
      </c>
      <c r="S145" s="8" t="e">
        <f t="shared" si="33"/>
        <v>#N/A</v>
      </c>
      <c r="T145" s="8" t="e">
        <f t="shared" si="34"/>
        <v>#N/A</v>
      </c>
      <c r="U145" s="8" t="e">
        <f t="shared" si="35"/>
        <v>#N/A</v>
      </c>
      <c r="V145" s="8" t="e">
        <f t="shared" si="36"/>
        <v>#N/A</v>
      </c>
      <c r="W145" s="8" t="e">
        <f t="shared" si="37"/>
        <v>#N/A</v>
      </c>
      <c r="X145" s="8" t="e">
        <f t="shared" si="38"/>
        <v>#N/A</v>
      </c>
      <c r="Y145" s="20" t="e">
        <f t="shared" si="39"/>
        <v>#N/A</v>
      </c>
    </row>
    <row r="146" spans="1:25" x14ac:dyDescent="0.25">
      <c r="A146">
        <v>3335</v>
      </c>
      <c r="B146" t="s">
        <v>181</v>
      </c>
      <c r="C146" s="14"/>
      <c r="D146" s="14"/>
      <c r="E146" s="14"/>
      <c r="F146" s="14"/>
      <c r="G146" s="14"/>
      <c r="H146" s="14"/>
      <c r="J146" s="8" t="e">
        <f>'Ready Reckoner'!$C$8+'Ready Reckoner'!$C$9</f>
        <v>#N/A</v>
      </c>
      <c r="L146" s="8" t="e">
        <f t="shared" si="27"/>
        <v>#N/A</v>
      </c>
      <c r="M146" s="8" t="e">
        <f t="shared" si="28"/>
        <v>#N/A</v>
      </c>
      <c r="N146" s="8" t="e">
        <f t="shared" si="29"/>
        <v>#N/A</v>
      </c>
      <c r="O146" s="8" t="e">
        <f t="shared" si="30"/>
        <v>#N/A</v>
      </c>
      <c r="P146" s="8" t="e">
        <f t="shared" si="31"/>
        <v>#N/A</v>
      </c>
      <c r="Q146" s="8" t="e">
        <f t="shared" si="32"/>
        <v>#N/A</v>
      </c>
      <c r="S146" s="8" t="e">
        <f t="shared" si="33"/>
        <v>#N/A</v>
      </c>
      <c r="T146" s="8" t="e">
        <f t="shared" si="34"/>
        <v>#N/A</v>
      </c>
      <c r="U146" s="8" t="e">
        <f t="shared" si="35"/>
        <v>#N/A</v>
      </c>
      <c r="V146" s="8" t="e">
        <f t="shared" si="36"/>
        <v>#N/A</v>
      </c>
      <c r="W146" s="8" t="e">
        <f t="shared" si="37"/>
        <v>#N/A</v>
      </c>
      <c r="X146" s="8" t="e">
        <f t="shared" si="38"/>
        <v>#N/A</v>
      </c>
      <c r="Y146" s="20" t="e">
        <f t="shared" si="39"/>
        <v>#N/A</v>
      </c>
    </row>
    <row r="147" spans="1:25" x14ac:dyDescent="0.25">
      <c r="A147">
        <v>3354</v>
      </c>
      <c r="B147" t="s">
        <v>182</v>
      </c>
      <c r="C147" s="14"/>
      <c r="D147" s="14"/>
      <c r="E147" s="14"/>
      <c r="F147" s="14"/>
      <c r="G147" s="14"/>
      <c r="H147" s="14"/>
      <c r="J147" s="8" t="e">
        <f>'Ready Reckoner'!$C$8+'Ready Reckoner'!$C$9</f>
        <v>#N/A</v>
      </c>
      <c r="L147" s="8" t="e">
        <f t="shared" si="27"/>
        <v>#N/A</v>
      </c>
      <c r="M147" s="8" t="e">
        <f t="shared" si="28"/>
        <v>#N/A</v>
      </c>
      <c r="N147" s="8" t="e">
        <f t="shared" si="29"/>
        <v>#N/A</v>
      </c>
      <c r="O147" s="8" t="e">
        <f t="shared" si="30"/>
        <v>#N/A</v>
      </c>
      <c r="P147" s="8" t="e">
        <f t="shared" si="31"/>
        <v>#N/A</v>
      </c>
      <c r="Q147" s="8" t="e">
        <f t="shared" si="32"/>
        <v>#N/A</v>
      </c>
      <c r="S147" s="8" t="e">
        <f t="shared" si="33"/>
        <v>#N/A</v>
      </c>
      <c r="T147" s="8" t="e">
        <f t="shared" si="34"/>
        <v>#N/A</v>
      </c>
      <c r="U147" s="8" t="e">
        <f t="shared" si="35"/>
        <v>#N/A</v>
      </c>
      <c r="V147" s="8" t="e">
        <f t="shared" si="36"/>
        <v>#N/A</v>
      </c>
      <c r="W147" s="8" t="e">
        <f t="shared" si="37"/>
        <v>#N/A</v>
      </c>
      <c r="X147" s="8" t="e">
        <f t="shared" si="38"/>
        <v>#N/A</v>
      </c>
      <c r="Y147" s="20" t="e">
        <f t="shared" si="39"/>
        <v>#N/A</v>
      </c>
    </row>
    <row r="148" spans="1:25" x14ac:dyDescent="0.25">
      <c r="A148">
        <v>3351</v>
      </c>
      <c r="B148" t="s">
        <v>183</v>
      </c>
      <c r="C148" s="14"/>
      <c r="D148" s="14"/>
      <c r="E148" s="14"/>
      <c r="F148" s="14"/>
      <c r="G148" s="14"/>
      <c r="H148" s="14"/>
      <c r="J148" s="8" t="e">
        <f>'Ready Reckoner'!$C$8+'Ready Reckoner'!$C$9</f>
        <v>#N/A</v>
      </c>
      <c r="L148" s="8" t="e">
        <f t="shared" si="27"/>
        <v>#N/A</v>
      </c>
      <c r="M148" s="8" t="e">
        <f t="shared" si="28"/>
        <v>#N/A</v>
      </c>
      <c r="N148" s="8" t="e">
        <f t="shared" si="29"/>
        <v>#N/A</v>
      </c>
      <c r="O148" s="8" t="e">
        <f t="shared" si="30"/>
        <v>#N/A</v>
      </c>
      <c r="P148" s="8" t="e">
        <f t="shared" si="31"/>
        <v>#N/A</v>
      </c>
      <c r="Q148" s="8" t="e">
        <f t="shared" si="32"/>
        <v>#N/A</v>
      </c>
      <c r="S148" s="8" t="e">
        <f t="shared" si="33"/>
        <v>#N/A</v>
      </c>
      <c r="T148" s="8" t="e">
        <f t="shared" si="34"/>
        <v>#N/A</v>
      </c>
      <c r="U148" s="8" t="e">
        <f t="shared" si="35"/>
        <v>#N/A</v>
      </c>
      <c r="V148" s="8" t="e">
        <f t="shared" si="36"/>
        <v>#N/A</v>
      </c>
      <c r="W148" s="8" t="e">
        <f t="shared" si="37"/>
        <v>#N/A</v>
      </c>
      <c r="X148" s="8" t="e">
        <f t="shared" si="38"/>
        <v>#N/A</v>
      </c>
      <c r="Y148" s="20" t="e">
        <f t="shared" si="39"/>
        <v>#N/A</v>
      </c>
    </row>
    <row r="149" spans="1:25" x14ac:dyDescent="0.25">
      <c r="A149">
        <v>2032</v>
      </c>
      <c r="B149" t="s">
        <v>184</v>
      </c>
      <c r="C149" s="14"/>
      <c r="D149" s="14"/>
      <c r="E149" s="14"/>
      <c r="F149" s="14"/>
      <c r="G149" s="14"/>
      <c r="H149" s="14"/>
      <c r="J149" s="8" t="e">
        <f>'Ready Reckoner'!$C$8+'Ready Reckoner'!$C$9</f>
        <v>#N/A</v>
      </c>
      <c r="L149" s="8" t="e">
        <f t="shared" si="27"/>
        <v>#N/A</v>
      </c>
      <c r="M149" s="8" t="e">
        <f t="shared" si="28"/>
        <v>#N/A</v>
      </c>
      <c r="N149" s="8" t="e">
        <f t="shared" si="29"/>
        <v>#N/A</v>
      </c>
      <c r="O149" s="8" t="e">
        <f t="shared" si="30"/>
        <v>#N/A</v>
      </c>
      <c r="P149" s="8" t="e">
        <f t="shared" si="31"/>
        <v>#N/A</v>
      </c>
      <c r="Q149" s="8" t="e">
        <f t="shared" si="32"/>
        <v>#N/A</v>
      </c>
      <c r="S149" s="8" t="e">
        <f t="shared" si="33"/>
        <v>#N/A</v>
      </c>
      <c r="T149" s="8" t="e">
        <f t="shared" si="34"/>
        <v>#N/A</v>
      </c>
      <c r="U149" s="8" t="e">
        <f t="shared" si="35"/>
        <v>#N/A</v>
      </c>
      <c r="V149" s="8" t="e">
        <f t="shared" si="36"/>
        <v>#N/A</v>
      </c>
      <c r="W149" s="8" t="e">
        <f t="shared" si="37"/>
        <v>#N/A</v>
      </c>
      <c r="X149" s="8" t="e">
        <f t="shared" si="38"/>
        <v>#N/A</v>
      </c>
      <c r="Y149" s="20" t="e">
        <f t="shared" si="39"/>
        <v>#N/A</v>
      </c>
    </row>
    <row r="150" spans="1:25" x14ac:dyDescent="0.25">
      <c r="A150">
        <v>3352</v>
      </c>
      <c r="B150" t="s">
        <v>185</v>
      </c>
      <c r="C150" s="14"/>
      <c r="D150" s="14"/>
      <c r="E150" s="14"/>
      <c r="F150" s="14"/>
      <c r="G150" s="14"/>
      <c r="H150" s="14"/>
      <c r="J150" s="8" t="e">
        <f>'Ready Reckoner'!$C$8+'Ready Reckoner'!$C$9</f>
        <v>#N/A</v>
      </c>
      <c r="L150" s="8" t="e">
        <f t="shared" si="27"/>
        <v>#N/A</v>
      </c>
      <c r="M150" s="8" t="e">
        <f t="shared" si="28"/>
        <v>#N/A</v>
      </c>
      <c r="N150" s="8" t="e">
        <f t="shared" si="29"/>
        <v>#N/A</v>
      </c>
      <c r="O150" s="8" t="e">
        <f t="shared" si="30"/>
        <v>#N/A</v>
      </c>
      <c r="P150" s="8" t="e">
        <f t="shared" si="31"/>
        <v>#N/A</v>
      </c>
      <c r="Q150" s="8" t="e">
        <f t="shared" si="32"/>
        <v>#N/A</v>
      </c>
      <c r="S150" s="8" t="e">
        <f t="shared" si="33"/>
        <v>#N/A</v>
      </c>
      <c r="T150" s="8" t="e">
        <f t="shared" si="34"/>
        <v>#N/A</v>
      </c>
      <c r="U150" s="8" t="e">
        <f t="shared" si="35"/>
        <v>#N/A</v>
      </c>
      <c r="V150" s="8" t="e">
        <f t="shared" si="36"/>
        <v>#N/A</v>
      </c>
      <c r="W150" s="8" t="e">
        <f t="shared" si="37"/>
        <v>#N/A</v>
      </c>
      <c r="X150" s="8" t="e">
        <f t="shared" si="38"/>
        <v>#N/A</v>
      </c>
      <c r="Y150" s="20" t="e">
        <f t="shared" si="39"/>
        <v>#N/A</v>
      </c>
    </row>
    <row r="151" spans="1:25" x14ac:dyDescent="0.25">
      <c r="A151">
        <v>5208</v>
      </c>
      <c r="B151" t="s">
        <v>186</v>
      </c>
      <c r="C151" s="14"/>
      <c r="D151" s="14"/>
      <c r="E151" s="14"/>
      <c r="F151" s="14"/>
      <c r="G151" s="14"/>
      <c r="H151" s="14"/>
      <c r="J151" s="8" t="e">
        <f>'Ready Reckoner'!$C$8+'Ready Reckoner'!$C$9</f>
        <v>#N/A</v>
      </c>
      <c r="L151" s="8" t="e">
        <f t="shared" si="27"/>
        <v>#N/A</v>
      </c>
      <c r="M151" s="8" t="e">
        <f t="shared" si="28"/>
        <v>#N/A</v>
      </c>
      <c r="N151" s="8" t="e">
        <f t="shared" si="29"/>
        <v>#N/A</v>
      </c>
      <c r="O151" s="8" t="e">
        <f t="shared" si="30"/>
        <v>#N/A</v>
      </c>
      <c r="P151" s="8" t="e">
        <f t="shared" si="31"/>
        <v>#N/A</v>
      </c>
      <c r="Q151" s="8" t="e">
        <f t="shared" si="32"/>
        <v>#N/A</v>
      </c>
      <c r="S151" s="8" t="e">
        <f t="shared" si="33"/>
        <v>#N/A</v>
      </c>
      <c r="T151" s="8" t="e">
        <f t="shared" si="34"/>
        <v>#N/A</v>
      </c>
      <c r="U151" s="8" t="e">
        <f t="shared" si="35"/>
        <v>#N/A</v>
      </c>
      <c r="V151" s="8" t="e">
        <f t="shared" si="36"/>
        <v>#N/A</v>
      </c>
      <c r="W151" s="8" t="e">
        <f t="shared" si="37"/>
        <v>#N/A</v>
      </c>
      <c r="X151" s="8" t="e">
        <f t="shared" si="38"/>
        <v>#N/A</v>
      </c>
      <c r="Y151" s="20" t="e">
        <f t="shared" si="39"/>
        <v>#N/A</v>
      </c>
    </row>
    <row r="152" spans="1:25" x14ac:dyDescent="0.25">
      <c r="A152">
        <v>3367</v>
      </c>
      <c r="B152" t="s">
        <v>187</v>
      </c>
      <c r="C152" s="14"/>
      <c r="D152" s="14"/>
      <c r="E152" s="14"/>
      <c r="F152" s="14"/>
      <c r="G152" s="14"/>
      <c r="H152" s="14"/>
      <c r="J152" s="8" t="e">
        <f>'Ready Reckoner'!$C$8+'Ready Reckoner'!$C$9</f>
        <v>#N/A</v>
      </c>
      <c r="L152" s="8" t="e">
        <f t="shared" si="27"/>
        <v>#N/A</v>
      </c>
      <c r="M152" s="8" t="e">
        <f t="shared" si="28"/>
        <v>#N/A</v>
      </c>
      <c r="N152" s="8" t="e">
        <f t="shared" si="29"/>
        <v>#N/A</v>
      </c>
      <c r="O152" s="8" t="e">
        <f t="shared" si="30"/>
        <v>#N/A</v>
      </c>
      <c r="P152" s="8" t="e">
        <f t="shared" si="31"/>
        <v>#N/A</v>
      </c>
      <c r="Q152" s="8" t="e">
        <f t="shared" si="32"/>
        <v>#N/A</v>
      </c>
      <c r="S152" s="8" t="e">
        <f t="shared" si="33"/>
        <v>#N/A</v>
      </c>
      <c r="T152" s="8" t="e">
        <f t="shared" si="34"/>
        <v>#N/A</v>
      </c>
      <c r="U152" s="8" t="e">
        <f t="shared" si="35"/>
        <v>#N/A</v>
      </c>
      <c r="V152" s="8" t="e">
        <f t="shared" si="36"/>
        <v>#N/A</v>
      </c>
      <c r="W152" s="8" t="e">
        <f t="shared" si="37"/>
        <v>#N/A</v>
      </c>
      <c r="X152" s="8" t="e">
        <f t="shared" si="38"/>
        <v>#N/A</v>
      </c>
      <c r="Y152" s="20" t="e">
        <f t="shared" si="39"/>
        <v>#N/A</v>
      </c>
    </row>
    <row r="153" spans="1:25" x14ac:dyDescent="0.25">
      <c r="A153">
        <v>3338</v>
      </c>
      <c r="B153" t="s">
        <v>188</v>
      </c>
      <c r="C153" s="14"/>
      <c r="D153" s="14"/>
      <c r="E153" s="14"/>
      <c r="F153" s="14"/>
      <c r="G153" s="14"/>
      <c r="H153" s="14"/>
      <c r="J153" s="8" t="e">
        <f>'Ready Reckoner'!$C$8+'Ready Reckoner'!$C$9</f>
        <v>#N/A</v>
      </c>
      <c r="L153" s="8" t="e">
        <f t="shared" si="27"/>
        <v>#N/A</v>
      </c>
      <c r="M153" s="8" t="e">
        <f t="shared" si="28"/>
        <v>#N/A</v>
      </c>
      <c r="N153" s="8" t="e">
        <f t="shared" si="29"/>
        <v>#N/A</v>
      </c>
      <c r="O153" s="8" t="e">
        <f t="shared" si="30"/>
        <v>#N/A</v>
      </c>
      <c r="P153" s="8" t="e">
        <f t="shared" si="31"/>
        <v>#N/A</v>
      </c>
      <c r="Q153" s="8" t="e">
        <f t="shared" si="32"/>
        <v>#N/A</v>
      </c>
      <c r="S153" s="8" t="e">
        <f t="shared" si="33"/>
        <v>#N/A</v>
      </c>
      <c r="T153" s="8" t="e">
        <f t="shared" si="34"/>
        <v>#N/A</v>
      </c>
      <c r="U153" s="8" t="e">
        <f t="shared" si="35"/>
        <v>#N/A</v>
      </c>
      <c r="V153" s="8" t="e">
        <f t="shared" si="36"/>
        <v>#N/A</v>
      </c>
      <c r="W153" s="8" t="e">
        <f t="shared" si="37"/>
        <v>#N/A</v>
      </c>
      <c r="X153" s="8" t="e">
        <f t="shared" si="38"/>
        <v>#N/A</v>
      </c>
      <c r="Y153" s="20" t="e">
        <f t="shared" si="39"/>
        <v>#N/A</v>
      </c>
    </row>
    <row r="154" spans="1:25" x14ac:dyDescent="0.25">
      <c r="A154">
        <v>3370</v>
      </c>
      <c r="B154" t="s">
        <v>189</v>
      </c>
      <c r="C154" s="14"/>
      <c r="D154" s="14"/>
      <c r="E154" s="14"/>
      <c r="F154" s="14"/>
      <c r="G154" s="14"/>
      <c r="H154" s="14"/>
      <c r="J154" s="8" t="e">
        <f>'Ready Reckoner'!$C$8+'Ready Reckoner'!$C$9</f>
        <v>#N/A</v>
      </c>
      <c r="L154" s="8" t="e">
        <f t="shared" si="27"/>
        <v>#N/A</v>
      </c>
      <c r="M154" s="8" t="e">
        <f t="shared" si="28"/>
        <v>#N/A</v>
      </c>
      <c r="N154" s="8" t="e">
        <f t="shared" si="29"/>
        <v>#N/A</v>
      </c>
      <c r="O154" s="8" t="e">
        <f t="shared" si="30"/>
        <v>#N/A</v>
      </c>
      <c r="P154" s="8" t="e">
        <f t="shared" si="31"/>
        <v>#N/A</v>
      </c>
      <c r="Q154" s="8" t="e">
        <f t="shared" si="32"/>
        <v>#N/A</v>
      </c>
      <c r="S154" s="8" t="e">
        <f t="shared" si="33"/>
        <v>#N/A</v>
      </c>
      <c r="T154" s="8" t="e">
        <f t="shared" si="34"/>
        <v>#N/A</v>
      </c>
      <c r="U154" s="8" t="e">
        <f t="shared" si="35"/>
        <v>#N/A</v>
      </c>
      <c r="V154" s="8" t="e">
        <f t="shared" si="36"/>
        <v>#N/A</v>
      </c>
      <c r="W154" s="8" t="e">
        <f t="shared" si="37"/>
        <v>#N/A</v>
      </c>
      <c r="X154" s="8" t="e">
        <f t="shared" si="38"/>
        <v>#N/A</v>
      </c>
      <c r="Y154" s="20" t="e">
        <f t="shared" si="39"/>
        <v>#N/A</v>
      </c>
    </row>
    <row r="155" spans="1:25" x14ac:dyDescent="0.25">
      <c r="A155">
        <v>3021</v>
      </c>
      <c r="B155" t="s">
        <v>190</v>
      </c>
      <c r="C155" s="14"/>
      <c r="D155" s="14"/>
      <c r="E155" s="14"/>
      <c r="F155" s="14"/>
      <c r="G155" s="14"/>
      <c r="H155" s="14"/>
      <c r="J155" s="8" t="e">
        <f>'Ready Reckoner'!$C$8+'Ready Reckoner'!$C$9</f>
        <v>#N/A</v>
      </c>
      <c r="L155" s="8" t="e">
        <f t="shared" si="27"/>
        <v>#N/A</v>
      </c>
      <c r="M155" s="8" t="e">
        <f t="shared" si="28"/>
        <v>#N/A</v>
      </c>
      <c r="N155" s="8" t="e">
        <f t="shared" si="29"/>
        <v>#N/A</v>
      </c>
      <c r="O155" s="8" t="e">
        <f t="shared" si="30"/>
        <v>#N/A</v>
      </c>
      <c r="P155" s="8" t="e">
        <f t="shared" si="31"/>
        <v>#N/A</v>
      </c>
      <c r="Q155" s="8" t="e">
        <f t="shared" si="32"/>
        <v>#N/A</v>
      </c>
      <c r="S155" s="8" t="e">
        <f t="shared" si="33"/>
        <v>#N/A</v>
      </c>
      <c r="T155" s="8" t="e">
        <f t="shared" si="34"/>
        <v>#N/A</v>
      </c>
      <c r="U155" s="8" t="e">
        <f t="shared" si="35"/>
        <v>#N/A</v>
      </c>
      <c r="V155" s="8" t="e">
        <f t="shared" si="36"/>
        <v>#N/A</v>
      </c>
      <c r="W155" s="8" t="e">
        <f t="shared" si="37"/>
        <v>#N/A</v>
      </c>
      <c r="X155" s="8" t="e">
        <f t="shared" si="38"/>
        <v>#N/A</v>
      </c>
      <c r="Y155" s="20" t="e">
        <f t="shared" si="39"/>
        <v>#N/A</v>
      </c>
    </row>
    <row r="156" spans="1:25" x14ac:dyDescent="0.25">
      <c r="A156">
        <v>3347</v>
      </c>
      <c r="B156" t="s">
        <v>191</v>
      </c>
      <c r="C156" s="14"/>
      <c r="D156" s="14"/>
      <c r="E156" s="14"/>
      <c r="F156" s="14"/>
      <c r="G156" s="14"/>
      <c r="H156" s="14"/>
      <c r="J156" s="8" t="e">
        <f>'Ready Reckoner'!$C$8+'Ready Reckoner'!$C$9</f>
        <v>#N/A</v>
      </c>
      <c r="L156" s="8" t="e">
        <f t="shared" si="27"/>
        <v>#N/A</v>
      </c>
      <c r="M156" s="8" t="e">
        <f t="shared" si="28"/>
        <v>#N/A</v>
      </c>
      <c r="N156" s="8" t="e">
        <f t="shared" si="29"/>
        <v>#N/A</v>
      </c>
      <c r="O156" s="8" t="e">
        <f t="shared" si="30"/>
        <v>#N/A</v>
      </c>
      <c r="P156" s="8" t="e">
        <f t="shared" si="31"/>
        <v>#N/A</v>
      </c>
      <c r="Q156" s="8" t="e">
        <f t="shared" si="32"/>
        <v>#N/A</v>
      </c>
      <c r="S156" s="8" t="e">
        <f t="shared" si="33"/>
        <v>#N/A</v>
      </c>
      <c r="T156" s="8" t="e">
        <f t="shared" si="34"/>
        <v>#N/A</v>
      </c>
      <c r="U156" s="8" t="e">
        <f t="shared" si="35"/>
        <v>#N/A</v>
      </c>
      <c r="V156" s="8" t="e">
        <f t="shared" si="36"/>
        <v>#N/A</v>
      </c>
      <c r="W156" s="8" t="e">
        <f t="shared" si="37"/>
        <v>#N/A</v>
      </c>
      <c r="X156" s="8" t="e">
        <f t="shared" si="38"/>
        <v>#N/A</v>
      </c>
      <c r="Y156" s="20" t="e">
        <f t="shared" si="39"/>
        <v>#N/A</v>
      </c>
    </row>
    <row r="157" spans="1:25" x14ac:dyDescent="0.25">
      <c r="A157">
        <v>3355</v>
      </c>
      <c r="B157" t="s">
        <v>192</v>
      </c>
      <c r="C157" s="14"/>
      <c r="D157" s="14"/>
      <c r="E157" s="14"/>
      <c r="F157" s="14"/>
      <c r="G157" s="14"/>
      <c r="H157" s="14"/>
      <c r="J157" s="8" t="e">
        <f>'Ready Reckoner'!$C$8+'Ready Reckoner'!$C$9</f>
        <v>#N/A</v>
      </c>
      <c r="L157" s="8" t="e">
        <f t="shared" si="27"/>
        <v>#N/A</v>
      </c>
      <c r="M157" s="8" t="e">
        <f t="shared" si="28"/>
        <v>#N/A</v>
      </c>
      <c r="N157" s="8" t="e">
        <f t="shared" si="29"/>
        <v>#N/A</v>
      </c>
      <c r="O157" s="8" t="e">
        <f t="shared" si="30"/>
        <v>#N/A</v>
      </c>
      <c r="P157" s="8" t="e">
        <f t="shared" si="31"/>
        <v>#N/A</v>
      </c>
      <c r="Q157" s="8" t="e">
        <f t="shared" si="32"/>
        <v>#N/A</v>
      </c>
      <c r="S157" s="8" t="e">
        <f t="shared" si="33"/>
        <v>#N/A</v>
      </c>
      <c r="T157" s="8" t="e">
        <f t="shared" si="34"/>
        <v>#N/A</v>
      </c>
      <c r="U157" s="8" t="e">
        <f t="shared" si="35"/>
        <v>#N/A</v>
      </c>
      <c r="V157" s="8" t="e">
        <f t="shared" si="36"/>
        <v>#N/A</v>
      </c>
      <c r="W157" s="8" t="e">
        <f t="shared" si="37"/>
        <v>#N/A</v>
      </c>
      <c r="X157" s="8" t="e">
        <f t="shared" si="38"/>
        <v>#N/A</v>
      </c>
      <c r="Y157" s="20" t="e">
        <f t="shared" si="39"/>
        <v>#N/A</v>
      </c>
    </row>
    <row r="158" spans="1:25" x14ac:dyDescent="0.25">
      <c r="A158">
        <v>3013</v>
      </c>
      <c r="B158" t="s">
        <v>193</v>
      </c>
      <c r="C158" s="14"/>
      <c r="D158" s="14"/>
      <c r="E158" s="14"/>
      <c r="F158" s="14"/>
      <c r="G158" s="14"/>
      <c r="H158" s="14"/>
      <c r="J158" s="8" t="e">
        <f>'Ready Reckoner'!$C$8+'Ready Reckoner'!$C$9</f>
        <v>#N/A</v>
      </c>
      <c r="L158" s="8" t="e">
        <f t="shared" si="27"/>
        <v>#N/A</v>
      </c>
      <c r="M158" s="8" t="e">
        <f t="shared" si="28"/>
        <v>#N/A</v>
      </c>
      <c r="N158" s="8" t="e">
        <f t="shared" si="29"/>
        <v>#N/A</v>
      </c>
      <c r="O158" s="8" t="e">
        <f t="shared" si="30"/>
        <v>#N/A</v>
      </c>
      <c r="P158" s="8" t="e">
        <f t="shared" si="31"/>
        <v>#N/A</v>
      </c>
      <c r="Q158" s="8" t="e">
        <f t="shared" si="32"/>
        <v>#N/A</v>
      </c>
      <c r="S158" s="8" t="e">
        <f t="shared" si="33"/>
        <v>#N/A</v>
      </c>
      <c r="T158" s="8" t="e">
        <f t="shared" si="34"/>
        <v>#N/A</v>
      </c>
      <c r="U158" s="8" t="e">
        <f t="shared" si="35"/>
        <v>#N/A</v>
      </c>
      <c r="V158" s="8" t="e">
        <f t="shared" si="36"/>
        <v>#N/A</v>
      </c>
      <c r="W158" s="8" t="e">
        <f t="shared" si="37"/>
        <v>#N/A</v>
      </c>
      <c r="X158" s="8" t="e">
        <f t="shared" si="38"/>
        <v>#N/A</v>
      </c>
      <c r="Y158" s="20" t="e">
        <f t="shared" si="39"/>
        <v>#N/A</v>
      </c>
    </row>
    <row r="159" spans="1:25" x14ac:dyDescent="0.25">
      <c r="A159">
        <v>2010</v>
      </c>
      <c r="B159" t="s">
        <v>194</v>
      </c>
      <c r="C159" s="14"/>
      <c r="D159" s="14"/>
      <c r="E159" s="14"/>
      <c r="F159" s="14"/>
      <c r="G159" s="14"/>
      <c r="H159" s="14"/>
      <c r="J159" s="8" t="e">
        <f>'Ready Reckoner'!$C$8+'Ready Reckoner'!$C$9</f>
        <v>#N/A</v>
      </c>
      <c r="L159" s="8" t="e">
        <f t="shared" si="27"/>
        <v>#N/A</v>
      </c>
      <c r="M159" s="8" t="e">
        <f t="shared" si="28"/>
        <v>#N/A</v>
      </c>
      <c r="N159" s="8" t="e">
        <f t="shared" si="29"/>
        <v>#N/A</v>
      </c>
      <c r="O159" s="8" t="e">
        <f t="shared" si="30"/>
        <v>#N/A</v>
      </c>
      <c r="P159" s="8" t="e">
        <f t="shared" si="31"/>
        <v>#N/A</v>
      </c>
      <c r="Q159" s="8" t="e">
        <f t="shared" si="32"/>
        <v>#N/A</v>
      </c>
      <c r="S159" s="8" t="e">
        <f t="shared" si="33"/>
        <v>#N/A</v>
      </c>
      <c r="T159" s="8" t="e">
        <f t="shared" si="34"/>
        <v>#N/A</v>
      </c>
      <c r="U159" s="8" t="e">
        <f t="shared" si="35"/>
        <v>#N/A</v>
      </c>
      <c r="V159" s="8" t="e">
        <f t="shared" si="36"/>
        <v>#N/A</v>
      </c>
      <c r="W159" s="8" t="e">
        <f t="shared" si="37"/>
        <v>#N/A</v>
      </c>
      <c r="X159" s="8" t="e">
        <f t="shared" si="38"/>
        <v>#N/A</v>
      </c>
      <c r="Y159" s="20" t="e">
        <f t="shared" si="39"/>
        <v>#N/A</v>
      </c>
    </row>
    <row r="160" spans="1:25" x14ac:dyDescent="0.25">
      <c r="A160">
        <v>3301</v>
      </c>
      <c r="B160" t="s">
        <v>195</v>
      </c>
      <c r="C160" s="14"/>
      <c r="D160" s="14"/>
      <c r="E160" s="14"/>
      <c r="F160" s="14"/>
      <c r="G160" s="14"/>
      <c r="H160" s="14"/>
      <c r="J160" s="8" t="e">
        <f>'Ready Reckoner'!$C$8+'Ready Reckoner'!$C$9</f>
        <v>#N/A</v>
      </c>
      <c r="L160" s="8" t="e">
        <f t="shared" si="27"/>
        <v>#N/A</v>
      </c>
      <c r="M160" s="8" t="e">
        <f t="shared" si="28"/>
        <v>#N/A</v>
      </c>
      <c r="N160" s="8" t="e">
        <f t="shared" si="29"/>
        <v>#N/A</v>
      </c>
      <c r="O160" s="8" t="e">
        <f t="shared" si="30"/>
        <v>#N/A</v>
      </c>
      <c r="P160" s="8" t="e">
        <f t="shared" si="31"/>
        <v>#N/A</v>
      </c>
      <c r="Q160" s="8" t="e">
        <f t="shared" si="32"/>
        <v>#N/A</v>
      </c>
      <c r="S160" s="8" t="e">
        <f t="shared" si="33"/>
        <v>#N/A</v>
      </c>
      <c r="T160" s="8" t="e">
        <f t="shared" si="34"/>
        <v>#N/A</v>
      </c>
      <c r="U160" s="8" t="e">
        <f t="shared" si="35"/>
        <v>#N/A</v>
      </c>
      <c r="V160" s="8" t="e">
        <f t="shared" si="36"/>
        <v>#N/A</v>
      </c>
      <c r="W160" s="8" t="e">
        <f t="shared" si="37"/>
        <v>#N/A</v>
      </c>
      <c r="X160" s="8" t="e">
        <f t="shared" si="38"/>
        <v>#N/A</v>
      </c>
      <c r="Y160" s="20" t="e">
        <f t="shared" si="39"/>
        <v>#N/A</v>
      </c>
    </row>
    <row r="161" spans="1:25" x14ac:dyDescent="0.25">
      <c r="A161">
        <v>2022</v>
      </c>
      <c r="B161" t="s">
        <v>196</v>
      </c>
      <c r="C161" s="14"/>
      <c r="D161" s="14"/>
      <c r="E161" s="14"/>
      <c r="F161" s="14"/>
      <c r="G161" s="14"/>
      <c r="H161" s="14"/>
      <c r="J161" s="8" t="e">
        <f>'Ready Reckoner'!$C$8+'Ready Reckoner'!$C$9</f>
        <v>#N/A</v>
      </c>
      <c r="L161" s="8" t="e">
        <f t="shared" si="27"/>
        <v>#N/A</v>
      </c>
      <c r="M161" s="8" t="e">
        <f t="shared" si="28"/>
        <v>#N/A</v>
      </c>
      <c r="N161" s="8" t="e">
        <f t="shared" si="29"/>
        <v>#N/A</v>
      </c>
      <c r="O161" s="8" t="e">
        <f t="shared" si="30"/>
        <v>#N/A</v>
      </c>
      <c r="P161" s="8" t="e">
        <f t="shared" si="31"/>
        <v>#N/A</v>
      </c>
      <c r="Q161" s="8" t="e">
        <f t="shared" si="32"/>
        <v>#N/A</v>
      </c>
      <c r="S161" s="8" t="e">
        <f t="shared" si="33"/>
        <v>#N/A</v>
      </c>
      <c r="T161" s="8" t="e">
        <f t="shared" si="34"/>
        <v>#N/A</v>
      </c>
      <c r="U161" s="8" t="e">
        <f t="shared" si="35"/>
        <v>#N/A</v>
      </c>
      <c r="V161" s="8" t="e">
        <f t="shared" si="36"/>
        <v>#N/A</v>
      </c>
      <c r="W161" s="8" t="e">
        <f t="shared" si="37"/>
        <v>#N/A</v>
      </c>
      <c r="X161" s="8" t="e">
        <f t="shared" si="38"/>
        <v>#N/A</v>
      </c>
      <c r="Y161" s="20" t="e">
        <f t="shared" si="39"/>
        <v>#N/A</v>
      </c>
    </row>
    <row r="162" spans="1:25" x14ac:dyDescent="0.25">
      <c r="A162">
        <v>3313</v>
      </c>
      <c r="B162" t="s">
        <v>197</v>
      </c>
      <c r="C162" s="14"/>
      <c r="D162" s="14"/>
      <c r="E162" s="14"/>
      <c r="F162" s="14"/>
      <c r="G162" s="14"/>
      <c r="H162" s="14"/>
      <c r="J162" s="8" t="e">
        <f>'Ready Reckoner'!$C$8+'Ready Reckoner'!$C$9</f>
        <v>#N/A</v>
      </c>
      <c r="L162" s="8" t="e">
        <f t="shared" si="27"/>
        <v>#N/A</v>
      </c>
      <c r="M162" s="8" t="e">
        <f t="shared" si="28"/>
        <v>#N/A</v>
      </c>
      <c r="N162" s="8" t="e">
        <f t="shared" si="29"/>
        <v>#N/A</v>
      </c>
      <c r="O162" s="8" t="e">
        <f t="shared" si="30"/>
        <v>#N/A</v>
      </c>
      <c r="P162" s="8" t="e">
        <f t="shared" si="31"/>
        <v>#N/A</v>
      </c>
      <c r="Q162" s="8" t="e">
        <f t="shared" si="32"/>
        <v>#N/A</v>
      </c>
      <c r="S162" s="8" t="e">
        <f t="shared" si="33"/>
        <v>#N/A</v>
      </c>
      <c r="T162" s="8" t="e">
        <f t="shared" si="34"/>
        <v>#N/A</v>
      </c>
      <c r="U162" s="8" t="e">
        <f t="shared" si="35"/>
        <v>#N/A</v>
      </c>
      <c r="V162" s="8" t="e">
        <f t="shared" si="36"/>
        <v>#N/A</v>
      </c>
      <c r="W162" s="8" t="e">
        <f t="shared" si="37"/>
        <v>#N/A</v>
      </c>
      <c r="X162" s="8" t="e">
        <f t="shared" si="38"/>
        <v>#N/A</v>
      </c>
      <c r="Y162" s="20" t="e">
        <f t="shared" si="39"/>
        <v>#N/A</v>
      </c>
    </row>
    <row r="163" spans="1:25" x14ac:dyDescent="0.25">
      <c r="A163">
        <v>3371</v>
      </c>
      <c r="B163" t="s">
        <v>198</v>
      </c>
      <c r="C163" s="14"/>
      <c r="D163" s="14"/>
      <c r="E163" s="14"/>
      <c r="F163" s="14"/>
      <c r="G163" s="14"/>
      <c r="H163" s="14"/>
      <c r="J163" s="8" t="e">
        <f>'Ready Reckoner'!$C$8+'Ready Reckoner'!$C$9</f>
        <v>#N/A</v>
      </c>
      <c r="L163" s="8" t="e">
        <f t="shared" si="27"/>
        <v>#N/A</v>
      </c>
      <c r="M163" s="8" t="e">
        <f t="shared" si="28"/>
        <v>#N/A</v>
      </c>
      <c r="N163" s="8" t="e">
        <f t="shared" si="29"/>
        <v>#N/A</v>
      </c>
      <c r="O163" s="8" t="e">
        <f t="shared" si="30"/>
        <v>#N/A</v>
      </c>
      <c r="P163" s="8" t="e">
        <f t="shared" si="31"/>
        <v>#N/A</v>
      </c>
      <c r="Q163" s="8" t="e">
        <f t="shared" si="32"/>
        <v>#N/A</v>
      </c>
      <c r="S163" s="8" t="e">
        <f t="shared" si="33"/>
        <v>#N/A</v>
      </c>
      <c r="T163" s="8" t="e">
        <f t="shared" si="34"/>
        <v>#N/A</v>
      </c>
      <c r="U163" s="8" t="e">
        <f t="shared" si="35"/>
        <v>#N/A</v>
      </c>
      <c r="V163" s="8" t="e">
        <f t="shared" si="36"/>
        <v>#N/A</v>
      </c>
      <c r="W163" s="8" t="e">
        <f t="shared" si="37"/>
        <v>#N/A</v>
      </c>
      <c r="X163" s="8" t="e">
        <f t="shared" si="38"/>
        <v>#N/A</v>
      </c>
      <c r="Y163" s="20" t="e">
        <f t="shared" si="39"/>
        <v>#N/A</v>
      </c>
    </row>
    <row r="164" spans="1:25" x14ac:dyDescent="0.25">
      <c r="A164">
        <v>3349</v>
      </c>
      <c r="B164" t="s">
        <v>199</v>
      </c>
      <c r="C164" s="14"/>
      <c r="D164" s="14"/>
      <c r="E164" s="14"/>
      <c r="F164" s="14"/>
      <c r="G164" s="14"/>
      <c r="H164" s="14"/>
      <c r="J164" s="8" t="e">
        <f>'Ready Reckoner'!$C$8+'Ready Reckoner'!$C$9</f>
        <v>#N/A</v>
      </c>
      <c r="L164" s="8" t="e">
        <f t="shared" si="27"/>
        <v>#N/A</v>
      </c>
      <c r="M164" s="8" t="e">
        <f t="shared" si="28"/>
        <v>#N/A</v>
      </c>
      <c r="N164" s="8" t="e">
        <f t="shared" si="29"/>
        <v>#N/A</v>
      </c>
      <c r="O164" s="8" t="e">
        <f t="shared" si="30"/>
        <v>#N/A</v>
      </c>
      <c r="P164" s="8" t="e">
        <f t="shared" si="31"/>
        <v>#N/A</v>
      </c>
      <c r="Q164" s="8" t="e">
        <f t="shared" si="32"/>
        <v>#N/A</v>
      </c>
      <c r="S164" s="8" t="e">
        <f t="shared" si="33"/>
        <v>#N/A</v>
      </c>
      <c r="T164" s="8" t="e">
        <f t="shared" si="34"/>
        <v>#N/A</v>
      </c>
      <c r="U164" s="8" t="e">
        <f t="shared" si="35"/>
        <v>#N/A</v>
      </c>
      <c r="V164" s="8" t="e">
        <f t="shared" si="36"/>
        <v>#N/A</v>
      </c>
      <c r="W164" s="8" t="e">
        <f t="shared" si="37"/>
        <v>#N/A</v>
      </c>
      <c r="X164" s="8" t="e">
        <f t="shared" si="38"/>
        <v>#N/A</v>
      </c>
      <c r="Y164" s="20" t="e">
        <f t="shared" si="39"/>
        <v>#N/A</v>
      </c>
    </row>
    <row r="165" spans="1:25" x14ac:dyDescent="0.25">
      <c r="A165">
        <v>3350</v>
      </c>
      <c r="B165" t="s">
        <v>200</v>
      </c>
      <c r="C165" s="14"/>
      <c r="D165" s="14"/>
      <c r="E165" s="14"/>
      <c r="F165" s="14"/>
      <c r="G165" s="14"/>
      <c r="H165" s="14"/>
      <c r="J165" s="8" t="e">
        <f>'Ready Reckoner'!$C$8+'Ready Reckoner'!$C$9</f>
        <v>#N/A</v>
      </c>
      <c r="L165" s="8" t="e">
        <f t="shared" si="27"/>
        <v>#N/A</v>
      </c>
      <c r="M165" s="8" t="e">
        <f t="shared" si="28"/>
        <v>#N/A</v>
      </c>
      <c r="N165" s="8" t="e">
        <f t="shared" si="29"/>
        <v>#N/A</v>
      </c>
      <c r="O165" s="8" t="e">
        <f t="shared" si="30"/>
        <v>#N/A</v>
      </c>
      <c r="P165" s="8" t="e">
        <f t="shared" si="31"/>
        <v>#N/A</v>
      </c>
      <c r="Q165" s="8" t="e">
        <f t="shared" si="32"/>
        <v>#N/A</v>
      </c>
      <c r="S165" s="8" t="e">
        <f t="shared" si="33"/>
        <v>#N/A</v>
      </c>
      <c r="T165" s="8" t="e">
        <f t="shared" si="34"/>
        <v>#N/A</v>
      </c>
      <c r="U165" s="8" t="e">
        <f t="shared" si="35"/>
        <v>#N/A</v>
      </c>
      <c r="V165" s="8" t="e">
        <f t="shared" si="36"/>
        <v>#N/A</v>
      </c>
      <c r="W165" s="8" t="e">
        <f t="shared" si="37"/>
        <v>#N/A</v>
      </c>
      <c r="X165" s="8" t="e">
        <f t="shared" si="38"/>
        <v>#N/A</v>
      </c>
      <c r="Y165" s="20" t="e">
        <f t="shared" si="39"/>
        <v>#N/A</v>
      </c>
    </row>
    <row r="166" spans="1:25" x14ac:dyDescent="0.25">
      <c r="A166">
        <v>2134</v>
      </c>
      <c r="B166" t="s">
        <v>201</v>
      </c>
      <c r="C166" s="14"/>
      <c r="D166" s="14"/>
      <c r="E166" s="14"/>
      <c r="F166" s="14"/>
      <c r="G166" s="14"/>
      <c r="H166" s="14"/>
      <c r="J166" s="8" t="e">
        <f>'Ready Reckoner'!$C$8+'Ready Reckoner'!$C$9</f>
        <v>#N/A</v>
      </c>
      <c r="L166" s="8" t="e">
        <f t="shared" si="27"/>
        <v>#N/A</v>
      </c>
      <c r="M166" s="8" t="e">
        <f t="shared" si="28"/>
        <v>#N/A</v>
      </c>
      <c r="N166" s="8" t="e">
        <f t="shared" si="29"/>
        <v>#N/A</v>
      </c>
      <c r="O166" s="8" t="e">
        <f t="shared" si="30"/>
        <v>#N/A</v>
      </c>
      <c r="P166" s="8" t="e">
        <f t="shared" si="31"/>
        <v>#N/A</v>
      </c>
      <c r="Q166" s="8" t="e">
        <f t="shared" si="32"/>
        <v>#N/A</v>
      </c>
      <c r="S166" s="8" t="e">
        <f t="shared" si="33"/>
        <v>#N/A</v>
      </c>
      <c r="T166" s="8" t="e">
        <f t="shared" si="34"/>
        <v>#N/A</v>
      </c>
      <c r="U166" s="8" t="e">
        <f t="shared" si="35"/>
        <v>#N/A</v>
      </c>
      <c r="V166" s="8" t="e">
        <f t="shared" si="36"/>
        <v>#N/A</v>
      </c>
      <c r="W166" s="8" t="e">
        <f t="shared" si="37"/>
        <v>#N/A</v>
      </c>
      <c r="X166" s="8" t="e">
        <f t="shared" si="38"/>
        <v>#N/A</v>
      </c>
      <c r="Y166" s="20" t="e">
        <f t="shared" si="39"/>
        <v>#N/A</v>
      </c>
    </row>
    <row r="167" spans="1:25" x14ac:dyDescent="0.25">
      <c r="A167">
        <v>2148</v>
      </c>
      <c r="B167" t="s">
        <v>202</v>
      </c>
      <c r="C167" s="14"/>
      <c r="D167" s="14"/>
      <c r="E167" s="14"/>
      <c r="F167" s="14"/>
      <c r="G167" s="14"/>
      <c r="H167" s="14"/>
      <c r="J167" s="8" t="e">
        <f>'Ready Reckoner'!$C$8+'Ready Reckoner'!$C$9</f>
        <v>#N/A</v>
      </c>
      <c r="L167" s="8" t="e">
        <f t="shared" si="27"/>
        <v>#N/A</v>
      </c>
      <c r="M167" s="8" t="e">
        <f t="shared" si="28"/>
        <v>#N/A</v>
      </c>
      <c r="N167" s="8" t="e">
        <f t="shared" si="29"/>
        <v>#N/A</v>
      </c>
      <c r="O167" s="8" t="e">
        <f t="shared" si="30"/>
        <v>#N/A</v>
      </c>
      <c r="P167" s="8" t="e">
        <f t="shared" si="31"/>
        <v>#N/A</v>
      </c>
      <c r="Q167" s="8" t="e">
        <f t="shared" si="32"/>
        <v>#N/A</v>
      </c>
      <c r="S167" s="8" t="e">
        <f t="shared" si="33"/>
        <v>#N/A</v>
      </c>
      <c r="T167" s="8" t="e">
        <f t="shared" si="34"/>
        <v>#N/A</v>
      </c>
      <c r="U167" s="8" t="e">
        <f t="shared" si="35"/>
        <v>#N/A</v>
      </c>
      <c r="V167" s="8" t="e">
        <f t="shared" si="36"/>
        <v>#N/A</v>
      </c>
      <c r="W167" s="8" t="e">
        <f t="shared" si="37"/>
        <v>#N/A</v>
      </c>
      <c r="X167" s="8" t="e">
        <f t="shared" si="38"/>
        <v>#N/A</v>
      </c>
      <c r="Y167" s="20" t="e">
        <f t="shared" si="39"/>
        <v>#N/A</v>
      </c>
    </row>
    <row r="168" spans="1:25" x14ac:dyDescent="0.25">
      <c r="A168">
        <v>2081</v>
      </c>
      <c r="B168" t="s">
        <v>203</v>
      </c>
      <c r="C168" s="14"/>
      <c r="D168" s="14"/>
      <c r="E168" s="14"/>
      <c r="F168" s="14"/>
      <c r="G168" s="14"/>
      <c r="H168" s="14"/>
      <c r="J168" s="8" t="e">
        <f>'Ready Reckoner'!$C$8+'Ready Reckoner'!$C$9</f>
        <v>#N/A</v>
      </c>
      <c r="L168" s="8" t="e">
        <f t="shared" si="27"/>
        <v>#N/A</v>
      </c>
      <c r="M168" s="8" t="e">
        <f t="shared" si="28"/>
        <v>#N/A</v>
      </c>
      <c r="N168" s="8" t="e">
        <f t="shared" si="29"/>
        <v>#N/A</v>
      </c>
      <c r="O168" s="8" t="e">
        <f t="shared" si="30"/>
        <v>#N/A</v>
      </c>
      <c r="P168" s="8" t="e">
        <f t="shared" si="31"/>
        <v>#N/A</v>
      </c>
      <c r="Q168" s="8" t="e">
        <f t="shared" si="32"/>
        <v>#N/A</v>
      </c>
      <c r="S168" s="8" t="e">
        <f t="shared" si="33"/>
        <v>#N/A</v>
      </c>
      <c r="T168" s="8" t="e">
        <f t="shared" si="34"/>
        <v>#N/A</v>
      </c>
      <c r="U168" s="8" t="e">
        <f t="shared" si="35"/>
        <v>#N/A</v>
      </c>
      <c r="V168" s="8" t="e">
        <f t="shared" si="36"/>
        <v>#N/A</v>
      </c>
      <c r="W168" s="8" t="e">
        <f t="shared" si="37"/>
        <v>#N/A</v>
      </c>
      <c r="X168" s="8" t="e">
        <f t="shared" si="38"/>
        <v>#N/A</v>
      </c>
      <c r="Y168" s="20" t="e">
        <f t="shared" si="39"/>
        <v>#N/A</v>
      </c>
    </row>
    <row r="169" spans="1:25" x14ac:dyDescent="0.25">
      <c r="A169">
        <v>2057</v>
      </c>
      <c r="B169" t="s">
        <v>204</v>
      </c>
      <c r="C169" s="14"/>
      <c r="D169" s="14"/>
      <c r="E169" s="14"/>
      <c r="F169" s="14"/>
      <c r="G169" s="14"/>
      <c r="H169" s="14"/>
      <c r="J169" s="8" t="e">
        <f>'Ready Reckoner'!$C$8+'Ready Reckoner'!$C$9</f>
        <v>#N/A</v>
      </c>
      <c r="L169" s="8" t="e">
        <f t="shared" si="27"/>
        <v>#N/A</v>
      </c>
      <c r="M169" s="8" t="e">
        <f t="shared" si="28"/>
        <v>#N/A</v>
      </c>
      <c r="N169" s="8" t="e">
        <f t="shared" si="29"/>
        <v>#N/A</v>
      </c>
      <c r="O169" s="8" t="e">
        <f t="shared" si="30"/>
        <v>#N/A</v>
      </c>
      <c r="P169" s="8" t="e">
        <f t="shared" si="31"/>
        <v>#N/A</v>
      </c>
      <c r="Q169" s="8" t="e">
        <f t="shared" si="32"/>
        <v>#N/A</v>
      </c>
      <c r="S169" s="8" t="e">
        <f t="shared" si="33"/>
        <v>#N/A</v>
      </c>
      <c r="T169" s="8" t="e">
        <f t="shared" si="34"/>
        <v>#N/A</v>
      </c>
      <c r="U169" s="8" t="e">
        <f t="shared" si="35"/>
        <v>#N/A</v>
      </c>
      <c r="V169" s="8" t="e">
        <f t="shared" si="36"/>
        <v>#N/A</v>
      </c>
      <c r="W169" s="8" t="e">
        <f t="shared" si="37"/>
        <v>#N/A</v>
      </c>
      <c r="X169" s="8" t="e">
        <f t="shared" si="38"/>
        <v>#N/A</v>
      </c>
      <c r="Y169" s="20" t="e">
        <f t="shared" si="39"/>
        <v>#N/A</v>
      </c>
    </row>
    <row r="170" spans="1:25" x14ac:dyDescent="0.25">
      <c r="A170">
        <v>2058</v>
      </c>
      <c r="B170" t="s">
        <v>205</v>
      </c>
      <c r="C170" s="14"/>
      <c r="D170" s="14"/>
      <c r="E170" s="14"/>
      <c r="F170" s="14"/>
      <c r="G170" s="14"/>
      <c r="H170" s="14"/>
      <c r="J170" s="8" t="e">
        <f>'Ready Reckoner'!$C$8+'Ready Reckoner'!$C$9</f>
        <v>#N/A</v>
      </c>
      <c r="L170" s="8" t="e">
        <f t="shared" si="27"/>
        <v>#N/A</v>
      </c>
      <c r="M170" s="8" t="e">
        <f t="shared" si="28"/>
        <v>#N/A</v>
      </c>
      <c r="N170" s="8" t="e">
        <f t="shared" si="29"/>
        <v>#N/A</v>
      </c>
      <c r="O170" s="8" t="e">
        <f t="shared" si="30"/>
        <v>#N/A</v>
      </c>
      <c r="P170" s="8" t="e">
        <f t="shared" si="31"/>
        <v>#N/A</v>
      </c>
      <c r="Q170" s="8" t="e">
        <f t="shared" si="32"/>
        <v>#N/A</v>
      </c>
      <c r="S170" s="8" t="e">
        <f t="shared" si="33"/>
        <v>#N/A</v>
      </c>
      <c r="T170" s="8" t="e">
        <f t="shared" si="34"/>
        <v>#N/A</v>
      </c>
      <c r="U170" s="8" t="e">
        <f t="shared" si="35"/>
        <v>#N/A</v>
      </c>
      <c r="V170" s="8" t="e">
        <f t="shared" si="36"/>
        <v>#N/A</v>
      </c>
      <c r="W170" s="8" t="e">
        <f t="shared" si="37"/>
        <v>#N/A</v>
      </c>
      <c r="X170" s="8" t="e">
        <f t="shared" si="38"/>
        <v>#N/A</v>
      </c>
      <c r="Y170" s="20" t="e">
        <f t="shared" si="39"/>
        <v>#N/A</v>
      </c>
    </row>
    <row r="171" spans="1:25" x14ac:dyDescent="0.25">
      <c r="A171">
        <v>4610</v>
      </c>
      <c r="B171" t="s">
        <v>206</v>
      </c>
      <c r="C171" s="13">
        <v>0.123697916666667</v>
      </c>
      <c r="D171" s="16">
        <v>0.28385416666666702</v>
      </c>
      <c r="E171" s="16">
        <v>1.3020833333333299E-2</v>
      </c>
      <c r="F171" s="16">
        <v>0.17317708333333301</v>
      </c>
      <c r="G171" s="16">
        <v>7.5520833333333301E-2</v>
      </c>
      <c r="H171" s="16">
        <v>2.34375E-2</v>
      </c>
      <c r="J171" s="8" t="e">
        <f>'Ready Reckoner'!$C$8+'Ready Reckoner'!$C$9</f>
        <v>#N/A</v>
      </c>
      <c r="L171" s="8" t="e">
        <f t="shared" si="27"/>
        <v>#N/A</v>
      </c>
      <c r="M171" s="8" t="e">
        <f t="shared" si="28"/>
        <v>#N/A</v>
      </c>
      <c r="N171" s="8" t="e">
        <f t="shared" si="29"/>
        <v>#N/A</v>
      </c>
      <c r="O171" s="8" t="e">
        <f t="shared" si="30"/>
        <v>#N/A</v>
      </c>
      <c r="P171" s="8" t="e">
        <f t="shared" si="31"/>
        <v>#N/A</v>
      </c>
      <c r="Q171" s="8" t="e">
        <f t="shared" si="32"/>
        <v>#N/A</v>
      </c>
      <c r="S171" s="8" t="e">
        <f t="shared" si="33"/>
        <v>#N/A</v>
      </c>
      <c r="T171" s="8" t="e">
        <f t="shared" si="34"/>
        <v>#N/A</v>
      </c>
      <c r="U171" s="8" t="e">
        <f t="shared" si="35"/>
        <v>#N/A</v>
      </c>
      <c r="V171" s="8" t="e">
        <f t="shared" si="36"/>
        <v>#N/A</v>
      </c>
      <c r="W171" s="8" t="e">
        <f t="shared" si="37"/>
        <v>#N/A</v>
      </c>
      <c r="X171" s="8" t="e">
        <f t="shared" si="38"/>
        <v>#N/A</v>
      </c>
      <c r="Y171" s="20" t="e">
        <f t="shared" si="39"/>
        <v>#N/A</v>
      </c>
    </row>
    <row r="172" spans="1:25" x14ac:dyDescent="0.25">
      <c r="A172">
        <v>3368</v>
      </c>
      <c r="B172" t="s">
        <v>207</v>
      </c>
      <c r="C172" s="14"/>
      <c r="D172" s="14"/>
      <c r="E172" s="14"/>
      <c r="F172" s="14"/>
      <c r="G172" s="14"/>
      <c r="H172" s="14"/>
      <c r="J172" s="8" t="e">
        <f>'Ready Reckoner'!$C$8+'Ready Reckoner'!$C$9</f>
        <v>#N/A</v>
      </c>
      <c r="L172" s="8" t="e">
        <f t="shared" si="27"/>
        <v>#N/A</v>
      </c>
      <c r="M172" s="8" t="e">
        <f t="shared" si="28"/>
        <v>#N/A</v>
      </c>
      <c r="N172" s="8" t="e">
        <f t="shared" si="29"/>
        <v>#N/A</v>
      </c>
      <c r="O172" s="8" t="e">
        <f t="shared" si="30"/>
        <v>#N/A</v>
      </c>
      <c r="P172" s="8" t="e">
        <f t="shared" si="31"/>
        <v>#N/A</v>
      </c>
      <c r="Q172" s="8" t="e">
        <f t="shared" si="32"/>
        <v>#N/A</v>
      </c>
      <c r="S172" s="8" t="e">
        <f t="shared" si="33"/>
        <v>#N/A</v>
      </c>
      <c r="T172" s="8" t="e">
        <f t="shared" si="34"/>
        <v>#N/A</v>
      </c>
      <c r="U172" s="8" t="e">
        <f t="shared" si="35"/>
        <v>#N/A</v>
      </c>
      <c r="V172" s="8" t="e">
        <f t="shared" si="36"/>
        <v>#N/A</v>
      </c>
      <c r="W172" s="8" t="e">
        <f t="shared" si="37"/>
        <v>#N/A</v>
      </c>
      <c r="X172" s="8" t="e">
        <f t="shared" si="38"/>
        <v>#N/A</v>
      </c>
      <c r="Y172" s="20" t="e">
        <f t="shared" si="39"/>
        <v>#N/A</v>
      </c>
    </row>
    <row r="173" spans="1:25" x14ac:dyDescent="0.25">
      <c r="A173">
        <v>2060</v>
      </c>
      <c r="B173" t="s">
        <v>208</v>
      </c>
      <c r="C173" s="14"/>
      <c r="D173" s="14"/>
      <c r="E173" s="14"/>
      <c r="F173" s="14"/>
      <c r="G173" s="14"/>
      <c r="H173" s="14"/>
      <c r="J173" s="8" t="e">
        <f>'Ready Reckoner'!$C$8+'Ready Reckoner'!$C$9</f>
        <v>#N/A</v>
      </c>
      <c r="L173" s="8" t="e">
        <f t="shared" si="27"/>
        <v>#N/A</v>
      </c>
      <c r="M173" s="8" t="e">
        <f t="shared" si="28"/>
        <v>#N/A</v>
      </c>
      <c r="N173" s="8" t="e">
        <f t="shared" si="29"/>
        <v>#N/A</v>
      </c>
      <c r="O173" s="8" t="e">
        <f t="shared" si="30"/>
        <v>#N/A</v>
      </c>
      <c r="P173" s="8" t="e">
        <f t="shared" si="31"/>
        <v>#N/A</v>
      </c>
      <c r="Q173" s="8" t="e">
        <f t="shared" si="32"/>
        <v>#N/A</v>
      </c>
      <c r="S173" s="8" t="e">
        <f t="shared" si="33"/>
        <v>#N/A</v>
      </c>
      <c r="T173" s="8" t="e">
        <f t="shared" si="34"/>
        <v>#N/A</v>
      </c>
      <c r="U173" s="8" t="e">
        <f t="shared" si="35"/>
        <v>#N/A</v>
      </c>
      <c r="V173" s="8" t="e">
        <f t="shared" si="36"/>
        <v>#N/A</v>
      </c>
      <c r="W173" s="8" t="e">
        <f t="shared" si="37"/>
        <v>#N/A</v>
      </c>
      <c r="X173" s="8" t="e">
        <f t="shared" si="38"/>
        <v>#N/A</v>
      </c>
      <c r="Y173" s="20" t="e">
        <f t="shared" si="39"/>
        <v>#N/A</v>
      </c>
    </row>
    <row r="174" spans="1:25" x14ac:dyDescent="0.25">
      <c r="A174">
        <v>2061</v>
      </c>
      <c r="B174" t="s">
        <v>209</v>
      </c>
      <c r="C174" s="14"/>
      <c r="D174" s="14"/>
      <c r="E174" s="14"/>
      <c r="F174" s="14"/>
      <c r="G174" s="14"/>
      <c r="H174" s="14"/>
      <c r="J174" s="8" t="e">
        <f>'Ready Reckoner'!$C$8+'Ready Reckoner'!$C$9</f>
        <v>#N/A</v>
      </c>
      <c r="L174" s="8" t="e">
        <f t="shared" si="27"/>
        <v>#N/A</v>
      </c>
      <c r="M174" s="8" t="e">
        <f t="shared" si="28"/>
        <v>#N/A</v>
      </c>
      <c r="N174" s="8" t="e">
        <f t="shared" si="29"/>
        <v>#N/A</v>
      </c>
      <c r="O174" s="8" t="e">
        <f t="shared" si="30"/>
        <v>#N/A</v>
      </c>
      <c r="P174" s="8" t="e">
        <f t="shared" si="31"/>
        <v>#N/A</v>
      </c>
      <c r="Q174" s="8" t="e">
        <f t="shared" si="32"/>
        <v>#N/A</v>
      </c>
      <c r="S174" s="8" t="e">
        <f t="shared" si="33"/>
        <v>#N/A</v>
      </c>
      <c r="T174" s="8" t="e">
        <f t="shared" si="34"/>
        <v>#N/A</v>
      </c>
      <c r="U174" s="8" t="e">
        <f t="shared" si="35"/>
        <v>#N/A</v>
      </c>
      <c r="V174" s="8" t="e">
        <f t="shared" si="36"/>
        <v>#N/A</v>
      </c>
      <c r="W174" s="8" t="e">
        <f t="shared" si="37"/>
        <v>#N/A</v>
      </c>
      <c r="X174" s="8" t="e">
        <f t="shared" si="38"/>
        <v>#N/A</v>
      </c>
      <c r="Y174" s="20" t="e">
        <f t="shared" si="39"/>
        <v>#N/A</v>
      </c>
    </row>
    <row r="175" spans="1:25" x14ac:dyDescent="0.25">
      <c r="A175">
        <v>2200</v>
      </c>
      <c r="B175" t="s">
        <v>210</v>
      </c>
      <c r="C175" s="14"/>
      <c r="D175" s="14"/>
      <c r="E175" s="14"/>
      <c r="F175" s="14"/>
      <c r="G175" s="14"/>
      <c r="H175" s="14"/>
      <c r="J175" s="8" t="e">
        <f>'Ready Reckoner'!$C$8+'Ready Reckoner'!$C$9</f>
        <v>#N/A</v>
      </c>
      <c r="L175" s="8" t="e">
        <f t="shared" si="27"/>
        <v>#N/A</v>
      </c>
      <c r="M175" s="8" t="e">
        <f t="shared" si="28"/>
        <v>#N/A</v>
      </c>
      <c r="N175" s="8" t="e">
        <f t="shared" si="29"/>
        <v>#N/A</v>
      </c>
      <c r="O175" s="8" t="e">
        <f t="shared" si="30"/>
        <v>#N/A</v>
      </c>
      <c r="P175" s="8" t="e">
        <f t="shared" si="31"/>
        <v>#N/A</v>
      </c>
      <c r="Q175" s="8" t="e">
        <f t="shared" si="32"/>
        <v>#N/A</v>
      </c>
      <c r="S175" s="8" t="e">
        <f t="shared" si="33"/>
        <v>#N/A</v>
      </c>
      <c r="T175" s="8" t="e">
        <f t="shared" si="34"/>
        <v>#N/A</v>
      </c>
      <c r="U175" s="8" t="e">
        <f t="shared" si="35"/>
        <v>#N/A</v>
      </c>
      <c r="V175" s="8" t="e">
        <f t="shared" si="36"/>
        <v>#N/A</v>
      </c>
      <c r="W175" s="8" t="e">
        <f t="shared" si="37"/>
        <v>#N/A</v>
      </c>
      <c r="X175" s="8" t="e">
        <f t="shared" si="38"/>
        <v>#N/A</v>
      </c>
      <c r="Y175" s="20" t="e">
        <f t="shared" si="39"/>
        <v>#N/A</v>
      </c>
    </row>
    <row r="176" spans="1:25" x14ac:dyDescent="0.25">
      <c r="A176">
        <v>4074</v>
      </c>
      <c r="B176" t="s">
        <v>211</v>
      </c>
      <c r="C176" s="13">
        <v>0.167774086378738</v>
      </c>
      <c r="D176" s="16">
        <v>0.13787375415282399</v>
      </c>
      <c r="E176" s="16">
        <v>0.13787375415282399</v>
      </c>
      <c r="F176" s="16">
        <v>5.8139534883720902E-2</v>
      </c>
      <c r="G176" s="16">
        <v>1.2458471760797301E-2</v>
      </c>
      <c r="H176" s="16">
        <v>1.6611295681063099E-3</v>
      </c>
      <c r="J176" s="8" t="e">
        <f>'Ready Reckoner'!$C$8+'Ready Reckoner'!$C$9</f>
        <v>#N/A</v>
      </c>
      <c r="L176" s="8" t="e">
        <f t="shared" si="27"/>
        <v>#N/A</v>
      </c>
      <c r="M176" s="8" t="e">
        <f t="shared" si="28"/>
        <v>#N/A</v>
      </c>
      <c r="N176" s="8" t="e">
        <f t="shared" si="29"/>
        <v>#N/A</v>
      </c>
      <c r="O176" s="8" t="e">
        <f t="shared" si="30"/>
        <v>#N/A</v>
      </c>
      <c r="P176" s="8" t="e">
        <f t="shared" si="31"/>
        <v>#N/A</v>
      </c>
      <c r="Q176" s="8" t="e">
        <f t="shared" si="32"/>
        <v>#N/A</v>
      </c>
      <c r="S176" s="8" t="e">
        <f t="shared" si="33"/>
        <v>#N/A</v>
      </c>
      <c r="T176" s="8" t="e">
        <f t="shared" si="34"/>
        <v>#N/A</v>
      </c>
      <c r="U176" s="8" t="e">
        <f t="shared" si="35"/>
        <v>#N/A</v>
      </c>
      <c r="V176" s="8" t="e">
        <f t="shared" si="36"/>
        <v>#N/A</v>
      </c>
      <c r="W176" s="8" t="e">
        <f t="shared" si="37"/>
        <v>#N/A</v>
      </c>
      <c r="X176" s="8" t="e">
        <f t="shared" si="38"/>
        <v>#N/A</v>
      </c>
      <c r="Y176" s="20" t="e">
        <f t="shared" si="39"/>
        <v>#N/A</v>
      </c>
    </row>
    <row r="177" spans="1:25" x14ac:dyDescent="0.25">
      <c r="A177">
        <v>4028</v>
      </c>
      <c r="B177" t="s">
        <v>212</v>
      </c>
      <c r="C177" s="13">
        <v>0.12632594021214999</v>
      </c>
      <c r="D177" s="16">
        <v>0.11571841851494701</v>
      </c>
      <c r="E177" s="16">
        <v>0.107039537126326</v>
      </c>
      <c r="F177" s="16">
        <v>2.7000964320154301E-2</v>
      </c>
      <c r="G177" s="16">
        <v>0.35679845708775298</v>
      </c>
      <c r="H177" s="16">
        <v>0.17068466730954701</v>
      </c>
      <c r="J177" s="8" t="e">
        <f>'Ready Reckoner'!$C$8+'Ready Reckoner'!$C$9</f>
        <v>#N/A</v>
      </c>
      <c r="L177" s="8" t="e">
        <f t="shared" si="27"/>
        <v>#N/A</v>
      </c>
      <c r="M177" s="8" t="e">
        <f t="shared" si="28"/>
        <v>#N/A</v>
      </c>
      <c r="N177" s="8" t="e">
        <f t="shared" si="29"/>
        <v>#N/A</v>
      </c>
      <c r="O177" s="8" t="e">
        <f t="shared" si="30"/>
        <v>#N/A</v>
      </c>
      <c r="P177" s="8" t="e">
        <f t="shared" si="31"/>
        <v>#N/A</v>
      </c>
      <c r="Q177" s="8" t="e">
        <f t="shared" si="32"/>
        <v>#N/A</v>
      </c>
      <c r="S177" s="8" t="e">
        <f t="shared" si="33"/>
        <v>#N/A</v>
      </c>
      <c r="T177" s="8" t="e">
        <f t="shared" si="34"/>
        <v>#N/A</v>
      </c>
      <c r="U177" s="8" t="e">
        <f t="shared" si="35"/>
        <v>#N/A</v>
      </c>
      <c r="V177" s="8" t="e">
        <f t="shared" si="36"/>
        <v>#N/A</v>
      </c>
      <c r="W177" s="8" t="e">
        <f t="shared" si="37"/>
        <v>#N/A</v>
      </c>
      <c r="X177" s="8" t="e">
        <f t="shared" si="38"/>
        <v>#N/A</v>
      </c>
      <c r="Y177" s="20" t="e">
        <f t="shared" si="39"/>
        <v>#N/A</v>
      </c>
    </row>
    <row r="178" spans="1:25" x14ac:dyDescent="0.25">
      <c r="A178">
        <v>3362</v>
      </c>
      <c r="B178" t="s">
        <v>213</v>
      </c>
      <c r="C178" s="14"/>
      <c r="D178" s="14"/>
      <c r="E178" s="14"/>
      <c r="F178" s="14"/>
      <c r="G178" s="14"/>
      <c r="H178" s="14"/>
      <c r="J178" s="8" t="e">
        <f>'Ready Reckoner'!$C$8+'Ready Reckoner'!$C$9</f>
        <v>#N/A</v>
      </c>
      <c r="L178" s="8" t="e">
        <f t="shared" si="27"/>
        <v>#N/A</v>
      </c>
      <c r="M178" s="8" t="e">
        <f t="shared" si="28"/>
        <v>#N/A</v>
      </c>
      <c r="N178" s="8" t="e">
        <f t="shared" si="29"/>
        <v>#N/A</v>
      </c>
      <c r="O178" s="8" t="e">
        <f t="shared" si="30"/>
        <v>#N/A</v>
      </c>
      <c r="P178" s="8" t="e">
        <f t="shared" si="31"/>
        <v>#N/A</v>
      </c>
      <c r="Q178" s="8" t="e">
        <f t="shared" si="32"/>
        <v>#N/A</v>
      </c>
      <c r="S178" s="8" t="e">
        <f t="shared" si="33"/>
        <v>#N/A</v>
      </c>
      <c r="T178" s="8" t="e">
        <f t="shared" si="34"/>
        <v>#N/A</v>
      </c>
      <c r="U178" s="8" t="e">
        <f t="shared" si="35"/>
        <v>#N/A</v>
      </c>
      <c r="V178" s="8" t="e">
        <f t="shared" si="36"/>
        <v>#N/A</v>
      </c>
      <c r="W178" s="8" t="e">
        <f t="shared" si="37"/>
        <v>#N/A</v>
      </c>
      <c r="X178" s="8" t="e">
        <f t="shared" si="38"/>
        <v>#N/A</v>
      </c>
      <c r="Y178" s="20" t="e">
        <f t="shared" si="39"/>
        <v>#N/A</v>
      </c>
    </row>
    <row r="179" spans="1:25" x14ac:dyDescent="0.25">
      <c r="A179">
        <v>6909</v>
      </c>
      <c r="B179" t="s">
        <v>214</v>
      </c>
      <c r="C179" s="13">
        <v>8.4192439862543003E-2</v>
      </c>
      <c r="D179" s="16">
        <v>0.28178694158075601</v>
      </c>
      <c r="E179" s="16">
        <v>0.11683848797250899</v>
      </c>
      <c r="F179" s="16">
        <v>0.231958762886598</v>
      </c>
      <c r="G179" s="16">
        <v>1.20274914089347E-2</v>
      </c>
      <c r="H179" s="16">
        <v>5.1546391752577301E-3</v>
      </c>
      <c r="J179" s="8" t="e">
        <f>'Ready Reckoner'!$C$8+'Ready Reckoner'!$C$9</f>
        <v>#N/A</v>
      </c>
      <c r="L179" s="8" t="e">
        <f t="shared" si="27"/>
        <v>#N/A</v>
      </c>
      <c r="M179" s="8" t="e">
        <f t="shared" si="28"/>
        <v>#N/A</v>
      </c>
      <c r="N179" s="8" t="e">
        <f t="shared" si="29"/>
        <v>#N/A</v>
      </c>
      <c r="O179" s="8" t="e">
        <f t="shared" si="30"/>
        <v>#N/A</v>
      </c>
      <c r="P179" s="8" t="e">
        <f t="shared" si="31"/>
        <v>#N/A</v>
      </c>
      <c r="Q179" s="8" t="e">
        <f t="shared" si="32"/>
        <v>#N/A</v>
      </c>
      <c r="S179" s="8" t="e">
        <f t="shared" si="33"/>
        <v>#N/A</v>
      </c>
      <c r="T179" s="8" t="e">
        <f t="shared" si="34"/>
        <v>#N/A</v>
      </c>
      <c r="U179" s="8" t="e">
        <f t="shared" si="35"/>
        <v>#N/A</v>
      </c>
      <c r="V179" s="8" t="e">
        <f t="shared" si="36"/>
        <v>#N/A</v>
      </c>
      <c r="W179" s="8" t="e">
        <f t="shared" si="37"/>
        <v>#N/A</v>
      </c>
      <c r="X179" s="8" t="e">
        <f t="shared" si="38"/>
        <v>#N/A</v>
      </c>
      <c r="Y179" s="20" t="e">
        <f t="shared" si="39"/>
        <v>#N/A</v>
      </c>
    </row>
    <row r="180" spans="1:25" x14ac:dyDescent="0.25">
      <c r="A180">
        <v>2135</v>
      </c>
      <c r="B180" t="s">
        <v>215</v>
      </c>
      <c r="C180" s="14"/>
      <c r="D180" s="14"/>
      <c r="E180" s="14"/>
      <c r="F180" s="14"/>
      <c r="G180" s="14"/>
      <c r="H180" s="14"/>
      <c r="J180" s="8" t="e">
        <f>'Ready Reckoner'!$C$8+'Ready Reckoner'!$C$9</f>
        <v>#N/A</v>
      </c>
      <c r="L180" s="8" t="e">
        <f t="shared" si="27"/>
        <v>#N/A</v>
      </c>
      <c r="M180" s="8" t="e">
        <f t="shared" si="28"/>
        <v>#N/A</v>
      </c>
      <c r="N180" s="8" t="e">
        <f t="shared" si="29"/>
        <v>#N/A</v>
      </c>
      <c r="O180" s="8" t="e">
        <f t="shared" si="30"/>
        <v>#N/A</v>
      </c>
      <c r="P180" s="8" t="e">
        <f t="shared" si="31"/>
        <v>#N/A</v>
      </c>
      <c r="Q180" s="8" t="e">
        <f t="shared" si="32"/>
        <v>#N/A</v>
      </c>
      <c r="S180" s="8" t="e">
        <f t="shared" si="33"/>
        <v>#N/A</v>
      </c>
      <c r="T180" s="8" t="e">
        <f t="shared" si="34"/>
        <v>#N/A</v>
      </c>
      <c r="U180" s="8" t="e">
        <f t="shared" si="35"/>
        <v>#N/A</v>
      </c>
      <c r="V180" s="8" t="e">
        <f t="shared" si="36"/>
        <v>#N/A</v>
      </c>
      <c r="W180" s="8" t="e">
        <f t="shared" si="37"/>
        <v>#N/A</v>
      </c>
      <c r="X180" s="8" t="e">
        <f t="shared" si="38"/>
        <v>#N/A</v>
      </c>
      <c r="Y180" s="20" t="e">
        <f t="shared" si="39"/>
        <v>#N/A</v>
      </c>
    </row>
    <row r="181" spans="1:25" x14ac:dyDescent="0.25">
      <c r="A181">
        <v>2071</v>
      </c>
      <c r="B181" t="s">
        <v>216</v>
      </c>
      <c r="C181" s="14"/>
      <c r="D181" s="14"/>
      <c r="E181" s="14"/>
      <c r="F181" s="14"/>
      <c r="G181" s="14"/>
      <c r="H181" s="14"/>
      <c r="J181" s="8" t="e">
        <f>'Ready Reckoner'!$C$8+'Ready Reckoner'!$C$9</f>
        <v>#N/A</v>
      </c>
      <c r="L181" s="8" t="e">
        <f t="shared" si="27"/>
        <v>#N/A</v>
      </c>
      <c r="M181" s="8" t="e">
        <f t="shared" si="28"/>
        <v>#N/A</v>
      </c>
      <c r="N181" s="8" t="e">
        <f t="shared" si="29"/>
        <v>#N/A</v>
      </c>
      <c r="O181" s="8" t="e">
        <f t="shared" si="30"/>
        <v>#N/A</v>
      </c>
      <c r="P181" s="8" t="e">
        <f t="shared" si="31"/>
        <v>#N/A</v>
      </c>
      <c r="Q181" s="8" t="e">
        <f t="shared" si="32"/>
        <v>#N/A</v>
      </c>
      <c r="S181" s="8" t="e">
        <f t="shared" si="33"/>
        <v>#N/A</v>
      </c>
      <c r="T181" s="8" t="e">
        <f t="shared" si="34"/>
        <v>#N/A</v>
      </c>
      <c r="U181" s="8" t="e">
        <f t="shared" si="35"/>
        <v>#N/A</v>
      </c>
      <c r="V181" s="8" t="e">
        <f t="shared" si="36"/>
        <v>#N/A</v>
      </c>
      <c r="W181" s="8" t="e">
        <f t="shared" si="37"/>
        <v>#N/A</v>
      </c>
      <c r="X181" s="8" t="e">
        <f t="shared" si="38"/>
        <v>#N/A</v>
      </c>
      <c r="Y181" s="20" t="e">
        <f t="shared" si="39"/>
        <v>#N/A</v>
      </c>
    </row>
    <row r="182" spans="1:25" x14ac:dyDescent="0.25">
      <c r="A182">
        <v>2193</v>
      </c>
      <c r="B182" t="s">
        <v>217</v>
      </c>
      <c r="C182" s="14"/>
      <c r="D182" s="14"/>
      <c r="E182" s="14"/>
      <c r="F182" s="14"/>
      <c r="G182" s="14"/>
      <c r="H182" s="14"/>
      <c r="J182" s="8" t="e">
        <f>'Ready Reckoner'!$C$8+'Ready Reckoner'!$C$9</f>
        <v>#N/A</v>
      </c>
      <c r="L182" s="8" t="e">
        <f t="shared" si="27"/>
        <v>#N/A</v>
      </c>
      <c r="M182" s="8" t="e">
        <f t="shared" si="28"/>
        <v>#N/A</v>
      </c>
      <c r="N182" s="8" t="e">
        <f t="shared" si="29"/>
        <v>#N/A</v>
      </c>
      <c r="O182" s="8" t="e">
        <f t="shared" si="30"/>
        <v>#N/A</v>
      </c>
      <c r="P182" s="8" t="e">
        <f t="shared" si="31"/>
        <v>#N/A</v>
      </c>
      <c r="Q182" s="8" t="e">
        <f t="shared" si="32"/>
        <v>#N/A</v>
      </c>
      <c r="S182" s="8" t="e">
        <f t="shared" si="33"/>
        <v>#N/A</v>
      </c>
      <c r="T182" s="8" t="e">
        <f t="shared" si="34"/>
        <v>#N/A</v>
      </c>
      <c r="U182" s="8" t="e">
        <f t="shared" si="35"/>
        <v>#N/A</v>
      </c>
      <c r="V182" s="8" t="e">
        <f t="shared" si="36"/>
        <v>#N/A</v>
      </c>
      <c r="W182" s="8" t="e">
        <f t="shared" si="37"/>
        <v>#N/A</v>
      </c>
      <c r="X182" s="8" t="e">
        <f t="shared" si="38"/>
        <v>#N/A</v>
      </c>
      <c r="Y182" s="20" t="e">
        <f t="shared" si="39"/>
        <v>#N/A</v>
      </c>
    </row>
    <row r="183" spans="1:25" x14ac:dyDescent="0.25">
      <c r="A183">
        <v>2028</v>
      </c>
      <c r="B183" t="s">
        <v>218</v>
      </c>
      <c r="C183" s="14"/>
      <c r="D183" s="14"/>
      <c r="E183" s="14"/>
      <c r="F183" s="14"/>
      <c r="G183" s="14"/>
      <c r="H183" s="14"/>
      <c r="J183" s="8" t="e">
        <f>'Ready Reckoner'!$C$8+'Ready Reckoner'!$C$9</f>
        <v>#N/A</v>
      </c>
      <c r="L183" s="8" t="e">
        <f t="shared" si="27"/>
        <v>#N/A</v>
      </c>
      <c r="M183" s="8" t="e">
        <f t="shared" si="28"/>
        <v>#N/A</v>
      </c>
      <c r="N183" s="8" t="e">
        <f t="shared" si="29"/>
        <v>#N/A</v>
      </c>
      <c r="O183" s="8" t="e">
        <f t="shared" si="30"/>
        <v>#N/A</v>
      </c>
      <c r="P183" s="8" t="e">
        <f t="shared" si="31"/>
        <v>#N/A</v>
      </c>
      <c r="Q183" s="8" t="e">
        <f t="shared" si="32"/>
        <v>#N/A</v>
      </c>
      <c r="S183" s="8" t="e">
        <f t="shared" si="33"/>
        <v>#N/A</v>
      </c>
      <c r="T183" s="8" t="e">
        <f t="shared" si="34"/>
        <v>#N/A</v>
      </c>
      <c r="U183" s="8" t="e">
        <f t="shared" si="35"/>
        <v>#N/A</v>
      </c>
      <c r="V183" s="8" t="e">
        <f t="shared" si="36"/>
        <v>#N/A</v>
      </c>
      <c r="W183" s="8" t="e">
        <f t="shared" si="37"/>
        <v>#N/A</v>
      </c>
      <c r="X183" s="8" t="e">
        <f t="shared" si="38"/>
        <v>#N/A</v>
      </c>
      <c r="Y183" s="20" t="e">
        <f t="shared" si="39"/>
        <v>#N/A</v>
      </c>
    </row>
    <row r="184" spans="1:25" x14ac:dyDescent="0.25">
      <c r="A184">
        <v>2012</v>
      </c>
      <c r="B184" t="s">
        <v>219</v>
      </c>
      <c r="C184" s="14"/>
      <c r="D184" s="14"/>
      <c r="E184" s="14"/>
      <c r="F184" s="14"/>
      <c r="G184" s="14"/>
      <c r="H184" s="14"/>
      <c r="J184" s="8" t="e">
        <f>'Ready Reckoner'!$C$8+'Ready Reckoner'!$C$9</f>
        <v>#N/A</v>
      </c>
      <c r="L184" s="8" t="e">
        <f t="shared" si="27"/>
        <v>#N/A</v>
      </c>
      <c r="M184" s="8" t="e">
        <f t="shared" si="28"/>
        <v>#N/A</v>
      </c>
      <c r="N184" s="8" t="e">
        <f t="shared" si="29"/>
        <v>#N/A</v>
      </c>
      <c r="O184" s="8" t="e">
        <f t="shared" si="30"/>
        <v>#N/A</v>
      </c>
      <c r="P184" s="8" t="e">
        <f t="shared" si="31"/>
        <v>#N/A</v>
      </c>
      <c r="Q184" s="8" t="e">
        <f t="shared" si="32"/>
        <v>#N/A</v>
      </c>
      <c r="S184" s="8" t="e">
        <f t="shared" si="33"/>
        <v>#N/A</v>
      </c>
      <c r="T184" s="8" t="e">
        <f t="shared" si="34"/>
        <v>#N/A</v>
      </c>
      <c r="U184" s="8" t="e">
        <f t="shared" si="35"/>
        <v>#N/A</v>
      </c>
      <c r="V184" s="8" t="e">
        <f t="shared" si="36"/>
        <v>#N/A</v>
      </c>
      <c r="W184" s="8" t="e">
        <f t="shared" si="37"/>
        <v>#N/A</v>
      </c>
      <c r="X184" s="8" t="e">
        <f t="shared" si="38"/>
        <v>#N/A</v>
      </c>
      <c r="Y184" s="20" t="e">
        <f t="shared" si="39"/>
        <v>#N/A</v>
      </c>
    </row>
    <row r="185" spans="1:25" x14ac:dyDescent="0.25">
      <c r="A185">
        <v>2074</v>
      </c>
      <c r="B185" t="s">
        <v>220</v>
      </c>
      <c r="C185" s="14"/>
      <c r="D185" s="14"/>
      <c r="E185" s="14"/>
      <c r="F185" s="14"/>
      <c r="G185" s="14"/>
      <c r="H185" s="14"/>
      <c r="J185" s="8" t="e">
        <f>'Ready Reckoner'!$C$8+'Ready Reckoner'!$C$9</f>
        <v>#N/A</v>
      </c>
      <c r="L185" s="8" t="e">
        <f t="shared" si="27"/>
        <v>#N/A</v>
      </c>
      <c r="M185" s="8" t="e">
        <f t="shared" si="28"/>
        <v>#N/A</v>
      </c>
      <c r="N185" s="8" t="e">
        <f t="shared" si="29"/>
        <v>#N/A</v>
      </c>
      <c r="O185" s="8" t="e">
        <f t="shared" si="30"/>
        <v>#N/A</v>
      </c>
      <c r="P185" s="8" t="e">
        <f t="shared" si="31"/>
        <v>#N/A</v>
      </c>
      <c r="Q185" s="8" t="e">
        <f t="shared" si="32"/>
        <v>#N/A</v>
      </c>
      <c r="S185" s="8" t="e">
        <f t="shared" si="33"/>
        <v>#N/A</v>
      </c>
      <c r="T185" s="8" t="e">
        <f t="shared" si="34"/>
        <v>#N/A</v>
      </c>
      <c r="U185" s="8" t="e">
        <f t="shared" si="35"/>
        <v>#N/A</v>
      </c>
      <c r="V185" s="8" t="e">
        <f t="shared" si="36"/>
        <v>#N/A</v>
      </c>
      <c r="W185" s="8" t="e">
        <f t="shared" si="37"/>
        <v>#N/A</v>
      </c>
      <c r="X185" s="8" t="e">
        <f t="shared" si="38"/>
        <v>#N/A</v>
      </c>
      <c r="Y185" s="20" t="e">
        <f t="shared" si="39"/>
        <v>#N/A</v>
      </c>
    </row>
    <row r="186" spans="1:25" x14ac:dyDescent="0.25">
      <c r="A186">
        <v>2117</v>
      </c>
      <c r="B186" t="s">
        <v>221</v>
      </c>
      <c r="C186" s="14"/>
      <c r="D186" s="14"/>
      <c r="E186" s="14"/>
      <c r="F186" s="14"/>
      <c r="G186" s="14"/>
      <c r="H186" s="14"/>
      <c r="J186" s="8" t="e">
        <f>'Ready Reckoner'!$C$8+'Ready Reckoner'!$C$9</f>
        <v>#N/A</v>
      </c>
      <c r="L186" s="8" t="e">
        <f t="shared" si="27"/>
        <v>#N/A</v>
      </c>
      <c r="M186" s="8" t="e">
        <f t="shared" si="28"/>
        <v>#N/A</v>
      </c>
      <c r="N186" s="8" t="e">
        <f t="shared" si="29"/>
        <v>#N/A</v>
      </c>
      <c r="O186" s="8" t="e">
        <f t="shared" si="30"/>
        <v>#N/A</v>
      </c>
      <c r="P186" s="8" t="e">
        <f t="shared" si="31"/>
        <v>#N/A</v>
      </c>
      <c r="Q186" s="8" t="e">
        <f t="shared" si="32"/>
        <v>#N/A</v>
      </c>
      <c r="S186" s="8" t="e">
        <f t="shared" si="33"/>
        <v>#N/A</v>
      </c>
      <c r="T186" s="8" t="e">
        <f t="shared" si="34"/>
        <v>#N/A</v>
      </c>
      <c r="U186" s="8" t="e">
        <f t="shared" si="35"/>
        <v>#N/A</v>
      </c>
      <c r="V186" s="8" t="e">
        <f t="shared" si="36"/>
        <v>#N/A</v>
      </c>
      <c r="W186" s="8" t="e">
        <f t="shared" si="37"/>
        <v>#N/A</v>
      </c>
      <c r="X186" s="8" t="e">
        <f t="shared" si="38"/>
        <v>#N/A</v>
      </c>
      <c r="Y186" s="20" t="e">
        <f t="shared" si="39"/>
        <v>#N/A</v>
      </c>
    </row>
    <row r="187" spans="1:25" x14ac:dyDescent="0.25">
      <c r="A187">
        <v>3035</v>
      </c>
      <c r="B187" t="s">
        <v>222</v>
      </c>
      <c r="C187" s="14"/>
      <c r="D187" s="14"/>
      <c r="E187" s="14"/>
      <c r="F187" s="14"/>
      <c r="G187" s="14"/>
      <c r="H187" s="14"/>
      <c r="J187" s="8" t="e">
        <f>'Ready Reckoner'!$C$8+'Ready Reckoner'!$C$9</f>
        <v>#N/A</v>
      </c>
      <c r="L187" s="8" t="e">
        <f t="shared" si="27"/>
        <v>#N/A</v>
      </c>
      <c r="M187" s="8" t="e">
        <f t="shared" si="28"/>
        <v>#N/A</v>
      </c>
      <c r="N187" s="8" t="e">
        <f t="shared" si="29"/>
        <v>#N/A</v>
      </c>
      <c r="O187" s="8" t="e">
        <f t="shared" si="30"/>
        <v>#N/A</v>
      </c>
      <c r="P187" s="8" t="e">
        <f t="shared" si="31"/>
        <v>#N/A</v>
      </c>
      <c r="Q187" s="8" t="e">
        <f t="shared" si="32"/>
        <v>#N/A</v>
      </c>
      <c r="S187" s="8" t="e">
        <f t="shared" si="33"/>
        <v>#N/A</v>
      </c>
      <c r="T187" s="8" t="e">
        <f t="shared" si="34"/>
        <v>#N/A</v>
      </c>
      <c r="U187" s="8" t="e">
        <f t="shared" si="35"/>
        <v>#N/A</v>
      </c>
      <c r="V187" s="8" t="e">
        <f t="shared" si="36"/>
        <v>#N/A</v>
      </c>
      <c r="W187" s="8" t="e">
        <f t="shared" si="37"/>
        <v>#N/A</v>
      </c>
      <c r="X187" s="8" t="e">
        <f t="shared" si="38"/>
        <v>#N/A</v>
      </c>
      <c r="Y187" s="20" t="e">
        <f t="shared" si="39"/>
        <v>#N/A</v>
      </c>
    </row>
    <row r="188" spans="1:25" x14ac:dyDescent="0.25">
      <c r="A188">
        <v>2078</v>
      </c>
      <c r="B188" t="s">
        <v>223</v>
      </c>
      <c r="C188" s="14"/>
      <c r="D188" s="14"/>
      <c r="E188" s="14"/>
      <c r="F188" s="14"/>
      <c r="G188" s="14"/>
      <c r="H188" s="14"/>
      <c r="J188" s="8" t="e">
        <f>'Ready Reckoner'!$C$8+'Ready Reckoner'!$C$9</f>
        <v>#N/A</v>
      </c>
      <c r="L188" s="8" t="e">
        <f t="shared" si="27"/>
        <v>#N/A</v>
      </c>
      <c r="M188" s="8" t="e">
        <f t="shared" si="28"/>
        <v>#N/A</v>
      </c>
      <c r="N188" s="8" t="e">
        <f t="shared" si="29"/>
        <v>#N/A</v>
      </c>
      <c r="O188" s="8" t="e">
        <f t="shared" si="30"/>
        <v>#N/A</v>
      </c>
      <c r="P188" s="8" t="e">
        <f t="shared" si="31"/>
        <v>#N/A</v>
      </c>
      <c r="Q188" s="8" t="e">
        <f t="shared" si="32"/>
        <v>#N/A</v>
      </c>
      <c r="S188" s="8" t="e">
        <f t="shared" si="33"/>
        <v>#N/A</v>
      </c>
      <c r="T188" s="8" t="e">
        <f t="shared" si="34"/>
        <v>#N/A</v>
      </c>
      <c r="U188" s="8" t="e">
        <f t="shared" si="35"/>
        <v>#N/A</v>
      </c>
      <c r="V188" s="8" t="e">
        <f t="shared" si="36"/>
        <v>#N/A</v>
      </c>
      <c r="W188" s="8" t="e">
        <f t="shared" si="37"/>
        <v>#N/A</v>
      </c>
      <c r="X188" s="8" t="e">
        <f t="shared" si="38"/>
        <v>#N/A</v>
      </c>
      <c r="Y188" s="20" t="e">
        <f t="shared" si="39"/>
        <v>#N/A</v>
      </c>
    </row>
    <row r="189" spans="1:25" x14ac:dyDescent="0.25">
      <c r="A189">
        <v>2030</v>
      </c>
      <c r="B189" t="s">
        <v>224</v>
      </c>
      <c r="C189" s="14"/>
      <c r="D189" s="14"/>
      <c r="E189" s="14"/>
      <c r="F189" s="14"/>
      <c r="G189" s="14"/>
      <c r="H189" s="14"/>
      <c r="J189" s="8" t="e">
        <f>'Ready Reckoner'!$C$8+'Ready Reckoner'!$C$9</f>
        <v>#N/A</v>
      </c>
      <c r="L189" s="8" t="e">
        <f t="shared" si="27"/>
        <v>#N/A</v>
      </c>
      <c r="M189" s="8" t="e">
        <f t="shared" si="28"/>
        <v>#N/A</v>
      </c>
      <c r="N189" s="8" t="e">
        <f t="shared" si="29"/>
        <v>#N/A</v>
      </c>
      <c r="O189" s="8" t="e">
        <f t="shared" si="30"/>
        <v>#N/A</v>
      </c>
      <c r="P189" s="8" t="e">
        <f t="shared" si="31"/>
        <v>#N/A</v>
      </c>
      <c r="Q189" s="8" t="e">
        <f t="shared" si="32"/>
        <v>#N/A</v>
      </c>
      <c r="S189" s="8" t="e">
        <f t="shared" si="33"/>
        <v>#N/A</v>
      </c>
      <c r="T189" s="8" t="e">
        <f t="shared" si="34"/>
        <v>#N/A</v>
      </c>
      <c r="U189" s="8" t="e">
        <f t="shared" si="35"/>
        <v>#N/A</v>
      </c>
      <c r="V189" s="8" t="e">
        <f t="shared" si="36"/>
        <v>#N/A</v>
      </c>
      <c r="W189" s="8" t="e">
        <f t="shared" si="37"/>
        <v>#N/A</v>
      </c>
      <c r="X189" s="8" t="e">
        <f t="shared" si="38"/>
        <v>#N/A</v>
      </c>
      <c r="Y189" s="20" t="e">
        <f t="shared" si="39"/>
        <v>#N/A</v>
      </c>
    </row>
    <row r="190" spans="1:25" x14ac:dyDescent="0.25">
      <c r="A190">
        <v>2100</v>
      </c>
      <c r="B190" t="s">
        <v>225</v>
      </c>
      <c r="C190" s="14"/>
      <c r="D190" s="14"/>
      <c r="E190" s="14"/>
      <c r="F190" s="14"/>
      <c r="G190" s="14"/>
      <c r="H190" s="14"/>
      <c r="J190" s="8" t="e">
        <f>'Ready Reckoner'!$C$8+'Ready Reckoner'!$C$9</f>
        <v>#N/A</v>
      </c>
      <c r="L190" s="8" t="e">
        <f t="shared" si="27"/>
        <v>#N/A</v>
      </c>
      <c r="M190" s="8" t="e">
        <f t="shared" si="28"/>
        <v>#N/A</v>
      </c>
      <c r="N190" s="8" t="e">
        <f t="shared" si="29"/>
        <v>#N/A</v>
      </c>
      <c r="O190" s="8" t="e">
        <f t="shared" si="30"/>
        <v>#N/A</v>
      </c>
      <c r="P190" s="8" t="e">
        <f t="shared" si="31"/>
        <v>#N/A</v>
      </c>
      <c r="Q190" s="8" t="e">
        <f t="shared" si="32"/>
        <v>#N/A</v>
      </c>
      <c r="S190" s="8" t="e">
        <f t="shared" si="33"/>
        <v>#N/A</v>
      </c>
      <c r="T190" s="8" t="e">
        <f t="shared" si="34"/>
        <v>#N/A</v>
      </c>
      <c r="U190" s="8" t="e">
        <f t="shared" si="35"/>
        <v>#N/A</v>
      </c>
      <c r="V190" s="8" t="e">
        <f t="shared" si="36"/>
        <v>#N/A</v>
      </c>
      <c r="W190" s="8" t="e">
        <f t="shared" si="37"/>
        <v>#N/A</v>
      </c>
      <c r="X190" s="8" t="e">
        <f t="shared" si="38"/>
        <v>#N/A</v>
      </c>
      <c r="Y190" s="20" t="e">
        <f t="shared" si="39"/>
        <v>#N/A</v>
      </c>
    </row>
    <row r="191" spans="1:25" x14ac:dyDescent="0.25">
      <c r="A191">
        <v>3036</v>
      </c>
      <c r="B191" t="s">
        <v>226</v>
      </c>
      <c r="C191" s="14"/>
      <c r="D191" s="14"/>
      <c r="E191" s="14"/>
      <c r="F191" s="14"/>
      <c r="G191" s="14"/>
      <c r="H191" s="14"/>
      <c r="J191" s="8" t="e">
        <f>'Ready Reckoner'!$C$8+'Ready Reckoner'!$C$9</f>
        <v>#N/A</v>
      </c>
      <c r="L191" s="8" t="e">
        <f t="shared" si="27"/>
        <v>#N/A</v>
      </c>
      <c r="M191" s="8" t="e">
        <f t="shared" si="28"/>
        <v>#N/A</v>
      </c>
      <c r="N191" s="8" t="e">
        <f t="shared" si="29"/>
        <v>#N/A</v>
      </c>
      <c r="O191" s="8" t="e">
        <f t="shared" si="30"/>
        <v>#N/A</v>
      </c>
      <c r="P191" s="8" t="e">
        <f t="shared" si="31"/>
        <v>#N/A</v>
      </c>
      <c r="Q191" s="8" t="e">
        <f t="shared" si="32"/>
        <v>#N/A</v>
      </c>
      <c r="S191" s="8" t="e">
        <f t="shared" si="33"/>
        <v>#N/A</v>
      </c>
      <c r="T191" s="8" t="e">
        <f t="shared" si="34"/>
        <v>#N/A</v>
      </c>
      <c r="U191" s="8" t="e">
        <f t="shared" si="35"/>
        <v>#N/A</v>
      </c>
      <c r="V191" s="8" t="e">
        <f t="shared" si="36"/>
        <v>#N/A</v>
      </c>
      <c r="W191" s="8" t="e">
        <f t="shared" si="37"/>
        <v>#N/A</v>
      </c>
      <c r="X191" s="8" t="e">
        <f t="shared" si="38"/>
        <v>#N/A</v>
      </c>
      <c r="Y191" s="20" t="e">
        <f t="shared" si="39"/>
        <v>#N/A</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workbookViewId="0">
      <selection activeCell="C27" sqref="C27"/>
    </sheetView>
  </sheetViews>
  <sheetFormatPr defaultRowHeight="15" x14ac:dyDescent="0.25"/>
  <cols>
    <col min="1" max="1" width="37.85546875" customWidth="1"/>
    <col min="2" max="2" width="11.140625" style="1" customWidth="1"/>
    <col min="3" max="3" width="13.28515625" style="8" customWidth="1"/>
    <col min="4" max="8" width="9.140625" style="28"/>
  </cols>
  <sheetData>
    <row r="1" spans="1:3" x14ac:dyDescent="0.25">
      <c r="A1" s="29" t="s">
        <v>248</v>
      </c>
    </row>
    <row r="2" spans="1:3" ht="6" customHeight="1" x14ac:dyDescent="0.25"/>
    <row r="3" spans="1:3" x14ac:dyDescent="0.25">
      <c r="A3" t="s">
        <v>249</v>
      </c>
      <c r="B3" s="27" t="e">
        <f>'Ready Reckoner'!C5:G5</f>
        <v>#VALUE!</v>
      </c>
    </row>
    <row r="4" spans="1:3" x14ac:dyDescent="0.25">
      <c r="A4" t="s">
        <v>250</v>
      </c>
      <c r="B4" s="34">
        <f>'Ready Reckoner'!H5</f>
        <v>0</v>
      </c>
    </row>
    <row r="5" spans="1:3" ht="8.25" customHeight="1" x14ac:dyDescent="0.25"/>
    <row r="6" spans="1:3" x14ac:dyDescent="0.25">
      <c r="A6" t="s">
        <v>251</v>
      </c>
      <c r="B6" s="1" t="e">
        <f>VLOOKUP(B4,'17-18 MFG base'!A3:C268,3,FALSE)</f>
        <v>#N/A</v>
      </c>
    </row>
    <row r="7" spans="1:3" ht="7.5" customHeight="1" x14ac:dyDescent="0.25"/>
    <row r="8" spans="1:3" x14ac:dyDescent="0.25">
      <c r="A8" t="s">
        <v>252</v>
      </c>
      <c r="B8" s="1" t="e">
        <f>B6*C8</f>
        <v>#N/A</v>
      </c>
      <c r="C8" s="30">
        <v>1</v>
      </c>
    </row>
    <row r="9" spans="1:3" x14ac:dyDescent="0.25">
      <c r="A9" t="s">
        <v>253</v>
      </c>
      <c r="B9" s="1" t="e">
        <f>B6*C9</f>
        <v>#N/A</v>
      </c>
      <c r="C9" s="30">
        <v>0.98499999999999999</v>
      </c>
    </row>
    <row r="11" spans="1:3" x14ac:dyDescent="0.25">
      <c r="A11" t="s">
        <v>254</v>
      </c>
      <c r="B11" s="1" t="e">
        <f>SUM('Ready Reckoner'!D13:D20)+'Ready Reckoner'!D26+'Ready Reckoner'!D22+'Ready Reckoner'!D23</f>
        <v>#N/A</v>
      </c>
    </row>
    <row r="12" spans="1:3" x14ac:dyDescent="0.25">
      <c r="A12" t="s">
        <v>255</v>
      </c>
      <c r="B12" s="1" t="e">
        <f>-'Ready Reckoner'!D20</f>
        <v>#N/A</v>
      </c>
    </row>
    <row r="13" spans="1:3" x14ac:dyDescent="0.25">
      <c r="A13" t="s">
        <v>256</v>
      </c>
      <c r="B13" s="1" t="e">
        <f>-'Ready Reckoner'!D23</f>
        <v>#N/A</v>
      </c>
    </row>
    <row r="14" spans="1:3" x14ac:dyDescent="0.25">
      <c r="A14" t="s">
        <v>266</v>
      </c>
      <c r="B14" s="1" t="e">
        <f>-VLOOKUP(B4,$A$33:$C$221,3,FALSE)</f>
        <v>#N/A</v>
      </c>
    </row>
    <row r="15" spans="1:3" x14ac:dyDescent="0.25">
      <c r="A15" s="4" t="s">
        <v>257</v>
      </c>
      <c r="B15" s="31" t="e">
        <f>SUM(B11:B14)</f>
        <v>#N/A</v>
      </c>
    </row>
    <row r="16" spans="1:3" x14ac:dyDescent="0.25">
      <c r="A16" s="4" t="s">
        <v>258</v>
      </c>
      <c r="B16" s="31" t="e">
        <f>B15/SUM('Ready Reckoner'!C7:C9)</f>
        <v>#N/A</v>
      </c>
    </row>
    <row r="17" spans="1:3" ht="4.5" customHeight="1" x14ac:dyDescent="0.25"/>
    <row r="18" spans="1:3" x14ac:dyDescent="0.25">
      <c r="A18" t="s">
        <v>259</v>
      </c>
      <c r="B18" s="1" t="e">
        <f>B16-B8</f>
        <v>#N/A</v>
      </c>
      <c r="C18" s="32" t="e">
        <f>IF(B18&lt;0,-(B18*SUM('Ready Reckoner'!$C$7:$C$9)),0)</f>
        <v>#N/A</v>
      </c>
    </row>
    <row r="19" spans="1:3" x14ac:dyDescent="0.25">
      <c r="A19" t="s">
        <v>260</v>
      </c>
      <c r="B19" s="1" t="e">
        <f>B16-B9</f>
        <v>#N/A</v>
      </c>
      <c r="C19" s="33" t="e">
        <f>IF(B19&lt;0,-(B19*SUM('Ready Reckoner'!$C$7:$C$9)),0)</f>
        <v>#N/A</v>
      </c>
    </row>
    <row r="22" spans="1:3" x14ac:dyDescent="0.25">
      <c r="A22" s="29" t="s">
        <v>261</v>
      </c>
    </row>
    <row r="23" spans="1:3" ht="7.5" customHeight="1" x14ac:dyDescent="0.25"/>
    <row r="24" spans="1:3" x14ac:dyDescent="0.25">
      <c r="A24" t="s">
        <v>262</v>
      </c>
      <c r="B24" s="1" t="e">
        <f>C24*B6</f>
        <v>#N/A</v>
      </c>
      <c r="C24" s="28">
        <v>1.03</v>
      </c>
    </row>
    <row r="25" spans="1:3" x14ac:dyDescent="0.25">
      <c r="A25" t="s">
        <v>263</v>
      </c>
      <c r="B25" s="1" t="e">
        <f>B16</f>
        <v>#N/A</v>
      </c>
    </row>
    <row r="26" spans="1:3" ht="6" customHeight="1" x14ac:dyDescent="0.25"/>
    <row r="27" spans="1:3" x14ac:dyDescent="0.25">
      <c r="A27" t="s">
        <v>264</v>
      </c>
      <c r="B27" s="1" t="e">
        <f>B25-B24</f>
        <v>#N/A</v>
      </c>
      <c r="C27" s="35" t="e">
        <f>IF(B27&lt;0,0,-(B27*SUM('Ready Reckoner'!C7:C9)))</f>
        <v>#N/A</v>
      </c>
    </row>
    <row r="31" spans="1:3" hidden="1" x14ac:dyDescent="0.25">
      <c r="A31" t="s">
        <v>265</v>
      </c>
    </row>
    <row r="32" spans="1:3" hidden="1" x14ac:dyDescent="0.25"/>
    <row r="33" spans="1:2" hidden="1" x14ac:dyDescent="0.25">
      <c r="A33" s="37">
        <v>2173</v>
      </c>
      <c r="B33" s="27" t="s">
        <v>38</v>
      </c>
    </row>
    <row r="34" spans="1:2" hidden="1" x14ac:dyDescent="0.25">
      <c r="A34" s="37">
        <v>3000</v>
      </c>
      <c r="B34" s="27" t="s">
        <v>39</v>
      </c>
    </row>
    <row r="35" spans="1:2" hidden="1" x14ac:dyDescent="0.25">
      <c r="A35" s="37">
        <v>3026</v>
      </c>
      <c r="B35" s="27" t="s">
        <v>40</v>
      </c>
    </row>
    <row r="36" spans="1:2" hidden="1" x14ac:dyDescent="0.25">
      <c r="A36" s="37">
        <v>6907</v>
      </c>
      <c r="B36" s="27" t="s">
        <v>41</v>
      </c>
    </row>
    <row r="37" spans="1:2" hidden="1" x14ac:dyDescent="0.25">
      <c r="A37" s="37">
        <v>2150</v>
      </c>
      <c r="B37" s="27" t="s">
        <v>42</v>
      </c>
    </row>
    <row r="38" spans="1:2" hidden="1" x14ac:dyDescent="0.25">
      <c r="A38" s="37">
        <v>2184</v>
      </c>
      <c r="B38" s="27" t="s">
        <v>43</v>
      </c>
    </row>
    <row r="39" spans="1:2" hidden="1" x14ac:dyDescent="0.25">
      <c r="A39" s="37">
        <v>3360</v>
      </c>
      <c r="B39" s="27" t="s">
        <v>44</v>
      </c>
    </row>
    <row r="40" spans="1:2" hidden="1" x14ac:dyDescent="0.25">
      <c r="A40" s="37">
        <v>2102</v>
      </c>
      <c r="B40" s="27" t="s">
        <v>45</v>
      </c>
    </row>
    <row r="41" spans="1:2" hidden="1" x14ac:dyDescent="0.25">
      <c r="A41" s="37">
        <v>2020</v>
      </c>
      <c r="B41" s="27" t="s">
        <v>46</v>
      </c>
    </row>
    <row r="42" spans="1:2" hidden="1" x14ac:dyDescent="0.25">
      <c r="A42" s="37">
        <v>4064</v>
      </c>
      <c r="B42" s="27" t="s">
        <v>47</v>
      </c>
    </row>
    <row r="43" spans="1:2" hidden="1" x14ac:dyDescent="0.25">
      <c r="A43" s="37">
        <v>2001</v>
      </c>
      <c r="B43" s="27" t="s">
        <v>48</v>
      </c>
    </row>
    <row r="44" spans="1:2" hidden="1" x14ac:dyDescent="0.25">
      <c r="A44" s="37">
        <v>2038</v>
      </c>
      <c r="B44" s="27" t="s">
        <v>49</v>
      </c>
    </row>
    <row r="45" spans="1:2" hidden="1" x14ac:dyDescent="0.25">
      <c r="A45" s="37">
        <v>4032</v>
      </c>
      <c r="B45" s="27" t="s">
        <v>50</v>
      </c>
    </row>
    <row r="46" spans="1:2" hidden="1" x14ac:dyDescent="0.25">
      <c r="A46" s="37">
        <v>2115</v>
      </c>
      <c r="B46" s="27" t="s">
        <v>51</v>
      </c>
    </row>
    <row r="47" spans="1:2" hidden="1" x14ac:dyDescent="0.25">
      <c r="A47" s="37">
        <v>4040</v>
      </c>
      <c r="B47" s="27" t="s">
        <v>52</v>
      </c>
    </row>
    <row r="48" spans="1:2" hidden="1" x14ac:dyDescent="0.25">
      <c r="A48" s="37">
        <v>4025</v>
      </c>
      <c r="B48" s="27" t="s">
        <v>53</v>
      </c>
    </row>
    <row r="49" spans="1:2" hidden="1" x14ac:dyDescent="0.25">
      <c r="A49" s="37">
        <v>4041</v>
      </c>
      <c r="B49" s="27" t="s">
        <v>54</v>
      </c>
    </row>
    <row r="50" spans="1:2" hidden="1" x14ac:dyDescent="0.25">
      <c r="A50" s="37">
        <v>2166</v>
      </c>
      <c r="B50" s="27" t="s">
        <v>55</v>
      </c>
    </row>
    <row r="51" spans="1:2" hidden="1" x14ac:dyDescent="0.25">
      <c r="A51" s="37">
        <v>5400</v>
      </c>
      <c r="B51" s="27" t="s">
        <v>56</v>
      </c>
    </row>
    <row r="52" spans="1:2" hidden="1" x14ac:dyDescent="0.25">
      <c r="A52" s="37">
        <v>2062</v>
      </c>
      <c r="B52" s="27" t="s">
        <v>57</v>
      </c>
    </row>
    <row r="53" spans="1:2" hidden="1" x14ac:dyDescent="0.25">
      <c r="A53" s="37">
        <v>2075</v>
      </c>
      <c r="B53" s="27" t="s">
        <v>58</v>
      </c>
    </row>
    <row r="54" spans="1:2" hidden="1" x14ac:dyDescent="0.25">
      <c r="A54" s="37">
        <v>2107</v>
      </c>
      <c r="B54" s="27" t="s">
        <v>59</v>
      </c>
    </row>
    <row r="55" spans="1:2" hidden="1" x14ac:dyDescent="0.25">
      <c r="A55" s="37">
        <v>6906</v>
      </c>
      <c r="B55" s="27" t="s">
        <v>60</v>
      </c>
    </row>
    <row r="56" spans="1:2" hidden="1" x14ac:dyDescent="0.25">
      <c r="A56" s="37">
        <v>4021</v>
      </c>
      <c r="B56" s="27" t="s">
        <v>61</v>
      </c>
    </row>
    <row r="57" spans="1:2" hidden="1" x14ac:dyDescent="0.25">
      <c r="A57" s="37">
        <v>6102</v>
      </c>
      <c r="B57" s="27" t="s">
        <v>62</v>
      </c>
    </row>
    <row r="58" spans="1:2" hidden="1" x14ac:dyDescent="0.25">
      <c r="A58" s="37">
        <v>3031</v>
      </c>
      <c r="B58" s="27" t="s">
        <v>63</v>
      </c>
    </row>
    <row r="59" spans="1:2" hidden="1" x14ac:dyDescent="0.25">
      <c r="A59" s="37">
        <v>2203</v>
      </c>
      <c r="B59" s="27" t="s">
        <v>64</v>
      </c>
    </row>
    <row r="60" spans="1:2" hidden="1" x14ac:dyDescent="0.25">
      <c r="A60" s="37">
        <v>4029</v>
      </c>
      <c r="B60" s="27" t="s">
        <v>65</v>
      </c>
    </row>
    <row r="61" spans="1:2" hidden="1" x14ac:dyDescent="0.25">
      <c r="A61" s="37">
        <v>2036</v>
      </c>
      <c r="B61" s="27" t="s">
        <v>66</v>
      </c>
    </row>
    <row r="62" spans="1:2" hidden="1" x14ac:dyDescent="0.25">
      <c r="A62" s="37">
        <v>4100</v>
      </c>
      <c r="B62" s="27" t="s">
        <v>67</v>
      </c>
    </row>
    <row r="63" spans="1:2" hidden="1" x14ac:dyDescent="0.25">
      <c r="A63" s="37">
        <v>2087</v>
      </c>
      <c r="B63" s="27" t="s">
        <v>68</v>
      </c>
    </row>
    <row r="64" spans="1:2" hidden="1" x14ac:dyDescent="0.25">
      <c r="A64" s="37">
        <v>2094</v>
      </c>
      <c r="B64" s="27" t="s">
        <v>69</v>
      </c>
    </row>
    <row r="65" spans="1:2" hidden="1" x14ac:dyDescent="0.25">
      <c r="A65" s="37">
        <v>2013</v>
      </c>
      <c r="B65" s="27" t="s">
        <v>70</v>
      </c>
    </row>
    <row r="66" spans="1:2" hidden="1" x14ac:dyDescent="0.25">
      <c r="A66" s="37">
        <v>3024</v>
      </c>
      <c r="B66" s="27" t="s">
        <v>71</v>
      </c>
    </row>
    <row r="67" spans="1:2" hidden="1" x14ac:dyDescent="0.25">
      <c r="A67" s="37">
        <v>2015</v>
      </c>
      <c r="B67" s="27" t="s">
        <v>72</v>
      </c>
    </row>
    <row r="68" spans="1:2" hidden="1" x14ac:dyDescent="0.25">
      <c r="A68" s="37">
        <v>2186</v>
      </c>
      <c r="B68" s="27" t="s">
        <v>73</v>
      </c>
    </row>
    <row r="69" spans="1:2" hidden="1" x14ac:dyDescent="0.25">
      <c r="A69" s="37">
        <v>2110</v>
      </c>
      <c r="B69" s="27" t="s">
        <v>74</v>
      </c>
    </row>
    <row r="70" spans="1:2" hidden="1" x14ac:dyDescent="0.25">
      <c r="A70" s="37">
        <v>2111</v>
      </c>
      <c r="B70" s="27" t="s">
        <v>75</v>
      </c>
    </row>
    <row r="71" spans="1:2" hidden="1" x14ac:dyDescent="0.25">
      <c r="A71" s="37">
        <v>2024</v>
      </c>
      <c r="B71" s="27" t="s">
        <v>76</v>
      </c>
    </row>
    <row r="72" spans="1:2" hidden="1" x14ac:dyDescent="0.25">
      <c r="A72" s="37">
        <v>2112</v>
      </c>
      <c r="B72" s="27" t="s">
        <v>77</v>
      </c>
    </row>
    <row r="73" spans="1:2" hidden="1" x14ac:dyDescent="0.25">
      <c r="A73" s="37">
        <v>2167</v>
      </c>
      <c r="B73" s="27" t="s">
        <v>78</v>
      </c>
    </row>
    <row r="74" spans="1:2" hidden="1" x14ac:dyDescent="0.25">
      <c r="A74" s="37">
        <v>6908</v>
      </c>
      <c r="B74" s="27" t="s">
        <v>79</v>
      </c>
    </row>
    <row r="75" spans="1:2" hidden="1" x14ac:dyDescent="0.25">
      <c r="A75" s="37">
        <v>6905</v>
      </c>
      <c r="B75" s="27" t="s">
        <v>80</v>
      </c>
    </row>
    <row r="76" spans="1:2" hidden="1" x14ac:dyDescent="0.25">
      <c r="A76" s="37">
        <v>4004</v>
      </c>
      <c r="B76" s="27" t="s">
        <v>81</v>
      </c>
    </row>
    <row r="77" spans="1:2" hidden="1" x14ac:dyDescent="0.25">
      <c r="A77" s="37">
        <v>2025</v>
      </c>
      <c r="B77" s="27" t="s">
        <v>82</v>
      </c>
    </row>
    <row r="78" spans="1:2" hidden="1" x14ac:dyDescent="0.25">
      <c r="A78" s="37">
        <v>2018</v>
      </c>
      <c r="B78" s="27" t="s">
        <v>83</v>
      </c>
    </row>
    <row r="79" spans="1:2" hidden="1" x14ac:dyDescent="0.25">
      <c r="A79" s="37">
        <v>4024</v>
      </c>
      <c r="B79" s="27" t="s">
        <v>84</v>
      </c>
    </row>
    <row r="80" spans="1:2" hidden="1" x14ac:dyDescent="0.25">
      <c r="A80" s="37">
        <v>2008</v>
      </c>
      <c r="B80" s="27" t="s">
        <v>85</v>
      </c>
    </row>
    <row r="81" spans="1:2" hidden="1" x14ac:dyDescent="0.25">
      <c r="A81" s="37">
        <v>4010</v>
      </c>
      <c r="B81" s="27" t="s">
        <v>86</v>
      </c>
    </row>
    <row r="82" spans="1:2" hidden="1" x14ac:dyDescent="0.25">
      <c r="A82" s="37">
        <v>3028</v>
      </c>
      <c r="B82" s="27" t="s">
        <v>87</v>
      </c>
    </row>
    <row r="83" spans="1:2" hidden="1" x14ac:dyDescent="0.25">
      <c r="A83" s="37">
        <v>2147</v>
      </c>
      <c r="B83" s="27" t="s">
        <v>88</v>
      </c>
    </row>
    <row r="84" spans="1:2" hidden="1" x14ac:dyDescent="0.25">
      <c r="A84" s="37">
        <v>2120</v>
      </c>
      <c r="B84" s="27" t="s">
        <v>89</v>
      </c>
    </row>
    <row r="85" spans="1:2" hidden="1" x14ac:dyDescent="0.25">
      <c r="A85" s="37">
        <v>2113</v>
      </c>
      <c r="B85" s="27" t="s">
        <v>90</v>
      </c>
    </row>
    <row r="86" spans="1:2" hidden="1" x14ac:dyDescent="0.25">
      <c r="A86" s="37">
        <v>2103</v>
      </c>
      <c r="B86" s="27" t="s">
        <v>91</v>
      </c>
    </row>
    <row r="87" spans="1:2" hidden="1" x14ac:dyDescent="0.25">
      <c r="A87" s="37">
        <v>2084</v>
      </c>
      <c r="B87" s="27" t="s">
        <v>92</v>
      </c>
    </row>
    <row r="88" spans="1:2" hidden="1" x14ac:dyDescent="0.25">
      <c r="A88" s="37">
        <v>2183</v>
      </c>
      <c r="B88" s="27" t="s">
        <v>93</v>
      </c>
    </row>
    <row r="89" spans="1:2" hidden="1" x14ac:dyDescent="0.25">
      <c r="A89" s="37">
        <v>2065</v>
      </c>
      <c r="B89" s="27" t="s">
        <v>94</v>
      </c>
    </row>
    <row r="90" spans="1:2" hidden="1" x14ac:dyDescent="0.25">
      <c r="A90" s="37">
        <v>4613</v>
      </c>
      <c r="B90" s="27" t="s">
        <v>95</v>
      </c>
    </row>
    <row r="91" spans="1:2" hidden="1" x14ac:dyDescent="0.25">
      <c r="A91" s="37">
        <v>2007</v>
      </c>
      <c r="B91" s="27" t="s">
        <v>96</v>
      </c>
    </row>
    <row r="92" spans="1:2" hidden="1" x14ac:dyDescent="0.25">
      <c r="A92" s="37">
        <v>5201</v>
      </c>
      <c r="B92" s="27" t="s">
        <v>97</v>
      </c>
    </row>
    <row r="93" spans="1:2" hidden="1" x14ac:dyDescent="0.25">
      <c r="A93" s="37">
        <v>2027</v>
      </c>
      <c r="B93" s="27" t="s">
        <v>98</v>
      </c>
    </row>
    <row r="94" spans="1:2" hidden="1" x14ac:dyDescent="0.25">
      <c r="A94" s="37">
        <v>2182</v>
      </c>
      <c r="B94" s="27" t="s">
        <v>99</v>
      </c>
    </row>
    <row r="95" spans="1:2" hidden="1" x14ac:dyDescent="0.25">
      <c r="A95" s="37">
        <v>2157</v>
      </c>
      <c r="B95" s="27" t="s">
        <v>100</v>
      </c>
    </row>
    <row r="96" spans="1:2" hidden="1" x14ac:dyDescent="0.25">
      <c r="A96" s="37">
        <v>4101</v>
      </c>
      <c r="B96" s="27" t="s">
        <v>101</v>
      </c>
    </row>
    <row r="97" spans="1:2" hidden="1" x14ac:dyDescent="0.25">
      <c r="A97" s="37">
        <v>2034</v>
      </c>
      <c r="B97" s="27" t="s">
        <v>102</v>
      </c>
    </row>
    <row r="98" spans="1:2" hidden="1" x14ac:dyDescent="0.25">
      <c r="A98" s="37">
        <v>2033</v>
      </c>
      <c r="B98" s="27" t="s">
        <v>103</v>
      </c>
    </row>
    <row r="99" spans="1:2" hidden="1" x14ac:dyDescent="0.25">
      <c r="A99" s="37">
        <v>2093</v>
      </c>
      <c r="B99" s="27" t="s">
        <v>104</v>
      </c>
    </row>
    <row r="100" spans="1:2" hidden="1" x14ac:dyDescent="0.25">
      <c r="A100" s="37">
        <v>5401</v>
      </c>
      <c r="B100" s="27" t="s">
        <v>105</v>
      </c>
    </row>
    <row r="101" spans="1:2" hidden="1" x14ac:dyDescent="0.25">
      <c r="A101" s="37">
        <v>2114</v>
      </c>
      <c r="B101" s="27" t="s">
        <v>106</v>
      </c>
    </row>
    <row r="102" spans="1:2" hidden="1" x14ac:dyDescent="0.25">
      <c r="A102" s="37">
        <v>2121</v>
      </c>
      <c r="B102" s="27" t="s">
        <v>107</v>
      </c>
    </row>
    <row r="103" spans="1:2" hidden="1" x14ac:dyDescent="0.25">
      <c r="A103" s="37">
        <v>3308</v>
      </c>
      <c r="B103" s="27" t="s">
        <v>108</v>
      </c>
    </row>
    <row r="104" spans="1:2" hidden="1" x14ac:dyDescent="0.25">
      <c r="A104" s="37">
        <v>2026</v>
      </c>
      <c r="B104" s="27" t="s">
        <v>109</v>
      </c>
    </row>
    <row r="105" spans="1:2" hidden="1" x14ac:dyDescent="0.25">
      <c r="A105" s="37">
        <v>5203</v>
      </c>
      <c r="B105" s="27" t="s">
        <v>110</v>
      </c>
    </row>
    <row r="106" spans="1:2" hidden="1" x14ac:dyDescent="0.25">
      <c r="A106" s="37">
        <v>5204</v>
      </c>
      <c r="B106" s="27" t="s">
        <v>111</v>
      </c>
    </row>
    <row r="107" spans="1:2" hidden="1" x14ac:dyDescent="0.25">
      <c r="A107" s="37">
        <v>2196</v>
      </c>
      <c r="B107" s="27" t="s">
        <v>112</v>
      </c>
    </row>
    <row r="108" spans="1:2" hidden="1" x14ac:dyDescent="0.25">
      <c r="A108" s="37">
        <v>2123</v>
      </c>
      <c r="B108" s="27" t="s">
        <v>113</v>
      </c>
    </row>
    <row r="109" spans="1:2" hidden="1" x14ac:dyDescent="0.25">
      <c r="A109" s="37">
        <v>3379</v>
      </c>
      <c r="B109" s="27" t="s">
        <v>114</v>
      </c>
    </row>
    <row r="110" spans="1:2" hidden="1" x14ac:dyDescent="0.25">
      <c r="A110" s="37">
        <v>2029</v>
      </c>
      <c r="B110" s="27" t="s">
        <v>115</v>
      </c>
    </row>
    <row r="111" spans="1:2" hidden="1" x14ac:dyDescent="0.25">
      <c r="A111" s="37">
        <v>2180</v>
      </c>
      <c r="B111" s="27" t="s">
        <v>116</v>
      </c>
    </row>
    <row r="112" spans="1:2" hidden="1" x14ac:dyDescent="0.25">
      <c r="A112" s="37">
        <v>2168</v>
      </c>
      <c r="B112" s="27" t="s">
        <v>117</v>
      </c>
    </row>
    <row r="113" spans="1:2" hidden="1" x14ac:dyDescent="0.25">
      <c r="A113" s="37">
        <v>3304</v>
      </c>
      <c r="B113" s="27" t="s">
        <v>118</v>
      </c>
    </row>
    <row r="114" spans="1:2" hidden="1" x14ac:dyDescent="0.25">
      <c r="A114" s="37">
        <v>4502</v>
      </c>
      <c r="B114" s="27" t="s">
        <v>119</v>
      </c>
    </row>
    <row r="115" spans="1:2" hidden="1" x14ac:dyDescent="0.25">
      <c r="A115" s="37">
        <v>4616</v>
      </c>
      <c r="B115" s="27" t="s">
        <v>120</v>
      </c>
    </row>
    <row r="116" spans="1:2" hidden="1" x14ac:dyDescent="0.25">
      <c r="A116" s="37">
        <v>2124</v>
      </c>
      <c r="B116" s="27" t="s">
        <v>121</v>
      </c>
    </row>
    <row r="117" spans="1:2" hidden="1" x14ac:dyDescent="0.25">
      <c r="A117" s="37">
        <v>2195</v>
      </c>
      <c r="B117" s="27" t="s">
        <v>122</v>
      </c>
    </row>
    <row r="118" spans="1:2" hidden="1" x14ac:dyDescent="0.25">
      <c r="A118" s="37">
        <v>5207</v>
      </c>
      <c r="B118" s="27" t="s">
        <v>123</v>
      </c>
    </row>
    <row r="119" spans="1:2" hidden="1" x14ac:dyDescent="0.25">
      <c r="A119" s="37">
        <v>3363</v>
      </c>
      <c r="B119" s="27" t="s">
        <v>124</v>
      </c>
    </row>
    <row r="120" spans="1:2" hidden="1" x14ac:dyDescent="0.25">
      <c r="A120" s="37">
        <v>5200</v>
      </c>
      <c r="B120" s="27" t="s">
        <v>125</v>
      </c>
    </row>
    <row r="121" spans="1:2" hidden="1" x14ac:dyDescent="0.25">
      <c r="A121" s="37">
        <v>2198</v>
      </c>
      <c r="B121" s="27" t="s">
        <v>126</v>
      </c>
    </row>
    <row r="122" spans="1:2" hidden="1" x14ac:dyDescent="0.25">
      <c r="A122" s="37">
        <v>4027</v>
      </c>
      <c r="B122" s="27" t="s">
        <v>127</v>
      </c>
    </row>
    <row r="123" spans="1:2" hidden="1" x14ac:dyDescent="0.25">
      <c r="A123" s="37">
        <v>2041</v>
      </c>
      <c r="B123" s="27" t="s">
        <v>128</v>
      </c>
    </row>
    <row r="124" spans="1:2" hidden="1" x14ac:dyDescent="0.25">
      <c r="A124" s="37">
        <v>2126</v>
      </c>
      <c r="B124" s="27" t="s">
        <v>129</v>
      </c>
    </row>
    <row r="125" spans="1:2" hidden="1" x14ac:dyDescent="0.25">
      <c r="A125" s="37">
        <v>2127</v>
      </c>
      <c r="B125" s="27" t="s">
        <v>130</v>
      </c>
    </row>
    <row r="126" spans="1:2" hidden="1" x14ac:dyDescent="0.25">
      <c r="A126" s="37">
        <v>2090</v>
      </c>
      <c r="B126" s="27" t="s">
        <v>131</v>
      </c>
    </row>
    <row r="127" spans="1:2" hidden="1" x14ac:dyDescent="0.25">
      <c r="A127" s="37">
        <v>2043</v>
      </c>
      <c r="B127" s="27" t="s">
        <v>132</v>
      </c>
    </row>
    <row r="128" spans="1:2" hidden="1" x14ac:dyDescent="0.25">
      <c r="A128" s="37">
        <v>2044</v>
      </c>
      <c r="B128" s="27" t="s">
        <v>133</v>
      </c>
    </row>
    <row r="129" spans="1:2" hidden="1" x14ac:dyDescent="0.25">
      <c r="A129" s="37">
        <v>2002</v>
      </c>
      <c r="B129" s="27" t="s">
        <v>134</v>
      </c>
    </row>
    <row r="130" spans="1:2" hidden="1" x14ac:dyDescent="0.25">
      <c r="A130" s="37">
        <v>2128</v>
      </c>
      <c r="B130" s="27" t="s">
        <v>135</v>
      </c>
    </row>
    <row r="131" spans="1:2" hidden="1" x14ac:dyDescent="0.25">
      <c r="A131" s="37">
        <v>2145</v>
      </c>
      <c r="B131" s="27" t="s">
        <v>136</v>
      </c>
    </row>
    <row r="132" spans="1:2" hidden="1" x14ac:dyDescent="0.25">
      <c r="A132" s="37">
        <v>3023</v>
      </c>
      <c r="B132" s="27" t="s">
        <v>137</v>
      </c>
    </row>
    <row r="133" spans="1:2" hidden="1" x14ac:dyDescent="0.25">
      <c r="A133" s="37">
        <v>2199</v>
      </c>
      <c r="B133" s="27" t="s">
        <v>138</v>
      </c>
    </row>
    <row r="134" spans="1:2" hidden="1" x14ac:dyDescent="0.25">
      <c r="A134" s="37">
        <v>2179</v>
      </c>
      <c r="B134" s="27" t="s">
        <v>139</v>
      </c>
    </row>
    <row r="135" spans="1:2" hidden="1" x14ac:dyDescent="0.25">
      <c r="A135" s="37">
        <v>2048</v>
      </c>
      <c r="B135" s="27" t="s">
        <v>140</v>
      </c>
    </row>
    <row r="136" spans="1:2" hidden="1" x14ac:dyDescent="0.25">
      <c r="A136" s="37">
        <v>2192</v>
      </c>
      <c r="B136" s="27" t="s">
        <v>141</v>
      </c>
    </row>
    <row r="137" spans="1:2" hidden="1" x14ac:dyDescent="0.25">
      <c r="A137" s="37">
        <v>2014</v>
      </c>
      <c r="B137" s="27" t="s">
        <v>142</v>
      </c>
    </row>
    <row r="138" spans="1:2" hidden="1" x14ac:dyDescent="0.25">
      <c r="A138" s="37">
        <v>2185</v>
      </c>
      <c r="B138" s="27" t="s">
        <v>143</v>
      </c>
    </row>
    <row r="139" spans="1:2" hidden="1" x14ac:dyDescent="0.25">
      <c r="A139" s="37">
        <v>5206</v>
      </c>
      <c r="B139" s="27" t="s">
        <v>144</v>
      </c>
    </row>
    <row r="140" spans="1:2" hidden="1" x14ac:dyDescent="0.25">
      <c r="A140" s="37">
        <v>2170</v>
      </c>
      <c r="B140" s="27" t="s">
        <v>145</v>
      </c>
    </row>
    <row r="141" spans="1:2" hidden="1" x14ac:dyDescent="0.25">
      <c r="A141" s="37">
        <v>2054</v>
      </c>
      <c r="B141" s="27" t="s">
        <v>146</v>
      </c>
    </row>
    <row r="142" spans="1:2" hidden="1" x14ac:dyDescent="0.25">
      <c r="A142" s="37">
        <v>2197</v>
      </c>
      <c r="B142" s="27" t="s">
        <v>147</v>
      </c>
    </row>
    <row r="143" spans="1:2" hidden="1" x14ac:dyDescent="0.25">
      <c r="A143" s="37">
        <v>5205</v>
      </c>
      <c r="B143" s="27" t="s">
        <v>148</v>
      </c>
    </row>
    <row r="144" spans="1:2" hidden="1" x14ac:dyDescent="0.25">
      <c r="A144" s="37">
        <v>4019</v>
      </c>
      <c r="B144" s="27" t="s">
        <v>149</v>
      </c>
    </row>
    <row r="145" spans="1:2" hidden="1" x14ac:dyDescent="0.25">
      <c r="A145" s="37">
        <v>2130</v>
      </c>
      <c r="B145" s="27" t="s">
        <v>150</v>
      </c>
    </row>
    <row r="146" spans="1:2" hidden="1" x14ac:dyDescent="0.25">
      <c r="A146" s="37">
        <v>4013</v>
      </c>
      <c r="B146" s="27" t="s">
        <v>151</v>
      </c>
    </row>
    <row r="147" spans="1:2" hidden="1" x14ac:dyDescent="0.25">
      <c r="A147" s="37">
        <v>3353</v>
      </c>
      <c r="B147" s="27" t="s">
        <v>152</v>
      </c>
    </row>
    <row r="148" spans="1:2" hidden="1" x14ac:dyDescent="0.25">
      <c r="A148" s="37">
        <v>3372</v>
      </c>
      <c r="B148" s="27" t="s">
        <v>153</v>
      </c>
    </row>
    <row r="149" spans="1:2" hidden="1" x14ac:dyDescent="0.25">
      <c r="A149" s="37">
        <v>3375</v>
      </c>
      <c r="B149" s="27" t="s">
        <v>154</v>
      </c>
    </row>
    <row r="150" spans="1:2" hidden="1" x14ac:dyDescent="0.25">
      <c r="A150" s="37">
        <v>2064</v>
      </c>
      <c r="B150" s="27" t="s">
        <v>155</v>
      </c>
    </row>
    <row r="151" spans="1:2" hidden="1" x14ac:dyDescent="0.25">
      <c r="A151" s="37">
        <v>4112</v>
      </c>
      <c r="B151" s="27" t="s">
        <v>156</v>
      </c>
    </row>
    <row r="152" spans="1:2" hidden="1" x14ac:dyDescent="0.25">
      <c r="A152" s="37">
        <v>2132</v>
      </c>
      <c r="B152" s="27" t="s">
        <v>157</v>
      </c>
    </row>
    <row r="153" spans="1:2" hidden="1" x14ac:dyDescent="0.25">
      <c r="A153" s="37">
        <v>3377</v>
      </c>
      <c r="B153" s="27" t="s">
        <v>158</v>
      </c>
    </row>
    <row r="154" spans="1:2" hidden="1" x14ac:dyDescent="0.25">
      <c r="A154" s="37">
        <v>2101</v>
      </c>
      <c r="B154" s="27" t="s">
        <v>159</v>
      </c>
    </row>
    <row r="155" spans="1:2" hidden="1" x14ac:dyDescent="0.25">
      <c r="A155" s="37">
        <v>2086</v>
      </c>
      <c r="B155" s="27" t="s">
        <v>160</v>
      </c>
    </row>
    <row r="156" spans="1:2" hidden="1" x14ac:dyDescent="0.25">
      <c r="A156" s="37">
        <v>4039</v>
      </c>
      <c r="B156" s="27" t="s">
        <v>161</v>
      </c>
    </row>
    <row r="157" spans="1:2" hidden="1" x14ac:dyDescent="0.25">
      <c r="A157" s="37">
        <v>2000</v>
      </c>
      <c r="B157" s="27" t="s">
        <v>162</v>
      </c>
    </row>
    <row r="158" spans="1:2" hidden="1" x14ac:dyDescent="0.25">
      <c r="A158" s="37">
        <v>2031</v>
      </c>
      <c r="B158" s="27" t="s">
        <v>163</v>
      </c>
    </row>
    <row r="159" spans="1:2" hidden="1" x14ac:dyDescent="0.25">
      <c r="A159" s="37">
        <v>3365</v>
      </c>
      <c r="B159" s="27" t="s">
        <v>164</v>
      </c>
    </row>
    <row r="160" spans="1:2" hidden="1" x14ac:dyDescent="0.25">
      <c r="A160" s="37">
        <v>5202</v>
      </c>
      <c r="B160" s="27" t="s">
        <v>165</v>
      </c>
    </row>
    <row r="161" spans="1:2" hidden="1" x14ac:dyDescent="0.25">
      <c r="A161" s="37">
        <v>2003</v>
      </c>
      <c r="B161" s="27" t="s">
        <v>166</v>
      </c>
    </row>
    <row r="162" spans="1:2" hidden="1" x14ac:dyDescent="0.25">
      <c r="A162" s="37">
        <v>2140</v>
      </c>
      <c r="B162" s="27" t="s">
        <v>167</v>
      </c>
    </row>
    <row r="163" spans="1:2" hidden="1" x14ac:dyDescent="0.25">
      <c r="A163" s="37">
        <v>4006</v>
      </c>
      <c r="B163" s="27" t="s">
        <v>168</v>
      </c>
    </row>
    <row r="164" spans="1:2" hidden="1" x14ac:dyDescent="0.25">
      <c r="A164" s="37">
        <v>2174</v>
      </c>
      <c r="B164" s="27" t="s">
        <v>169</v>
      </c>
    </row>
    <row r="165" spans="1:2" hidden="1" x14ac:dyDescent="0.25">
      <c r="A165" s="37">
        <v>2055</v>
      </c>
      <c r="B165" s="27" t="s">
        <v>170</v>
      </c>
    </row>
    <row r="166" spans="1:2" hidden="1" x14ac:dyDescent="0.25">
      <c r="A166" s="37">
        <v>2178</v>
      </c>
      <c r="B166" s="27" t="s">
        <v>171</v>
      </c>
    </row>
    <row r="167" spans="1:2" hidden="1" x14ac:dyDescent="0.25">
      <c r="A167" s="37">
        <v>3366</v>
      </c>
      <c r="B167" s="27" t="s">
        <v>172</v>
      </c>
    </row>
    <row r="168" spans="1:2" hidden="1" x14ac:dyDescent="0.25">
      <c r="A168" s="37">
        <v>2077</v>
      </c>
      <c r="B168" s="27" t="s">
        <v>173</v>
      </c>
    </row>
    <row r="169" spans="1:2" hidden="1" x14ac:dyDescent="0.25">
      <c r="A169" s="37">
        <v>2146</v>
      </c>
      <c r="B169" s="27" t="s">
        <v>174</v>
      </c>
    </row>
    <row r="170" spans="1:2" hidden="1" x14ac:dyDescent="0.25">
      <c r="A170" s="37">
        <v>2023</v>
      </c>
      <c r="B170" s="27" t="s">
        <v>175</v>
      </c>
    </row>
    <row r="171" spans="1:2" hidden="1" x14ac:dyDescent="0.25">
      <c r="A171" s="37">
        <v>3369</v>
      </c>
      <c r="B171" s="27" t="s">
        <v>176</v>
      </c>
    </row>
    <row r="172" spans="1:2" hidden="1" x14ac:dyDescent="0.25">
      <c r="A172" s="37">
        <v>3333</v>
      </c>
      <c r="B172" s="27" t="s">
        <v>177</v>
      </c>
    </row>
    <row r="173" spans="1:2" hidden="1" x14ac:dyDescent="0.25">
      <c r="A173" s="37">
        <v>3373</v>
      </c>
      <c r="B173" s="27" t="s">
        <v>178</v>
      </c>
    </row>
    <row r="174" spans="1:2" hidden="1" x14ac:dyDescent="0.25">
      <c r="A174" s="37">
        <v>4023</v>
      </c>
      <c r="B174" s="27" t="s">
        <v>179</v>
      </c>
    </row>
    <row r="175" spans="1:2" hidden="1" x14ac:dyDescent="0.25">
      <c r="A175" s="37">
        <v>3334</v>
      </c>
      <c r="B175" s="27" t="s">
        <v>180</v>
      </c>
    </row>
    <row r="176" spans="1:2" hidden="1" x14ac:dyDescent="0.25">
      <c r="A176" s="37">
        <v>3335</v>
      </c>
      <c r="B176" s="27" t="s">
        <v>181</v>
      </c>
    </row>
    <row r="177" spans="1:2" hidden="1" x14ac:dyDescent="0.25">
      <c r="A177" s="37">
        <v>3354</v>
      </c>
      <c r="B177" s="27" t="s">
        <v>182</v>
      </c>
    </row>
    <row r="178" spans="1:2" hidden="1" x14ac:dyDescent="0.25">
      <c r="A178" s="37">
        <v>3351</v>
      </c>
      <c r="B178" s="27" t="s">
        <v>183</v>
      </c>
    </row>
    <row r="179" spans="1:2" hidden="1" x14ac:dyDescent="0.25">
      <c r="A179" s="37">
        <v>2032</v>
      </c>
      <c r="B179" s="27" t="s">
        <v>184</v>
      </c>
    </row>
    <row r="180" spans="1:2" hidden="1" x14ac:dyDescent="0.25">
      <c r="A180" s="37">
        <v>3352</v>
      </c>
      <c r="B180" s="27" t="s">
        <v>185</v>
      </c>
    </row>
    <row r="181" spans="1:2" hidden="1" x14ac:dyDescent="0.25">
      <c r="A181" s="37">
        <v>5208</v>
      </c>
      <c r="B181" s="27" t="s">
        <v>186</v>
      </c>
    </row>
    <row r="182" spans="1:2" hidden="1" x14ac:dyDescent="0.25">
      <c r="A182" s="37">
        <v>3367</v>
      </c>
      <c r="B182" s="27" t="s">
        <v>187</v>
      </c>
    </row>
    <row r="183" spans="1:2" hidden="1" x14ac:dyDescent="0.25">
      <c r="A183" s="37">
        <v>3338</v>
      </c>
      <c r="B183" s="27" t="s">
        <v>188</v>
      </c>
    </row>
    <row r="184" spans="1:2" hidden="1" x14ac:dyDescent="0.25">
      <c r="A184" s="37">
        <v>3370</v>
      </c>
      <c r="B184" s="27" t="s">
        <v>189</v>
      </c>
    </row>
    <row r="185" spans="1:2" hidden="1" x14ac:dyDescent="0.25">
      <c r="A185" s="37">
        <v>3021</v>
      </c>
      <c r="B185" s="27" t="s">
        <v>190</v>
      </c>
    </row>
    <row r="186" spans="1:2" hidden="1" x14ac:dyDescent="0.25">
      <c r="A186" s="37">
        <v>3347</v>
      </c>
      <c r="B186" s="27" t="s">
        <v>191</v>
      </c>
    </row>
    <row r="187" spans="1:2" hidden="1" x14ac:dyDescent="0.25">
      <c r="A187" s="37">
        <v>3355</v>
      </c>
      <c r="B187" s="27" t="s">
        <v>192</v>
      </c>
    </row>
    <row r="188" spans="1:2" hidden="1" x14ac:dyDescent="0.25">
      <c r="A188" s="37">
        <v>3013</v>
      </c>
      <c r="B188" s="27" t="s">
        <v>193</v>
      </c>
    </row>
    <row r="189" spans="1:2" hidden="1" x14ac:dyDescent="0.25">
      <c r="A189" s="37">
        <v>2010</v>
      </c>
      <c r="B189" s="27" t="s">
        <v>194</v>
      </c>
    </row>
    <row r="190" spans="1:2" hidden="1" x14ac:dyDescent="0.25">
      <c r="A190" s="37">
        <v>3301</v>
      </c>
      <c r="B190" s="27" t="s">
        <v>195</v>
      </c>
    </row>
    <row r="191" spans="1:2" hidden="1" x14ac:dyDescent="0.25">
      <c r="A191" s="37">
        <v>2022</v>
      </c>
      <c r="B191" s="27" t="s">
        <v>196</v>
      </c>
    </row>
    <row r="192" spans="1:2" hidden="1" x14ac:dyDescent="0.25">
      <c r="A192" s="37">
        <v>3313</v>
      </c>
      <c r="B192" s="27" t="s">
        <v>197</v>
      </c>
    </row>
    <row r="193" spans="1:3" hidden="1" x14ac:dyDescent="0.25">
      <c r="A193" s="37">
        <v>3371</v>
      </c>
      <c r="B193" s="27" t="s">
        <v>198</v>
      </c>
    </row>
    <row r="194" spans="1:3" hidden="1" x14ac:dyDescent="0.25">
      <c r="A194" s="37">
        <v>3349</v>
      </c>
      <c r="B194" s="27" t="s">
        <v>199</v>
      </c>
    </row>
    <row r="195" spans="1:3" hidden="1" x14ac:dyDescent="0.25">
      <c r="A195" s="37">
        <v>3350</v>
      </c>
      <c r="B195" s="27" t="s">
        <v>200</v>
      </c>
    </row>
    <row r="196" spans="1:3" hidden="1" x14ac:dyDescent="0.25">
      <c r="A196" s="37">
        <v>2134</v>
      </c>
      <c r="B196" s="27" t="s">
        <v>201</v>
      </c>
    </row>
    <row r="197" spans="1:3" hidden="1" x14ac:dyDescent="0.25">
      <c r="A197" s="37">
        <v>2148</v>
      </c>
      <c r="B197" s="27" t="s">
        <v>202</v>
      </c>
    </row>
    <row r="198" spans="1:3" hidden="1" x14ac:dyDescent="0.25">
      <c r="A198" s="37">
        <v>2081</v>
      </c>
      <c r="B198" s="27" t="s">
        <v>203</v>
      </c>
    </row>
    <row r="199" spans="1:3" hidden="1" x14ac:dyDescent="0.25">
      <c r="A199" s="37">
        <v>2057</v>
      </c>
      <c r="B199" s="27" t="s">
        <v>204</v>
      </c>
    </row>
    <row r="200" spans="1:3" hidden="1" x14ac:dyDescent="0.25">
      <c r="A200" s="37">
        <v>2058</v>
      </c>
      <c r="B200" s="27" t="s">
        <v>205</v>
      </c>
    </row>
    <row r="201" spans="1:3" hidden="1" x14ac:dyDescent="0.25">
      <c r="A201" s="37">
        <v>4610</v>
      </c>
      <c r="B201" s="27" t="s">
        <v>206</v>
      </c>
    </row>
    <row r="202" spans="1:3" hidden="1" x14ac:dyDescent="0.25">
      <c r="A202" s="37">
        <v>3368</v>
      </c>
      <c r="B202" s="27" t="s">
        <v>207</v>
      </c>
    </row>
    <row r="203" spans="1:3" hidden="1" x14ac:dyDescent="0.25">
      <c r="A203" s="37">
        <v>2060</v>
      </c>
      <c r="B203" s="27" t="s">
        <v>208</v>
      </c>
    </row>
    <row r="204" spans="1:3" hidden="1" x14ac:dyDescent="0.25">
      <c r="A204" s="37">
        <v>2061</v>
      </c>
      <c r="B204" s="27" t="s">
        <v>209</v>
      </c>
    </row>
    <row r="205" spans="1:3" hidden="1" x14ac:dyDescent="0.25">
      <c r="A205" s="37">
        <v>2200</v>
      </c>
      <c r="B205" s="27" t="s">
        <v>210</v>
      </c>
    </row>
    <row r="206" spans="1:3" hidden="1" x14ac:dyDescent="0.25">
      <c r="A206" s="37">
        <v>4074</v>
      </c>
      <c r="B206" s="27" t="s">
        <v>211</v>
      </c>
    </row>
    <row r="207" spans="1:3" hidden="1" x14ac:dyDescent="0.25">
      <c r="A207" s="37">
        <v>4028</v>
      </c>
      <c r="B207" s="27" t="s">
        <v>212</v>
      </c>
      <c r="C207" s="8">
        <v>21532.44915209082</v>
      </c>
    </row>
    <row r="208" spans="1:3" hidden="1" x14ac:dyDescent="0.25">
      <c r="A208" s="37">
        <v>3362</v>
      </c>
      <c r="B208" s="27" t="s">
        <v>213</v>
      </c>
    </row>
    <row r="209" spans="1:3" hidden="1" x14ac:dyDescent="0.25">
      <c r="A209" s="37">
        <v>6909</v>
      </c>
      <c r="B209" s="27" t="s">
        <v>214</v>
      </c>
      <c r="C209" s="8">
        <v>16193.786157465191</v>
      </c>
    </row>
    <row r="210" spans="1:3" hidden="1" x14ac:dyDescent="0.25">
      <c r="A210" s="37">
        <v>2135</v>
      </c>
      <c r="B210" s="27" t="s">
        <v>215</v>
      </c>
    </row>
    <row r="211" spans="1:3" hidden="1" x14ac:dyDescent="0.25">
      <c r="A211" s="37">
        <v>2071</v>
      </c>
      <c r="B211" s="27" t="s">
        <v>216</v>
      </c>
    </row>
    <row r="212" spans="1:3" hidden="1" x14ac:dyDescent="0.25">
      <c r="A212" s="37">
        <v>2193</v>
      </c>
      <c r="B212" s="27" t="s">
        <v>217</v>
      </c>
    </row>
    <row r="213" spans="1:3" hidden="1" x14ac:dyDescent="0.25">
      <c r="A213" s="37">
        <v>2028</v>
      </c>
      <c r="B213" s="27" t="s">
        <v>218</v>
      </c>
    </row>
    <row r="214" spans="1:3" hidden="1" x14ac:dyDescent="0.25">
      <c r="A214" s="37">
        <v>2012</v>
      </c>
      <c r="B214" s="27" t="s">
        <v>219</v>
      </c>
    </row>
    <row r="215" spans="1:3" hidden="1" x14ac:dyDescent="0.25">
      <c r="A215" s="37">
        <v>2074</v>
      </c>
      <c r="B215" s="27" t="s">
        <v>220</v>
      </c>
    </row>
    <row r="216" spans="1:3" hidden="1" x14ac:dyDescent="0.25">
      <c r="A216" s="37">
        <v>2117</v>
      </c>
      <c r="B216" s="27" t="s">
        <v>221</v>
      </c>
    </row>
    <row r="217" spans="1:3" hidden="1" x14ac:dyDescent="0.25">
      <c r="A217" s="37">
        <v>3035</v>
      </c>
      <c r="B217" s="27" t="s">
        <v>222</v>
      </c>
    </row>
    <row r="218" spans="1:3" hidden="1" x14ac:dyDescent="0.25">
      <c r="A218" s="37">
        <v>2078</v>
      </c>
      <c r="B218" s="27" t="s">
        <v>223</v>
      </c>
    </row>
    <row r="219" spans="1:3" hidden="1" x14ac:dyDescent="0.25">
      <c r="A219" s="37">
        <v>2030</v>
      </c>
      <c r="B219" s="27" t="s">
        <v>224</v>
      </c>
    </row>
    <row r="220" spans="1:3" hidden="1" x14ac:dyDescent="0.25">
      <c r="A220" s="37">
        <v>2100</v>
      </c>
      <c r="B220" s="27" t="s">
        <v>225</v>
      </c>
    </row>
    <row r="221" spans="1:3" hidden="1" x14ac:dyDescent="0.25">
      <c r="A221" s="37">
        <v>3036</v>
      </c>
      <c r="B221" s="27" t="s">
        <v>226</v>
      </c>
    </row>
    <row r="222" spans="1:3" hidden="1" x14ac:dyDescent="0.25"/>
    <row r="223" spans="1:3" hidden="1" x14ac:dyDescent="0.25"/>
    <row r="224" spans="1:3" hidden="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Ready Reckoner</vt:lpstr>
      <vt:lpstr>NFF variables</vt:lpstr>
      <vt:lpstr>App1 Pupil No.s</vt:lpstr>
      <vt:lpstr>17-18 actual by factor</vt:lpstr>
      <vt:lpstr>18-19 data under NFF</vt:lpstr>
      <vt:lpstr>18-19 fixed</vt:lpstr>
      <vt:lpstr>18-19 IDACI p</vt:lpstr>
      <vt:lpstr>18-19 IDACI s</vt:lpstr>
      <vt:lpstr>MFG &amp; Ceiling calc</vt:lpstr>
      <vt:lpstr>Min calc on 0% MFG</vt:lpstr>
      <vt:lpstr>Min calc on -1.5% MFG</vt:lpstr>
      <vt:lpstr>17-18 MFG base</vt:lpstr>
      <vt:lpstr>'NFF variables'!Print_Area</vt:lpstr>
      <vt:lpstr>'Ready Reckoner'!Print_Area</vt:lpstr>
    </vt:vector>
  </TitlesOfParts>
  <Company>Bradford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2017-10-17T12:03:12Z</cp:lastPrinted>
  <dcterms:created xsi:type="dcterms:W3CDTF">2017-10-10T10:31:10Z</dcterms:created>
  <dcterms:modified xsi:type="dcterms:W3CDTF">2017-10-17T12:44:33Z</dcterms:modified>
</cp:coreProperties>
</file>