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N:\School Funding Team\SFT\Formula Funding\2024-25\Other\Consultations 2024-25\Schools Block 2024-25\"/>
    </mc:Choice>
  </mc:AlternateContent>
  <xr:revisionPtr revIDLastSave="0" documentId="13_ncr:1_{17E8842E-1BD2-47C7-8E13-C3E359ED7282}" xr6:coauthVersionLast="47" xr6:coauthVersionMax="47" xr10:uidLastSave="{00000000-0000-0000-0000-000000000000}"/>
  <workbookProtection workbookAlgorithmName="SHA-512" workbookHashValue="VsJev1tknjf+wXZ78LYeDsNAwT7Fi6GihLf+GT0Tx5wZtiLrlmTTt4Lc04VKOVL//QxhADIb2sZ+YkbHD5w4pw==" workbookSaltValue="/bKYd6DqIC0XR9+B3edFUQ==" workbookSpinCount="100000" lockStructure="1"/>
  <bookViews>
    <workbookView xWindow="28680" yWindow="-120" windowWidth="19440" windowHeight="15600" xr2:uid="{00000000-000D-0000-FFFF-FFFF00000000}"/>
  </bookViews>
  <sheets>
    <sheet name="Appendix 1b" sheetId="1" r:id="rId1"/>
    <sheet name="School List" sheetId="8" state="veryHidden" r:id="rId2"/>
    <sheet name="2023-24 Pupils" sheetId="5" state="veryHidden" r:id="rId3"/>
    <sheet name="2023-24 IST P" sheetId="3" state="veryHidden" r:id="rId4"/>
    <sheet name="2023-24 IST S" sheetId="7" state="veryHidden" r:id="rId5"/>
    <sheet name="2024-25 Pupils" sheetId="4" state="veryHidden" r:id="rId6"/>
    <sheet name="2024-25 IST P" sheetId="2" state="veryHidden" r:id="rId7"/>
    <sheet name="2024-25 IST S" sheetId="6" state="veryHidden" r:id="rId8"/>
  </sheets>
  <definedNames>
    <definedName name="_xlnm.Print_Area" localSheetId="0">'Appendix 1b'!$A$1:$J$38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E26" i="1" l="1"/>
  <c r="F26" i="1"/>
  <c r="C26" i="1"/>
  <c r="C32" i="1"/>
  <c r="J32" i="1" s="1"/>
  <c r="B26" i="1"/>
  <c r="B32" i="1"/>
  <c r="I32" i="1" s="1"/>
  <c r="B8" i="1"/>
  <c r="E8" i="1"/>
  <c r="B10" i="1"/>
  <c r="C16" i="1"/>
  <c r="F30" i="1"/>
  <c r="F28" i="1"/>
  <c r="F18" i="1"/>
  <c r="F10" i="1"/>
  <c r="E22" i="1"/>
  <c r="E14" i="1"/>
  <c r="F24" i="1"/>
  <c r="F16" i="1"/>
  <c r="E30" i="1"/>
  <c r="E20" i="1"/>
  <c r="E12" i="1"/>
  <c r="C8" i="1"/>
  <c r="E28" i="1"/>
  <c r="F20" i="1"/>
  <c r="E24" i="1"/>
  <c r="F8" i="1"/>
  <c r="F22" i="1"/>
  <c r="F14" i="1"/>
  <c r="E18" i="1"/>
  <c r="E10" i="1"/>
  <c r="F12" i="1"/>
  <c r="E16" i="1"/>
  <c r="C24" i="1"/>
  <c r="C18" i="1"/>
  <c r="C30" i="1"/>
  <c r="C22" i="1"/>
  <c r="C20" i="1"/>
  <c r="C28" i="1"/>
  <c r="C10" i="1"/>
  <c r="B16" i="1"/>
  <c r="B24" i="1"/>
  <c r="B18" i="1"/>
  <c r="B28" i="1"/>
  <c r="C12" i="1"/>
  <c r="B12" i="1"/>
  <c r="B20" i="1"/>
  <c r="B30" i="1"/>
  <c r="C14" i="1"/>
  <c r="B14" i="1"/>
  <c r="B22" i="1"/>
  <c r="J26" i="1" l="1"/>
  <c r="I26" i="1"/>
  <c r="B34" i="1"/>
  <c r="C34" i="1"/>
  <c r="E34" i="1"/>
  <c r="F34" i="1"/>
  <c r="F35" i="1" s="1"/>
  <c r="J16" i="1"/>
  <c r="J22" i="1"/>
  <c r="J8" i="1"/>
  <c r="J12" i="1"/>
  <c r="J18" i="1"/>
  <c r="I14" i="1"/>
  <c r="J28" i="1"/>
  <c r="I20" i="1"/>
  <c r="I10" i="1"/>
  <c r="I18" i="1"/>
  <c r="I24" i="1"/>
  <c r="I22" i="1"/>
  <c r="J30" i="1"/>
  <c r="I8" i="1"/>
  <c r="I30" i="1"/>
  <c r="I28" i="1"/>
  <c r="I16" i="1"/>
  <c r="J14" i="1"/>
  <c r="J20" i="1"/>
  <c r="I12" i="1"/>
  <c r="J24" i="1"/>
  <c r="J10" i="1"/>
  <c r="I34" i="1" l="1"/>
  <c r="E35" i="1"/>
  <c r="C35" i="1" l="1"/>
  <c r="J34" i="1"/>
  <c r="J35" i="1" l="1"/>
  <c r="B35" i="1" l="1"/>
  <c r="I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North</author>
    <author>Andrew Redding</author>
  </authors>
  <commentList>
    <comment ref="I7" authorId="0" shapeId="0" xr:uid="{00000000-0006-0000-0200-000001000000}">
      <text>
        <r>
          <rPr>
            <b/>
            <sz val="8"/>
            <color indexed="81"/>
            <rFont val="Tahoma"/>
            <family val="2"/>
          </rPr>
          <t>Sarah North:</t>
        </r>
        <r>
          <rPr>
            <sz val="8"/>
            <color indexed="81"/>
            <rFont val="Tahoma"/>
            <family val="2"/>
          </rPr>
          <t xml:space="preserve">
including age 16+ but in Yr 11</t>
        </r>
      </text>
    </comment>
    <comment ref="N7" authorId="1" shapeId="0" xr:uid="{00000000-0006-0000-0200-000002000000}">
      <text>
        <r>
          <rPr>
            <b/>
            <sz val="9"/>
            <color indexed="81"/>
            <rFont val="Tahoma"/>
            <family val="2"/>
          </rPr>
          <t>Andrew Redding:</t>
        </r>
        <r>
          <rPr>
            <sz val="9"/>
            <color indexed="81"/>
            <rFont val="Tahoma"/>
            <family val="2"/>
          </rPr>
          <t xml:space="preserve">
need to make this closely align with no.s that would be recorded in Oct 16 Census - i.e. 16/17 AY no.s</t>
        </r>
      </text>
    </comment>
    <comment ref="O7" authorId="1" shapeId="0" xr:uid="{00000000-0006-0000-0200-000003000000}">
      <text>
        <r>
          <rPr>
            <b/>
            <sz val="9"/>
            <color indexed="81"/>
            <rFont val="Tahoma"/>
            <family val="2"/>
          </rPr>
          <t>Andrew Redding:</t>
        </r>
        <r>
          <rPr>
            <sz val="9"/>
            <color indexed="81"/>
            <rFont val="Tahoma"/>
            <family val="2"/>
          </rPr>
          <t xml:space="preserve">
need to make this closely align with no.s that would be recorded in Oct 16 Census - i.e. 16/17 AY no.s</t>
        </r>
      </text>
    </comment>
    <comment ref="Q7" authorId="1" shapeId="0" xr:uid="{00000000-0006-0000-0200-000004000000}">
      <text>
        <r>
          <rPr>
            <b/>
            <sz val="8"/>
            <color indexed="81"/>
            <rFont val="Tahoma"/>
            <family val="2"/>
          </rPr>
          <t>Andrew Redding:</t>
        </r>
        <r>
          <rPr>
            <sz val="8"/>
            <color indexed="81"/>
            <rFont val="Tahoma"/>
            <family val="2"/>
          </rPr>
          <t xml:space="preserve">
manual inut as circular - see blue tab</t>
        </r>
      </text>
    </comment>
    <comment ref="P22" authorId="1" shapeId="0" xr:uid="{00000000-0006-0000-0200-000005000000}">
      <text>
        <r>
          <rPr>
            <b/>
            <sz val="9"/>
            <color indexed="81"/>
            <rFont val="Tahoma"/>
            <family val="2"/>
          </rPr>
          <t>Andrew Redding:</t>
        </r>
        <r>
          <rPr>
            <sz val="9"/>
            <color indexed="81"/>
            <rFont val="Tahoma"/>
            <family val="2"/>
          </rPr>
          <t xml:space="preserve">
full at October 2016</t>
        </r>
      </text>
    </comment>
    <comment ref="N27" authorId="1" shapeId="0" xr:uid="{00000000-0006-0000-0200-000006000000}">
      <text>
        <r>
          <rPr>
            <b/>
            <sz val="8"/>
            <color indexed="81"/>
            <rFont val="Tahoma"/>
            <family val="2"/>
          </rPr>
          <t>Andrew Redding:</t>
        </r>
        <r>
          <rPr>
            <sz val="8"/>
            <color indexed="81"/>
            <rFont val="Tahoma"/>
            <family val="2"/>
          </rPr>
          <t xml:space="preserve">
DSP is closed / to close
behaviour centre is this still open 
not added - JS 22.11.16 - vast majority of children in PBC are still on roll of placing school</t>
        </r>
      </text>
    </comment>
    <comment ref="N34" authorId="1" shapeId="0" xr:uid="{00000000-0006-0000-0200-000007000000}">
      <text>
        <r>
          <rPr>
            <b/>
            <sz val="9"/>
            <color indexed="81"/>
            <rFont val="Tahoma"/>
            <family val="2"/>
          </rPr>
          <t>Andrew Redding:</t>
        </r>
        <r>
          <rPr>
            <sz val="9"/>
            <color indexed="81"/>
            <rFont val="Tahoma"/>
            <family val="2"/>
          </rPr>
          <t xml:space="preserve">
new expanded provison - need to increase this number - oct occupancy warrants this</t>
        </r>
      </text>
    </comment>
    <comment ref="P38" authorId="1" shapeId="0" xr:uid="{00000000-0006-0000-0200-000008000000}">
      <text>
        <r>
          <rPr>
            <b/>
            <sz val="8"/>
            <color indexed="81"/>
            <rFont val="Tahoma"/>
            <family val="2"/>
          </rPr>
          <t>Andrew Redding:</t>
        </r>
        <r>
          <rPr>
            <sz val="8"/>
            <color indexed="81"/>
            <rFont val="Tahoma"/>
            <family val="2"/>
          </rPr>
          <t xml:space="preserve">
at Sept 18 has 6 out of 7 year groups; 19/20 is last year of growth</t>
        </r>
      </text>
    </comment>
    <comment ref="P40" authorId="1" shapeId="0" xr:uid="{00000000-0006-0000-0200-000009000000}">
      <text>
        <r>
          <rPr>
            <b/>
            <sz val="8"/>
            <color indexed="81"/>
            <rFont val="Tahoma"/>
            <family val="2"/>
          </rPr>
          <t>Andrew Redding:</t>
        </r>
        <r>
          <rPr>
            <sz val="8"/>
            <color indexed="81"/>
            <rFont val="Tahoma"/>
            <family val="2"/>
          </rPr>
          <t xml:space="preserve">
At Sept 2018 all year groups</t>
        </r>
      </text>
    </comment>
    <comment ref="N54" authorId="1" shapeId="0" xr:uid="{00000000-0006-0000-0200-00000A000000}">
      <text>
        <r>
          <rPr>
            <b/>
            <sz val="9"/>
            <color indexed="81"/>
            <rFont val="Tahoma"/>
            <family val="2"/>
          </rPr>
          <t>Andrew Redding:</t>
        </r>
        <r>
          <rPr>
            <sz val="9"/>
            <color indexed="81"/>
            <rFont val="Tahoma"/>
            <family val="2"/>
          </rPr>
          <t xml:space="preserve">
adjusted back to 16/17 original number</t>
        </r>
      </text>
    </comment>
    <comment ref="N58" authorId="1" shapeId="0" xr:uid="{00000000-0006-0000-0200-00000B000000}">
      <text>
        <r>
          <rPr>
            <b/>
            <sz val="8"/>
            <color indexed="81"/>
            <rFont val="Tahoma"/>
            <family val="2"/>
          </rPr>
          <t>Andrew Redding:</t>
        </r>
        <r>
          <rPr>
            <sz val="8"/>
            <color indexed="81"/>
            <rFont val="Tahoma"/>
            <family val="2"/>
          </rPr>
          <t xml:space="preserve">
funded on actual occupancy because still establishing</t>
        </r>
      </text>
    </comment>
    <comment ref="N59" authorId="1" shapeId="0" xr:uid="{00000000-0006-0000-0200-00000C000000}">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N64" authorId="1" shapeId="0" xr:uid="{00000000-0006-0000-0200-00000D000000}">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N75" authorId="1" shapeId="0" xr:uid="{00000000-0006-0000-0200-00000E000000}">
      <text>
        <r>
          <rPr>
            <b/>
            <sz val="8"/>
            <color indexed="81"/>
            <rFont val="Tahoma"/>
            <family val="2"/>
          </rPr>
          <t>Andrew Redding:</t>
        </r>
        <r>
          <rPr>
            <sz val="8"/>
            <color indexed="81"/>
            <rFont val="Tahoma"/>
            <family val="2"/>
          </rPr>
          <t xml:space="preserve">
REMOVED - CLOSED PROVISION</t>
        </r>
      </text>
    </comment>
    <comment ref="N84" authorId="1" shapeId="0" xr:uid="{00000000-0006-0000-0200-00000F000000}">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E168" authorId="1" shapeId="0" xr:uid="{00000000-0006-0000-0200-000010000000}">
      <text>
        <r>
          <rPr>
            <b/>
            <sz val="9"/>
            <color indexed="81"/>
            <rFont val="Tahoma"/>
            <family val="2"/>
          </rPr>
          <t>Andrew Redding:</t>
        </r>
        <r>
          <rPr>
            <sz val="9"/>
            <color indexed="81"/>
            <rFont val="Tahoma"/>
            <family val="2"/>
          </rPr>
          <t xml:space="preserve">
</t>
        </r>
      </text>
    </comment>
    <comment ref="P184" authorId="1" shapeId="0" xr:uid="{00000000-0006-0000-0200-000011000000}">
      <text>
        <r>
          <rPr>
            <b/>
            <sz val="8"/>
            <color indexed="81"/>
            <rFont val="Tahoma"/>
            <family val="2"/>
          </rPr>
          <t>Andrew Redding:</t>
        </r>
        <r>
          <rPr>
            <sz val="8"/>
            <color indexed="81"/>
            <rFont val="Tahoma"/>
            <family val="2"/>
          </rPr>
          <t xml:space="preserve">
At Sept 2018 all year groups</t>
        </r>
      </text>
    </comment>
    <comment ref="P185" authorId="1" shapeId="0" xr:uid="{00000000-0006-0000-0200-000012000000}">
      <text>
        <r>
          <rPr>
            <b/>
            <sz val="8"/>
            <color indexed="81"/>
            <rFont val="Tahoma"/>
            <family val="2"/>
          </rPr>
          <t>Andrew Redding:</t>
        </r>
        <r>
          <rPr>
            <sz val="8"/>
            <color indexed="81"/>
            <rFont val="Tahoma"/>
            <family val="2"/>
          </rPr>
          <t xml:space="preserve">
all year groups full at October 2016
</t>
        </r>
      </text>
    </comment>
    <comment ref="O186" authorId="1" shapeId="0" xr:uid="{00000000-0006-0000-0200-000013000000}">
      <text>
        <r>
          <rPr>
            <b/>
            <sz val="8"/>
            <color indexed="81"/>
            <rFont val="Tahoma"/>
            <family val="2"/>
          </rPr>
          <t>Andrew Redding:</t>
        </r>
        <r>
          <rPr>
            <sz val="8"/>
            <color indexed="81"/>
            <rFont val="Tahoma"/>
            <family val="2"/>
          </rPr>
          <t xml:space="preserve">
funded on actual occupancy because still establishing</t>
        </r>
      </text>
    </comment>
    <comment ref="P186" authorId="1" shapeId="0" xr:uid="{00000000-0006-0000-0200-000014000000}">
      <text>
        <r>
          <rPr>
            <b/>
            <sz val="9"/>
            <color indexed="81"/>
            <rFont val="Tahoma"/>
            <family val="2"/>
          </rPr>
          <t>Andrew Redding:</t>
        </r>
        <r>
          <rPr>
            <sz val="9"/>
            <color indexed="81"/>
            <rFont val="Tahoma"/>
            <family val="2"/>
          </rPr>
          <t xml:space="preserve">
Oct 2020 should ow be full</t>
        </r>
      </text>
    </comment>
    <comment ref="Q186" authorId="1" shapeId="0" xr:uid="{00000000-0006-0000-0200-000015000000}">
      <text>
        <r>
          <rPr>
            <b/>
            <sz val="8"/>
            <color indexed="81"/>
            <rFont val="Tahoma"/>
            <family val="2"/>
          </rPr>
          <t>Andrew Redding:</t>
        </r>
        <r>
          <rPr>
            <sz val="8"/>
            <color indexed="81"/>
            <rFont val="Tahoma"/>
            <family val="2"/>
          </rPr>
          <t xml:space="preserve">
we said we would not adjust this</t>
        </r>
      </text>
    </comment>
    <comment ref="O188" authorId="1" shapeId="0" xr:uid="{00000000-0006-0000-0200-000016000000}">
      <text>
        <r>
          <rPr>
            <b/>
            <sz val="9"/>
            <color indexed="81"/>
            <rFont val="Tahoma"/>
            <family val="2"/>
          </rPr>
          <t>Andrew Redding:</t>
        </r>
        <r>
          <rPr>
            <sz val="9"/>
            <color indexed="81"/>
            <rFont val="Tahoma"/>
            <family val="2"/>
          </rPr>
          <t xml:space="preserve">
adjusted back to 16/17 original number</t>
        </r>
      </text>
    </comment>
    <comment ref="P192" authorId="1" shapeId="0" xr:uid="{00000000-0006-0000-0200-000017000000}">
      <text>
        <r>
          <rPr>
            <b/>
            <sz val="8"/>
            <color indexed="81"/>
            <rFont val="Tahoma"/>
            <family val="2"/>
          </rPr>
          <t>Andrew Redding:</t>
        </r>
        <r>
          <rPr>
            <sz val="8"/>
            <color indexed="81"/>
            <rFont val="Tahoma"/>
            <family val="2"/>
          </rPr>
          <t xml:space="preserve">
all year groups full at October 2015
</t>
        </r>
      </text>
    </comment>
    <comment ref="P196" authorId="1" shapeId="0" xr:uid="{00000000-0006-0000-0200-000018000000}">
      <text>
        <r>
          <rPr>
            <b/>
            <sz val="8"/>
            <color indexed="81"/>
            <rFont val="Tahoma"/>
            <family val="2"/>
          </rPr>
          <t>Andrew Redding:</t>
        </r>
        <r>
          <rPr>
            <sz val="8"/>
            <color indexed="81"/>
            <rFont val="Tahoma"/>
            <family val="2"/>
          </rPr>
          <t xml:space="preserve">
all year groups full at October 2017
</t>
        </r>
      </text>
    </comment>
    <comment ref="O197" authorId="1" shapeId="0" xr:uid="{00000000-0006-0000-0200-000019000000}">
      <text>
        <r>
          <rPr>
            <b/>
            <sz val="9"/>
            <color indexed="81"/>
            <rFont val="Tahoma"/>
            <family val="2"/>
          </rPr>
          <t>Andrew Redding:</t>
        </r>
        <r>
          <rPr>
            <sz val="9"/>
            <color indexed="81"/>
            <rFont val="Tahoma"/>
            <family val="2"/>
          </rPr>
          <t xml:space="preserve">
adjusted back to 16/17 original number</t>
        </r>
      </text>
    </comment>
    <comment ref="O201" authorId="1" shapeId="0" xr:uid="{00000000-0006-0000-0200-00001A000000}">
      <text>
        <r>
          <rPr>
            <b/>
            <sz val="9"/>
            <color indexed="81"/>
            <rFont val="Tahoma"/>
            <family val="2"/>
          </rPr>
          <t>Andrew Redding:</t>
        </r>
        <r>
          <rPr>
            <sz val="9"/>
            <color indexed="81"/>
            <rFont val="Tahoma"/>
            <family val="2"/>
          </rPr>
          <t xml:space="preserve">
adjusted back to 16/17 original number</t>
        </r>
      </text>
    </comment>
    <comment ref="O202" authorId="1" shapeId="0" xr:uid="{00000000-0006-0000-0200-00001B000000}">
      <text>
        <r>
          <rPr>
            <b/>
            <sz val="9"/>
            <color indexed="81"/>
            <rFont val="Tahoma"/>
            <family val="2"/>
          </rPr>
          <t>Andrew Redding:</t>
        </r>
        <r>
          <rPr>
            <sz val="9"/>
            <color indexed="81"/>
            <rFont val="Tahoma"/>
            <family val="2"/>
          </rPr>
          <t xml:space="preserve">
adjusted back to 16/17 original number</t>
        </r>
      </text>
    </comment>
    <comment ref="O203" authorId="1" shapeId="0" xr:uid="{00000000-0006-0000-0200-00001C000000}">
      <text>
        <r>
          <rPr>
            <b/>
            <sz val="9"/>
            <color indexed="81"/>
            <rFont val="Tahoma"/>
            <family val="2"/>
          </rPr>
          <t>Andrew Redding:</t>
        </r>
        <r>
          <rPr>
            <sz val="9"/>
            <color indexed="81"/>
            <rFont val="Tahoma"/>
            <family val="2"/>
          </rPr>
          <t xml:space="preserve">
adjusted back to 16/17 original number</t>
        </r>
      </text>
    </comment>
    <comment ref="P205" authorId="1" shapeId="0" xr:uid="{00000000-0006-0000-0200-00001D000000}">
      <text>
        <r>
          <rPr>
            <b/>
            <sz val="8"/>
            <color indexed="81"/>
            <rFont val="Tahoma"/>
            <family val="2"/>
          </rPr>
          <t>Andrew Redding:</t>
        </r>
        <r>
          <rPr>
            <sz val="8"/>
            <color indexed="81"/>
            <rFont val="Tahoma"/>
            <family val="2"/>
          </rPr>
          <t xml:space="preserve">
may be adding primary provision</t>
        </r>
      </text>
    </comment>
    <comment ref="H206" authorId="1" shapeId="0" xr:uid="{00000000-0006-0000-0200-00001E000000}">
      <text>
        <r>
          <rPr>
            <b/>
            <sz val="9"/>
            <color indexed="81"/>
            <rFont val="Tahoma"/>
            <family val="2"/>
          </rPr>
          <t>Andrew Redding:</t>
        </r>
        <r>
          <rPr>
            <sz val="9"/>
            <color indexed="81"/>
            <rFont val="Tahoma"/>
            <family val="2"/>
          </rPr>
          <t xml:space="preserve">
October 22 have 4 years groups amd full KS3</t>
        </r>
      </text>
    </comment>
    <comment ref="I206" authorId="1" shapeId="0" xr:uid="{00000000-0006-0000-0200-00001F000000}">
      <text>
        <r>
          <rPr>
            <b/>
            <sz val="9"/>
            <color indexed="81"/>
            <rFont val="Tahoma"/>
            <family val="2"/>
          </rPr>
          <t>Andrew Redding:</t>
        </r>
        <r>
          <rPr>
            <sz val="9"/>
            <color indexed="81"/>
            <rFont val="Tahoma"/>
            <family val="2"/>
          </rPr>
          <t xml:space="preserve">
Oct 23 will have a year 10 into year 11 KS4</t>
        </r>
      </text>
    </comment>
    <comment ref="P206" authorId="1" shapeId="0" xr:uid="{00000000-0006-0000-0200-000020000000}">
      <text>
        <r>
          <rPr>
            <b/>
            <sz val="9"/>
            <color indexed="81"/>
            <rFont val="Tahoma"/>
            <family val="2"/>
          </rPr>
          <t>Andrew Redding:</t>
        </r>
        <r>
          <rPr>
            <sz val="9"/>
            <color indexed="81"/>
            <rFont val="Tahoma"/>
            <family val="2"/>
          </rPr>
          <t xml:space="preserve">
new Sept 19 600 11-16
was 120 but 140 is closer to actual intake, especially as school has 134 in year 9 that will move into year 10 in Oct 2022
is now closer to 150
adjusted to 145 so that closer to actual and so that we have less cross subsidy in SB allocation between growth funding and other SB formula</t>
        </r>
      </text>
    </comment>
    <comment ref="H207" authorId="1" shapeId="0" xr:uid="{00000000-0006-0000-0200-000021000000}">
      <text>
        <r>
          <rPr>
            <b/>
            <sz val="9"/>
            <color indexed="81"/>
            <rFont val="Tahoma"/>
            <family val="2"/>
          </rPr>
          <t>Andrew Redding:</t>
        </r>
        <r>
          <rPr>
            <sz val="9"/>
            <color indexed="81"/>
            <rFont val="Tahoma"/>
            <family val="2"/>
          </rPr>
          <t xml:space="preserve">
October 22 have 4 years groups amd full KS3</t>
        </r>
      </text>
    </comment>
    <comment ref="I207" authorId="1" shapeId="0" xr:uid="{00000000-0006-0000-0200-000022000000}">
      <text>
        <r>
          <rPr>
            <b/>
            <sz val="9"/>
            <color indexed="81"/>
            <rFont val="Tahoma"/>
            <family val="2"/>
          </rPr>
          <t>Andrew Redding:</t>
        </r>
        <r>
          <rPr>
            <sz val="9"/>
            <color indexed="81"/>
            <rFont val="Tahoma"/>
            <family val="2"/>
          </rPr>
          <t xml:space="preserve">
Oct 23 will have a year 10 into year 11 KS4</t>
        </r>
      </text>
    </comment>
    <comment ref="P207" authorId="1" shapeId="0" xr:uid="{00000000-0006-0000-0200-000023000000}">
      <text>
        <r>
          <rPr>
            <b/>
            <sz val="9"/>
            <color indexed="81"/>
            <rFont val="Tahoma"/>
            <family val="2"/>
          </rPr>
          <t>Andrew Redding:</t>
        </r>
        <r>
          <rPr>
            <sz val="9"/>
            <color indexed="81"/>
            <rFont val="Tahoma"/>
            <family val="2"/>
          </rPr>
          <t xml:space="preserve">
new Sept 19 but uncertain 800 11-18
may take 120 year 7 + 60 year 8 when inityially open
PUT BAK IN 120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andrew.redding</author>
    <author>Jonty Holden</author>
    <author>Andrew Redding</author>
    <author>Sarah North</author>
  </authors>
  <commentList>
    <comment ref="C4" authorId="0" shapeId="0" xr:uid="{00000000-0006-0000-0300-000001000000}">
      <text>
        <r>
          <rPr>
            <b/>
            <sz val="8"/>
            <color indexed="81"/>
            <rFont val="Tahoma"/>
            <family val="2"/>
          </rPr>
          <t>sarah.north:</t>
        </r>
        <r>
          <rPr>
            <sz val="8"/>
            <color indexed="81"/>
            <rFont val="Tahoma"/>
            <family val="2"/>
          </rPr>
          <t xml:space="preserve">
don't adjust DfE no once sheets are set up</t>
        </r>
      </text>
    </comment>
    <comment ref="M4" authorId="1" shapeId="0" xr:uid="{00000000-0006-0000-0300-000002000000}">
      <text>
        <r>
          <rPr>
            <b/>
            <sz val="9"/>
            <color indexed="81"/>
            <rFont val="Tahoma"/>
            <family val="2"/>
          </rPr>
          <t>Jonty Holden:</t>
        </r>
        <r>
          <rPr>
            <sz val="9"/>
            <color indexed="81"/>
            <rFont val="Tahoma"/>
            <family val="2"/>
          </rPr>
          <t xml:space="preserve">
Check Correct for 22/23
</t>
        </r>
      </text>
    </comment>
    <comment ref="O4" authorId="2" shapeId="0" xr:uid="{00000000-0006-0000-0300-000003000000}">
      <text>
        <r>
          <rPr>
            <b/>
            <sz val="9"/>
            <color indexed="81"/>
            <rFont val="Tahoma"/>
            <family val="2"/>
          </rPr>
          <t>Andrew Redding:</t>
        </r>
        <r>
          <rPr>
            <sz val="9"/>
            <color indexed="81"/>
            <rFont val="Tahoma"/>
            <family val="2"/>
          </rPr>
          <t xml:space="preserve">
follow the link and read the guidance notes in this sheet; for academies - kept at the 23/24 APT column X figure. For maintained schools, it’s the column X plus the column Y figure (so it brings in the estimates of 23-24 changes)</t>
        </r>
      </text>
    </comment>
    <comment ref="P4" authorId="3" shapeId="0" xr:uid="{00000000-0006-0000-0300-000004000000}">
      <text>
        <r>
          <rPr>
            <b/>
            <sz val="8"/>
            <color indexed="81"/>
            <rFont val="Tahoma"/>
            <family val="2"/>
          </rPr>
          <t>Sarah North:</t>
        </r>
        <r>
          <rPr>
            <sz val="8"/>
            <color indexed="81"/>
            <rFont val="Tahoma"/>
            <family val="2"/>
          </rPr>
          <t xml:space="preserve">
no PFI schools in Primary phase</t>
        </r>
      </text>
    </comment>
    <comment ref="Q4" authorId="2" shapeId="0" xr:uid="{00000000-0006-0000-0300-000005000000}">
      <text>
        <r>
          <rPr>
            <b/>
            <sz val="8"/>
            <color indexed="81"/>
            <rFont val="Tahoma"/>
            <family val="2"/>
          </rPr>
          <t>Andrew Redding:</t>
        </r>
        <r>
          <rPr>
            <sz val="8"/>
            <color indexed="81"/>
            <rFont val="Tahoma"/>
            <family val="2"/>
          </rPr>
          <t xml:space="preserve">
if add a cash value separately rather than adjusting pupil numbers; if do this then will need to remove from MFG</t>
        </r>
      </text>
    </comment>
    <comment ref="S4" authorId="2" shapeId="0" xr:uid="{00000000-0006-0000-0300-000006000000}">
      <text>
        <r>
          <rPr>
            <b/>
            <sz val="9"/>
            <color indexed="81"/>
            <rFont val="Tahoma"/>
            <family val="2"/>
          </rPr>
          <t>Andrew Redding:</t>
        </r>
        <r>
          <rPr>
            <sz val="9"/>
            <color indexed="81"/>
            <rFont val="Tahoma"/>
            <family val="2"/>
          </rPr>
          <t xml:space="preserve">
careful doesn’t affct knock on to totals</t>
        </r>
      </text>
    </comment>
    <comment ref="M9" authorId="2" shapeId="0" xr:uid="{00000000-0006-0000-0300-000007000000}">
      <text>
        <r>
          <rPr>
            <b/>
            <sz val="9"/>
            <color indexed="81"/>
            <rFont val="Tahoma"/>
            <family val="2"/>
          </rPr>
          <t>Andrew Redding:</t>
        </r>
        <r>
          <rPr>
            <sz val="9"/>
            <color indexed="81"/>
            <rFont val="Tahoma"/>
            <family val="2"/>
          </rPr>
          <t xml:space="preserve">
only once in secondary IST</t>
        </r>
      </text>
    </comment>
    <comment ref="O9" authorId="2" shapeId="0" xr:uid="{00000000-0006-0000-0300-000008000000}">
      <text>
        <r>
          <rPr>
            <b/>
            <sz val="9"/>
            <color indexed="81"/>
            <rFont val="Tahoma"/>
            <family val="2"/>
          </rPr>
          <t>Andrew Redding:</t>
        </r>
        <r>
          <rPr>
            <sz val="9"/>
            <color indexed="81"/>
            <rFont val="Tahoma"/>
            <family val="2"/>
          </rPr>
          <t xml:space="preserve">
only once in secondary IST</t>
        </r>
      </text>
    </comment>
    <comment ref="T9" authorId="2" shapeId="0" xr:uid="{00000000-0006-0000-0300-000009000000}">
      <text>
        <r>
          <rPr>
            <b/>
            <sz val="9"/>
            <color indexed="81"/>
            <rFont val="Tahoma"/>
            <family val="2"/>
          </rPr>
          <t>Andrew Redding:</t>
        </r>
        <r>
          <rPr>
            <sz val="9"/>
            <color indexed="81"/>
            <rFont val="Tahoma"/>
            <family val="2"/>
          </rPr>
          <t xml:space="preserve">
only once in secondary IST</t>
        </r>
      </text>
    </comment>
    <comment ref="U9" authorId="2" shapeId="0" xr:uid="{00000000-0006-0000-0300-00000A000000}">
      <text>
        <r>
          <rPr>
            <b/>
            <sz val="9"/>
            <color indexed="81"/>
            <rFont val="Tahoma"/>
            <family val="2"/>
          </rPr>
          <t>Andrew Redding:</t>
        </r>
        <r>
          <rPr>
            <sz val="9"/>
            <color indexed="81"/>
            <rFont val="Tahoma"/>
            <family val="2"/>
          </rPr>
          <t xml:space="preserve">
only once in secondary IST</t>
        </r>
      </text>
    </comment>
    <comment ref="C14" authorId="2" shapeId="0" xr:uid="{00000000-0006-0000-0300-00000B000000}">
      <text>
        <r>
          <rPr>
            <b/>
            <sz val="9"/>
            <color indexed="81"/>
            <rFont val="Tahoma"/>
            <family val="2"/>
          </rPr>
          <t>Andrew Redding:</t>
        </r>
        <r>
          <rPr>
            <sz val="9"/>
            <color indexed="81"/>
            <rFont val="Tahoma"/>
            <family val="2"/>
          </rPr>
          <t xml:space="preserve">
10.4.18 new DfE no. of 2045</t>
        </r>
      </text>
    </comment>
    <comment ref="M19" authorId="2" shapeId="0" xr:uid="{00000000-0006-0000-0300-00000C000000}">
      <text>
        <r>
          <rPr>
            <b/>
            <sz val="9"/>
            <color indexed="81"/>
            <rFont val="Tahoma"/>
            <family val="2"/>
          </rPr>
          <t>Andrew Redding:</t>
        </r>
        <r>
          <rPr>
            <sz val="9"/>
            <color indexed="81"/>
            <rFont val="Tahoma"/>
            <family val="2"/>
          </rPr>
          <t xml:space="preserve">
only once in secondary IST</t>
        </r>
      </text>
    </comment>
    <comment ref="O19" authorId="2" shapeId="0" xr:uid="{00000000-0006-0000-0300-00000D000000}">
      <text>
        <r>
          <rPr>
            <b/>
            <sz val="9"/>
            <color indexed="81"/>
            <rFont val="Tahoma"/>
            <family val="2"/>
          </rPr>
          <t>Andrew Redding:</t>
        </r>
        <r>
          <rPr>
            <sz val="9"/>
            <color indexed="81"/>
            <rFont val="Tahoma"/>
            <family val="2"/>
          </rPr>
          <t xml:space="preserve">
only once in secondary IST</t>
        </r>
      </text>
    </comment>
    <comment ref="T19" authorId="2" shapeId="0" xr:uid="{00000000-0006-0000-0300-00000E000000}">
      <text>
        <r>
          <rPr>
            <b/>
            <sz val="9"/>
            <color indexed="81"/>
            <rFont val="Tahoma"/>
            <family val="2"/>
          </rPr>
          <t>Andrew Redding:</t>
        </r>
        <r>
          <rPr>
            <sz val="9"/>
            <color indexed="81"/>
            <rFont val="Tahoma"/>
            <family val="2"/>
          </rPr>
          <t xml:space="preserve">
only once in secondary IST</t>
        </r>
      </text>
    </comment>
    <comment ref="U19" authorId="2" shapeId="0" xr:uid="{00000000-0006-0000-0300-00000F000000}">
      <text>
        <r>
          <rPr>
            <b/>
            <sz val="9"/>
            <color indexed="81"/>
            <rFont val="Tahoma"/>
            <family val="2"/>
          </rPr>
          <t>Andrew Redding:</t>
        </r>
        <r>
          <rPr>
            <sz val="9"/>
            <color indexed="81"/>
            <rFont val="Tahoma"/>
            <family val="2"/>
          </rPr>
          <t xml:space="preserve">
only once in secondary IST</t>
        </r>
      </text>
    </comment>
    <comment ref="M20" authorId="2" shapeId="0" xr:uid="{00000000-0006-0000-0300-000010000000}">
      <text>
        <r>
          <rPr>
            <b/>
            <sz val="9"/>
            <color indexed="81"/>
            <rFont val="Tahoma"/>
            <family val="2"/>
          </rPr>
          <t>Andrew Redding:</t>
        </r>
        <r>
          <rPr>
            <sz val="9"/>
            <color indexed="81"/>
            <rFont val="Tahoma"/>
            <family val="2"/>
          </rPr>
          <t xml:space="preserve">
only once in secondary IST</t>
        </r>
      </text>
    </comment>
    <comment ref="O20" authorId="2" shapeId="0" xr:uid="{00000000-0006-0000-0300-000011000000}">
      <text>
        <r>
          <rPr>
            <b/>
            <sz val="9"/>
            <color indexed="81"/>
            <rFont val="Tahoma"/>
            <family val="2"/>
          </rPr>
          <t>Andrew Redding:</t>
        </r>
        <r>
          <rPr>
            <sz val="9"/>
            <color indexed="81"/>
            <rFont val="Tahoma"/>
            <family val="2"/>
          </rPr>
          <t xml:space="preserve">
only once in secondary IST</t>
        </r>
      </text>
    </comment>
    <comment ref="T20" authorId="2" shapeId="0" xr:uid="{00000000-0006-0000-0300-000012000000}">
      <text>
        <r>
          <rPr>
            <b/>
            <sz val="9"/>
            <color indexed="81"/>
            <rFont val="Tahoma"/>
            <family val="2"/>
          </rPr>
          <t>Andrew Redding:</t>
        </r>
        <r>
          <rPr>
            <sz val="9"/>
            <color indexed="81"/>
            <rFont val="Tahoma"/>
            <family val="2"/>
          </rPr>
          <t xml:space="preserve">
only once in secondary IST</t>
        </r>
      </text>
    </comment>
    <comment ref="U20" authorId="2" shapeId="0" xr:uid="{00000000-0006-0000-0300-000013000000}">
      <text>
        <r>
          <rPr>
            <b/>
            <sz val="9"/>
            <color indexed="81"/>
            <rFont val="Tahoma"/>
            <family val="2"/>
          </rPr>
          <t>Andrew Redding:</t>
        </r>
        <r>
          <rPr>
            <sz val="9"/>
            <color indexed="81"/>
            <rFont val="Tahoma"/>
            <family val="2"/>
          </rPr>
          <t xml:space="preserve">
only once in secondary IST</t>
        </r>
      </text>
    </comment>
    <comment ref="M35" authorId="2" shapeId="0" xr:uid="{00000000-0006-0000-0300-000014000000}">
      <text>
        <r>
          <rPr>
            <b/>
            <sz val="9"/>
            <color indexed="81"/>
            <rFont val="Tahoma"/>
            <family val="2"/>
          </rPr>
          <t>Andrew Redding:</t>
        </r>
        <r>
          <rPr>
            <sz val="9"/>
            <color indexed="81"/>
            <rFont val="Tahoma"/>
            <family val="2"/>
          </rPr>
          <t xml:space="preserve">
only once in secondary IST</t>
        </r>
      </text>
    </comment>
    <comment ref="O35" authorId="2" shapeId="0" xr:uid="{00000000-0006-0000-0300-000015000000}">
      <text>
        <r>
          <rPr>
            <b/>
            <sz val="9"/>
            <color indexed="81"/>
            <rFont val="Tahoma"/>
            <family val="2"/>
          </rPr>
          <t>Andrew Redding:</t>
        </r>
        <r>
          <rPr>
            <sz val="9"/>
            <color indexed="81"/>
            <rFont val="Tahoma"/>
            <family val="2"/>
          </rPr>
          <t xml:space="preserve">
only once in secondary IST</t>
        </r>
      </text>
    </comment>
    <comment ref="T35" authorId="2" shapeId="0" xr:uid="{00000000-0006-0000-0300-000016000000}">
      <text>
        <r>
          <rPr>
            <b/>
            <sz val="9"/>
            <color indexed="81"/>
            <rFont val="Tahoma"/>
            <family val="2"/>
          </rPr>
          <t>Andrew Redding:</t>
        </r>
        <r>
          <rPr>
            <sz val="9"/>
            <color indexed="81"/>
            <rFont val="Tahoma"/>
            <family val="2"/>
          </rPr>
          <t xml:space="preserve">
only once in secondary IST</t>
        </r>
      </text>
    </comment>
    <comment ref="U35" authorId="2" shapeId="0" xr:uid="{00000000-0006-0000-0300-000017000000}">
      <text>
        <r>
          <rPr>
            <b/>
            <sz val="9"/>
            <color indexed="81"/>
            <rFont val="Tahoma"/>
            <family val="2"/>
          </rPr>
          <t>Andrew Redding:</t>
        </r>
        <r>
          <rPr>
            <sz val="9"/>
            <color indexed="81"/>
            <rFont val="Tahoma"/>
            <family val="2"/>
          </rPr>
          <t xml:space="preserve">
only once in secondary IST</t>
        </r>
      </text>
    </comment>
    <comment ref="O37" authorId="2" shapeId="0" xr:uid="{00000000-0006-0000-0300-000018000000}">
      <text>
        <r>
          <rPr>
            <b/>
            <sz val="9"/>
            <color indexed="81"/>
            <rFont val="Tahoma"/>
            <family val="2"/>
          </rPr>
          <t>Andrew Redding:</t>
        </r>
        <r>
          <rPr>
            <sz val="9"/>
            <color indexed="81"/>
            <rFont val="Tahoma"/>
            <family val="2"/>
          </rPr>
          <t xml:space="preserve">
checked TM with Dixons Trinity</t>
        </r>
      </text>
    </comment>
    <comment ref="C50" authorId="2" shapeId="0" xr:uid="{00000000-0006-0000-0300-000019000000}">
      <text>
        <r>
          <rPr>
            <b/>
            <sz val="9"/>
            <color indexed="81"/>
            <rFont val="Tahoma"/>
            <family val="2"/>
          </rPr>
          <t>Andrew Redding:</t>
        </r>
        <r>
          <rPr>
            <sz val="9"/>
            <color indexed="81"/>
            <rFont val="Tahoma"/>
            <family val="2"/>
          </rPr>
          <t xml:space="preserve">
new Dfe is 2069</t>
        </r>
      </text>
    </comment>
    <comment ref="D50" authorId="2" shapeId="0" xr:uid="{00000000-0006-0000-0300-00001A000000}">
      <text>
        <r>
          <rPr>
            <b/>
            <sz val="9"/>
            <color indexed="81"/>
            <rFont val="Tahoma"/>
            <family val="2"/>
          </rPr>
          <t>Andrew Redding:</t>
        </r>
        <r>
          <rPr>
            <sz val="9"/>
            <color indexed="81"/>
            <rFont val="Tahoma"/>
            <family val="2"/>
          </rPr>
          <t xml:space="preserve">
now called Baildon Glen</t>
        </r>
      </text>
    </comment>
    <comment ref="D79" authorId="2" shapeId="0" xr:uid="{00000000-0006-0000-0300-00001B000000}">
      <text>
        <r>
          <rPr>
            <b/>
            <sz val="9"/>
            <color indexed="81"/>
            <rFont val="Tahoma"/>
            <family val="2"/>
          </rPr>
          <t>Andrew Redding:</t>
        </r>
        <r>
          <rPr>
            <sz val="9"/>
            <color indexed="81"/>
            <rFont val="Tahoma"/>
            <family val="2"/>
          </rPr>
          <t xml:space="preserve">
was Lister Primary School</t>
        </r>
      </text>
    </comment>
    <comment ref="C95" authorId="2" shapeId="0" xr:uid="{00000000-0006-0000-0300-00001C000000}">
      <text>
        <r>
          <rPr>
            <b/>
            <sz val="9"/>
            <color indexed="81"/>
            <rFont val="Tahoma"/>
            <family val="2"/>
          </rPr>
          <t>Andrew Redding:</t>
        </r>
        <r>
          <rPr>
            <sz val="9"/>
            <color indexed="81"/>
            <rFont val="Tahoma"/>
            <family val="2"/>
          </rPr>
          <t xml:space="preserve">
new = 2063</t>
        </r>
      </text>
    </comment>
    <comment ref="O116" authorId="2" shapeId="0" xr:uid="{00000000-0006-0000-0300-00001D000000}">
      <text>
        <r>
          <rPr>
            <b/>
            <sz val="9"/>
            <color indexed="81"/>
            <rFont val="Tahoma"/>
            <family val="2"/>
          </rPr>
          <t>Andrew Redding:</t>
        </r>
        <r>
          <rPr>
            <sz val="9"/>
            <color indexed="81"/>
            <rFont val="Tahoma"/>
            <family val="2"/>
          </rPr>
          <t xml:space="preserve">
RBA is not in this figure - this is dealt with separately
</t>
        </r>
      </text>
    </comment>
    <comment ref="C149" authorId="2" shapeId="0" xr:uid="{00000000-0006-0000-0300-00001E000000}">
      <text>
        <r>
          <rPr>
            <b/>
            <sz val="9"/>
            <color indexed="81"/>
            <rFont val="Tahoma"/>
            <family val="2"/>
          </rPr>
          <t>Andrew Redding:</t>
        </r>
        <r>
          <rPr>
            <sz val="9"/>
            <color indexed="81"/>
            <rFont val="Tahoma"/>
            <family val="2"/>
          </rPr>
          <t xml:space="preserve">
10.4.18  new DfE no. 2042</t>
        </r>
      </text>
    </comment>
    <comment ref="M167" authorId="2" shapeId="0" xr:uid="{00000000-0006-0000-0300-00001F000000}">
      <text>
        <r>
          <rPr>
            <b/>
            <sz val="9"/>
            <color indexed="81"/>
            <rFont val="Tahoma"/>
            <family val="2"/>
          </rPr>
          <t>Andrew Redding:</t>
        </r>
        <r>
          <rPr>
            <sz val="9"/>
            <color indexed="81"/>
            <rFont val="Tahoma"/>
            <family val="2"/>
          </rPr>
          <t xml:space="preserve">
need this to be £175k x2 *7/12 - entitled to full allocation of x2 closing schools in year they amalgamate - next year only get 85% of both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Andrew Redding</author>
    <author>Sarah North</author>
  </authors>
  <commentList>
    <comment ref="O4" authorId="0" shapeId="0" xr:uid="{00000000-0006-0000-0400-000001000000}">
      <text>
        <r>
          <rPr>
            <b/>
            <sz val="9"/>
            <color indexed="81"/>
            <rFont val="Tahoma"/>
            <family val="2"/>
          </rPr>
          <t>Andrew Redding:</t>
        </r>
        <r>
          <rPr>
            <sz val="9"/>
            <color indexed="81"/>
            <rFont val="Tahoma"/>
            <family val="2"/>
          </rPr>
          <t xml:space="preserve">
follow the link and read the guidance notes in this sheet; for academies - kept at the 23/24 APT column X figure. For maintained schools, it’s the column X plus the column Y figure (so it brings in the estimates of 23-24 changes)</t>
        </r>
      </text>
    </comment>
    <comment ref="Q4" authorId="0" shapeId="0" xr:uid="{00000000-0006-0000-0400-000002000000}">
      <text>
        <r>
          <rPr>
            <b/>
            <sz val="8"/>
            <color indexed="81"/>
            <rFont val="Tahoma"/>
            <family val="2"/>
          </rPr>
          <t>Andrew Redding:</t>
        </r>
        <r>
          <rPr>
            <sz val="8"/>
            <color indexed="81"/>
            <rFont val="Tahoma"/>
            <family val="2"/>
          </rPr>
          <t xml:space="preserve">
if add a cash value separately rather than adjusting pupil numbers; if do this then will need to remove from MFG</t>
        </r>
      </text>
    </comment>
    <comment ref="S4" authorId="0" shapeId="0" xr:uid="{00000000-0006-0000-0400-000003000000}">
      <text>
        <r>
          <rPr>
            <b/>
            <sz val="9"/>
            <color indexed="81"/>
            <rFont val="Tahoma"/>
            <family val="2"/>
          </rPr>
          <t>Andrew Redding:</t>
        </r>
        <r>
          <rPr>
            <sz val="9"/>
            <color indexed="81"/>
            <rFont val="Tahoma"/>
            <family val="2"/>
          </rPr>
          <t xml:space="preserve">
careful doesn't knock on to totals</t>
        </r>
      </text>
    </comment>
    <comment ref="T4" authorId="0" shapeId="0" xr:uid="{00000000-0006-0000-0400-000004000000}">
      <text>
        <r>
          <rPr>
            <b/>
            <sz val="9"/>
            <color indexed="81"/>
            <rFont val="Tahoma"/>
            <family val="2"/>
          </rPr>
          <t>Andrew Redding:</t>
        </r>
        <r>
          <rPr>
            <sz val="9"/>
            <color indexed="81"/>
            <rFont val="Tahoma"/>
            <family val="2"/>
          </rPr>
          <t xml:space="preserve">
does this come in before the MFG??</t>
        </r>
      </text>
    </comment>
    <comment ref="D5" authorId="1" shapeId="0" xr:uid="{00000000-0006-0000-0400-000005000000}">
      <text>
        <r>
          <rPr>
            <b/>
            <sz val="8"/>
            <color indexed="81"/>
            <rFont val="Tahoma"/>
            <family val="2"/>
          </rPr>
          <t>Sarah North:</t>
        </r>
        <r>
          <rPr>
            <sz val="8"/>
            <color indexed="81"/>
            <rFont val="Tahoma"/>
            <family val="2"/>
          </rPr>
          <t xml:space="preserve">
2er element only</t>
        </r>
      </text>
    </comment>
    <comment ref="D10" authorId="1" shapeId="0" xr:uid="{00000000-0006-0000-0400-000006000000}">
      <text>
        <r>
          <rPr>
            <b/>
            <sz val="8"/>
            <color indexed="81"/>
            <rFont val="Tahoma"/>
            <family val="2"/>
          </rPr>
          <t>Sarah North:</t>
        </r>
        <r>
          <rPr>
            <sz val="8"/>
            <color indexed="81"/>
            <rFont val="Tahoma"/>
            <family val="2"/>
          </rPr>
          <t xml:space="preserve">
2er element only</t>
        </r>
      </text>
    </comment>
    <comment ref="D11" authorId="1" shapeId="0" xr:uid="{00000000-0006-0000-0400-000007000000}">
      <text>
        <r>
          <rPr>
            <b/>
            <sz val="8"/>
            <color indexed="81"/>
            <rFont val="Tahoma"/>
            <family val="2"/>
          </rPr>
          <t>Sarah North:</t>
        </r>
        <r>
          <rPr>
            <sz val="8"/>
            <color indexed="81"/>
            <rFont val="Tahoma"/>
            <family val="2"/>
          </rPr>
          <t xml:space="preserve">
2er element only</t>
        </r>
      </text>
    </comment>
    <comment ref="D14" authorId="1" shapeId="0" xr:uid="{00000000-0006-0000-0400-000008000000}">
      <text>
        <r>
          <rPr>
            <b/>
            <sz val="8"/>
            <color indexed="81"/>
            <rFont val="Tahoma"/>
            <family val="2"/>
          </rPr>
          <t>Sarah North:</t>
        </r>
        <r>
          <rPr>
            <sz val="8"/>
            <color indexed="81"/>
            <rFont val="Tahoma"/>
            <family val="2"/>
          </rPr>
          <t xml:space="preserve">
2er element only</t>
        </r>
      </text>
    </comment>
    <comment ref="C20" authorId="0" shapeId="0" xr:uid="{00000000-0006-0000-0400-000009000000}">
      <text>
        <r>
          <rPr>
            <b/>
            <sz val="9"/>
            <color indexed="81"/>
            <rFont val="Tahoma"/>
            <family val="2"/>
          </rPr>
          <t>Andrew Redding:</t>
        </r>
        <r>
          <rPr>
            <sz val="9"/>
            <color indexed="81"/>
            <rFont val="Tahoma"/>
            <family val="2"/>
          </rPr>
          <t xml:space="preserve">
new 4086</t>
        </r>
      </text>
    </comment>
    <comment ref="D30" authorId="0" shapeId="0" xr:uid="{00000000-0006-0000-0400-00000A000000}">
      <text>
        <r>
          <rPr>
            <b/>
            <sz val="9"/>
            <color indexed="81"/>
            <rFont val="Tahoma"/>
            <family val="2"/>
          </rPr>
          <t>Andrew Redding:</t>
        </r>
        <r>
          <rPr>
            <sz val="9"/>
            <color indexed="81"/>
            <rFont val="Tahoma"/>
            <family val="2"/>
          </rPr>
          <t xml:space="preserve">
was Queensbury</t>
        </r>
      </text>
    </comment>
    <comment ref="C31" authorId="0" shapeId="0" xr:uid="{00000000-0006-0000-0400-00000B000000}">
      <text>
        <r>
          <rPr>
            <b/>
            <sz val="9"/>
            <color indexed="81"/>
            <rFont val="Tahoma"/>
            <family val="2"/>
          </rPr>
          <t>Andrew Redding:</t>
        </r>
        <r>
          <rPr>
            <sz val="9"/>
            <color indexed="81"/>
            <rFont val="Tahoma"/>
            <family val="2"/>
          </rPr>
          <t xml:space="preserve">
new number 4073</t>
        </r>
      </text>
    </comment>
    <comment ref="D31" authorId="0" shapeId="0" xr:uid="{00000000-0006-0000-0400-00000C000000}">
      <text>
        <r>
          <rPr>
            <b/>
            <sz val="9"/>
            <color indexed="81"/>
            <rFont val="Tahoma"/>
            <family val="2"/>
          </rPr>
          <t>Andrew Redding:</t>
        </r>
        <r>
          <rPr>
            <sz val="9"/>
            <color indexed="81"/>
            <rFont val="Tahoma"/>
            <family val="2"/>
          </rPr>
          <t xml:space="preserve">
former Samuel Lister)</t>
        </r>
      </text>
    </comment>
    <comment ref="D37" authorId="0" shapeId="0" xr:uid="{00000000-0006-0000-0400-00000D000000}">
      <text>
        <r>
          <rPr>
            <b/>
            <sz val="9"/>
            <color indexed="81"/>
            <rFont val="Tahoma"/>
            <family val="2"/>
          </rPr>
          <t>Andrew Redding:</t>
        </r>
        <r>
          <rPr>
            <sz val="9"/>
            <color indexed="81"/>
            <rFont val="Tahoma"/>
            <family val="2"/>
          </rPr>
          <t xml:space="preserve">
previously UAK</t>
        </r>
      </text>
    </comment>
    <comment ref="C38" authorId="0" shapeId="0" xr:uid="{00000000-0006-0000-0400-00000E000000}">
      <text>
        <r>
          <rPr>
            <b/>
            <sz val="9"/>
            <color indexed="81"/>
            <rFont val="Tahoma"/>
            <family val="2"/>
          </rPr>
          <t>Andrew Redding:</t>
        </r>
        <r>
          <rPr>
            <sz val="9"/>
            <color indexed="81"/>
            <rFont val="Tahoma"/>
            <family val="2"/>
          </rPr>
          <t xml:space="preserve">
actual 4084
URN 147067</t>
        </r>
      </text>
    </comment>
    <comment ref="D38" authorId="0" shapeId="0" xr:uid="{00000000-0006-0000-0400-00000F000000}">
      <text>
        <r>
          <rPr>
            <b/>
            <sz val="9"/>
            <color indexed="81"/>
            <rFont val="Tahoma"/>
            <family val="2"/>
          </rPr>
          <t>Andrew Redding:</t>
        </r>
        <r>
          <rPr>
            <sz val="9"/>
            <color indexed="81"/>
            <rFont val="Tahoma"/>
            <family val="2"/>
          </rPr>
          <t xml:space="preserve">
look at what we did for bradford forster
run by feversham; use feversham data
600-660 places 11-16
definate opening Sept 19</t>
        </r>
      </text>
    </comment>
    <comment ref="Q38" authorId="0" shapeId="0" xr:uid="{00000000-0006-0000-0400-000010000000}">
      <text>
        <r>
          <rPr>
            <b/>
            <sz val="9"/>
            <color indexed="81"/>
            <rFont val="Tahoma"/>
            <family val="2"/>
          </rPr>
          <t>Andrew Redding:</t>
        </r>
        <r>
          <rPr>
            <sz val="9"/>
            <color indexed="81"/>
            <rFont val="Tahoma"/>
            <family val="2"/>
          </rPr>
          <t xml:space="preserve">
need to update to match the APT (december)
alsoneeds to be removed from next year's baseline calc
</t>
        </r>
      </text>
    </comment>
    <comment ref="C39" authorId="0" shapeId="0" xr:uid="{00000000-0006-0000-0400-000011000000}">
      <text>
        <r>
          <rPr>
            <b/>
            <sz val="9"/>
            <color indexed="81"/>
            <rFont val="Tahoma"/>
            <family val="2"/>
          </rPr>
          <t>Andrew Redding:</t>
        </r>
        <r>
          <rPr>
            <sz val="9"/>
            <color indexed="81"/>
            <rFont val="Tahoma"/>
            <family val="2"/>
          </rPr>
          <t xml:space="preserve">
actual is 4087 URN 147204</t>
        </r>
      </text>
    </comment>
    <comment ref="D39" authorId="0" shapeId="0" xr:uid="{00000000-0006-0000-0400-000012000000}">
      <text>
        <r>
          <rPr>
            <b/>
            <sz val="9"/>
            <color indexed="81"/>
            <rFont val="Tahoma"/>
            <family val="2"/>
          </rPr>
          <t>Andrew Redding:</t>
        </r>
        <r>
          <rPr>
            <sz val="9"/>
            <color indexed="81"/>
            <rFont val="Tahoma"/>
            <family val="2"/>
          </rPr>
          <t xml:space="preserve">
800 places 11-18
NOT SURE SEPT 19
9.10.18 - latest is opening sept on in temporary buildings. Steve Jenks. Assume therefore, budget provision is needed</t>
        </r>
      </text>
    </comment>
    <comment ref="Q39" authorId="0" shapeId="0" xr:uid="{00000000-0006-0000-0400-000013000000}">
      <text>
        <r>
          <rPr>
            <b/>
            <sz val="9"/>
            <color indexed="81"/>
            <rFont val="Tahoma"/>
            <family val="2"/>
          </rPr>
          <t>Andrew Redding:</t>
        </r>
        <r>
          <rPr>
            <sz val="9"/>
            <color indexed="81"/>
            <rFont val="Tahoma"/>
            <family val="2"/>
          </rPr>
          <t xml:space="preserve">
need to update to match the APT (december)
alsoneeds to be removed from next year's baseline calc
2.11.22 - no RBA this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North</author>
    <author>Andrew Redding</author>
  </authors>
  <commentList>
    <comment ref="I7" authorId="0" shapeId="0" xr:uid="{4429325D-3300-4781-B5A0-E4362913FE49}">
      <text>
        <r>
          <rPr>
            <b/>
            <sz val="8"/>
            <color indexed="81"/>
            <rFont val="Tahoma"/>
            <family val="2"/>
          </rPr>
          <t>Sarah North:</t>
        </r>
        <r>
          <rPr>
            <sz val="8"/>
            <color indexed="81"/>
            <rFont val="Tahoma"/>
            <family val="2"/>
          </rPr>
          <t xml:space="preserve">
including age 16+ but in Yr 11</t>
        </r>
      </text>
    </comment>
    <comment ref="N7" authorId="1" shapeId="0" xr:uid="{1068035F-EAA0-4B80-907F-D087A2BD2B6D}">
      <text>
        <r>
          <rPr>
            <b/>
            <sz val="9"/>
            <color indexed="81"/>
            <rFont val="Tahoma"/>
            <family val="2"/>
          </rPr>
          <t>Andrew Redding:</t>
        </r>
        <r>
          <rPr>
            <sz val="9"/>
            <color indexed="81"/>
            <rFont val="Tahoma"/>
            <family val="2"/>
          </rPr>
          <t xml:space="preserve">
need to make this closely align with no.s that would be recorded in Oct 16 Census - i.e. 16/17 AY no.s</t>
        </r>
      </text>
    </comment>
    <comment ref="O7" authorId="1" shapeId="0" xr:uid="{BA830419-D7A4-40C7-B893-6AD06F1C67CD}">
      <text>
        <r>
          <rPr>
            <b/>
            <sz val="9"/>
            <color indexed="81"/>
            <rFont val="Tahoma"/>
            <family val="2"/>
          </rPr>
          <t>Andrew Redding:</t>
        </r>
        <r>
          <rPr>
            <sz val="9"/>
            <color indexed="81"/>
            <rFont val="Tahoma"/>
            <family val="2"/>
          </rPr>
          <t xml:space="preserve">
need to make this closely align with no.s that would be recorded in Oct 16 Census - i.e. 16/17 AY no.s</t>
        </r>
      </text>
    </comment>
    <comment ref="Q7" authorId="1" shapeId="0" xr:uid="{66BC3655-F3C1-47AF-B3C1-1CA966FC4CE9}">
      <text>
        <r>
          <rPr>
            <b/>
            <sz val="8"/>
            <color indexed="81"/>
            <rFont val="Tahoma"/>
            <family val="2"/>
          </rPr>
          <t>Andrew Redding:</t>
        </r>
        <r>
          <rPr>
            <sz val="8"/>
            <color indexed="81"/>
            <rFont val="Tahoma"/>
            <family val="2"/>
          </rPr>
          <t xml:space="preserve">
manual inut as circular - see blue tab</t>
        </r>
      </text>
    </comment>
    <comment ref="P22" authorId="1" shapeId="0" xr:uid="{8CA2EE62-4130-48D2-8057-1E0FC3D97596}">
      <text>
        <r>
          <rPr>
            <b/>
            <sz val="9"/>
            <color indexed="81"/>
            <rFont val="Tahoma"/>
            <family val="2"/>
          </rPr>
          <t>Andrew Redding:</t>
        </r>
        <r>
          <rPr>
            <sz val="9"/>
            <color indexed="81"/>
            <rFont val="Tahoma"/>
            <family val="2"/>
          </rPr>
          <t xml:space="preserve">
full at October 2016</t>
        </r>
      </text>
    </comment>
    <comment ref="N27" authorId="1" shapeId="0" xr:uid="{8568B0D8-6F9E-492A-81F4-5E8B0649C4F7}">
      <text>
        <r>
          <rPr>
            <b/>
            <sz val="8"/>
            <color indexed="81"/>
            <rFont val="Tahoma"/>
            <family val="2"/>
          </rPr>
          <t>Andrew Redding:</t>
        </r>
        <r>
          <rPr>
            <sz val="8"/>
            <color indexed="81"/>
            <rFont val="Tahoma"/>
            <family val="2"/>
          </rPr>
          <t xml:space="preserve">
DSP is closed / to close
behaviour centre is this still open 
not added - JS 22.11.16 - vast majority of children in PBC are still on roll of placing school</t>
        </r>
      </text>
    </comment>
    <comment ref="N34" authorId="1" shapeId="0" xr:uid="{FB950771-D548-4D23-8190-152FFDDA3D44}">
      <text>
        <r>
          <rPr>
            <b/>
            <sz val="9"/>
            <color indexed="81"/>
            <rFont val="Tahoma"/>
            <family val="2"/>
          </rPr>
          <t>Andrew Redding:</t>
        </r>
        <r>
          <rPr>
            <sz val="9"/>
            <color indexed="81"/>
            <rFont val="Tahoma"/>
            <family val="2"/>
          </rPr>
          <t xml:space="preserve">
new expanded provison - need to increase this number - oct occupancy warrants this</t>
        </r>
      </text>
    </comment>
    <comment ref="P38" authorId="1" shapeId="0" xr:uid="{4589AC93-A10B-4CDA-9E57-23D81B3FFC6D}">
      <text>
        <r>
          <rPr>
            <b/>
            <sz val="8"/>
            <color indexed="81"/>
            <rFont val="Tahoma"/>
            <family val="2"/>
          </rPr>
          <t>Andrew Redding:</t>
        </r>
        <r>
          <rPr>
            <sz val="8"/>
            <color indexed="81"/>
            <rFont val="Tahoma"/>
            <family val="2"/>
          </rPr>
          <t xml:space="preserve">
at Sept 18 has 6 out of 7 year groups; 19/20 is last year of growth</t>
        </r>
      </text>
    </comment>
    <comment ref="P40" authorId="1" shapeId="0" xr:uid="{126D5AB1-2B61-475A-8709-DB4E9938599E}">
      <text>
        <r>
          <rPr>
            <b/>
            <sz val="8"/>
            <color indexed="81"/>
            <rFont val="Tahoma"/>
            <family val="2"/>
          </rPr>
          <t>Andrew Redding:</t>
        </r>
        <r>
          <rPr>
            <sz val="8"/>
            <color indexed="81"/>
            <rFont val="Tahoma"/>
            <family val="2"/>
          </rPr>
          <t xml:space="preserve">
At Sept 2018 all year groups</t>
        </r>
      </text>
    </comment>
    <comment ref="N54" authorId="1" shapeId="0" xr:uid="{BF1C304D-CABF-4860-9202-6B1CB52A8582}">
      <text>
        <r>
          <rPr>
            <b/>
            <sz val="9"/>
            <color indexed="81"/>
            <rFont val="Tahoma"/>
            <family val="2"/>
          </rPr>
          <t>Andrew Redding:</t>
        </r>
        <r>
          <rPr>
            <sz val="9"/>
            <color indexed="81"/>
            <rFont val="Tahoma"/>
            <family val="2"/>
          </rPr>
          <t xml:space="preserve">
adjusted back to 16/17 original number</t>
        </r>
      </text>
    </comment>
    <comment ref="N58" authorId="1" shapeId="0" xr:uid="{5F83F7DB-2281-472C-83AB-4394589C99C4}">
      <text>
        <r>
          <rPr>
            <b/>
            <sz val="8"/>
            <color indexed="81"/>
            <rFont val="Tahoma"/>
            <family val="2"/>
          </rPr>
          <t>Andrew Redding:</t>
        </r>
        <r>
          <rPr>
            <sz val="8"/>
            <color indexed="81"/>
            <rFont val="Tahoma"/>
            <family val="2"/>
          </rPr>
          <t xml:space="preserve">
funded on actual occupancy because still establishing</t>
        </r>
      </text>
    </comment>
    <comment ref="N59" authorId="1" shapeId="0" xr:uid="{C9E8296F-FC5B-44A7-A7B8-595F66734662}">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N64" authorId="1" shapeId="0" xr:uid="{33F21FF4-48AC-4B65-BFFF-E1239FE87197}">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N75" authorId="1" shapeId="0" xr:uid="{A3151D50-C0BE-4102-A369-D9E5D2C1C0E0}">
      <text>
        <r>
          <rPr>
            <b/>
            <sz val="8"/>
            <color indexed="81"/>
            <rFont val="Tahoma"/>
            <family val="2"/>
          </rPr>
          <t>Andrew Redding:</t>
        </r>
        <r>
          <rPr>
            <sz val="8"/>
            <color indexed="81"/>
            <rFont val="Tahoma"/>
            <family val="2"/>
          </rPr>
          <t xml:space="preserve">
REMOVED - CLOSED PROVISION</t>
        </r>
      </text>
    </comment>
    <comment ref="N84" authorId="1" shapeId="0" xr:uid="{E90BCB46-C03E-456B-8C87-12199A2CCED8}">
      <text>
        <r>
          <rPr>
            <b/>
            <sz val="8"/>
            <color indexed="81"/>
            <rFont val="Tahoma"/>
            <family val="2"/>
          </rPr>
          <t>Andrew Redding:</t>
        </r>
        <r>
          <rPr>
            <sz val="8"/>
            <color indexed="81"/>
            <rFont val="Tahoma"/>
            <family val="2"/>
          </rPr>
          <t xml:space="preserve">
behaviour centre is this still open 
not added see Carrwood note - PBC children are still on roll of schools placing</t>
        </r>
      </text>
    </comment>
    <comment ref="E168" authorId="1" shapeId="0" xr:uid="{954530A6-92B8-4669-A584-DDF791DA1806}">
      <text>
        <r>
          <rPr>
            <b/>
            <sz val="9"/>
            <color indexed="81"/>
            <rFont val="Tahoma"/>
            <family val="2"/>
          </rPr>
          <t>Andrew Redding:</t>
        </r>
        <r>
          <rPr>
            <sz val="9"/>
            <color indexed="81"/>
            <rFont val="Tahoma"/>
            <family val="2"/>
          </rPr>
          <t xml:space="preserve">
</t>
        </r>
      </text>
    </comment>
    <comment ref="P184" authorId="1" shapeId="0" xr:uid="{02C2BDE3-D7C5-40BA-B5BD-82FC35D17A79}">
      <text>
        <r>
          <rPr>
            <b/>
            <sz val="8"/>
            <color indexed="81"/>
            <rFont val="Tahoma"/>
            <family val="2"/>
          </rPr>
          <t>Andrew Redding:</t>
        </r>
        <r>
          <rPr>
            <sz val="8"/>
            <color indexed="81"/>
            <rFont val="Tahoma"/>
            <family val="2"/>
          </rPr>
          <t xml:space="preserve">
At Sept 2018 all year groups</t>
        </r>
      </text>
    </comment>
    <comment ref="P185" authorId="1" shapeId="0" xr:uid="{1A2D5837-EC65-4A87-AFF1-321BF62D706F}">
      <text>
        <r>
          <rPr>
            <b/>
            <sz val="8"/>
            <color indexed="81"/>
            <rFont val="Tahoma"/>
            <family val="2"/>
          </rPr>
          <t>Andrew Redding:</t>
        </r>
        <r>
          <rPr>
            <sz val="8"/>
            <color indexed="81"/>
            <rFont val="Tahoma"/>
            <family val="2"/>
          </rPr>
          <t xml:space="preserve">
all year groups full at October 2016
</t>
        </r>
      </text>
    </comment>
    <comment ref="O186" authorId="1" shapeId="0" xr:uid="{199D940F-F208-4BC8-A7F5-F2CCDE3CA261}">
      <text>
        <r>
          <rPr>
            <b/>
            <sz val="8"/>
            <color indexed="81"/>
            <rFont val="Tahoma"/>
            <family val="2"/>
          </rPr>
          <t>Andrew Redding:</t>
        </r>
        <r>
          <rPr>
            <sz val="8"/>
            <color indexed="81"/>
            <rFont val="Tahoma"/>
            <family val="2"/>
          </rPr>
          <t xml:space="preserve">
funded on actual occupancy because still establishing</t>
        </r>
      </text>
    </comment>
    <comment ref="P186" authorId="1" shapeId="0" xr:uid="{9059C38E-F523-4737-9D29-FA724BA06061}">
      <text>
        <r>
          <rPr>
            <b/>
            <sz val="9"/>
            <color indexed="81"/>
            <rFont val="Tahoma"/>
            <family val="2"/>
          </rPr>
          <t>Andrew Redding:</t>
        </r>
        <r>
          <rPr>
            <sz val="9"/>
            <color indexed="81"/>
            <rFont val="Tahoma"/>
            <family val="2"/>
          </rPr>
          <t xml:space="preserve">
Oct 2020 should ow be full</t>
        </r>
      </text>
    </comment>
    <comment ref="Q186" authorId="1" shapeId="0" xr:uid="{EA5CCCC5-C988-4FE9-9049-2A5AB474106C}">
      <text>
        <r>
          <rPr>
            <b/>
            <sz val="8"/>
            <color indexed="81"/>
            <rFont val="Tahoma"/>
            <family val="2"/>
          </rPr>
          <t>Andrew Redding:</t>
        </r>
        <r>
          <rPr>
            <sz val="8"/>
            <color indexed="81"/>
            <rFont val="Tahoma"/>
            <family val="2"/>
          </rPr>
          <t xml:space="preserve">
we said we would not adjust this</t>
        </r>
      </text>
    </comment>
    <comment ref="O188" authorId="1" shapeId="0" xr:uid="{2FCD0C89-55D2-44A6-BC41-230235AAFD31}">
      <text>
        <r>
          <rPr>
            <b/>
            <sz val="9"/>
            <color indexed="81"/>
            <rFont val="Tahoma"/>
            <family val="2"/>
          </rPr>
          <t>Andrew Redding:</t>
        </r>
        <r>
          <rPr>
            <sz val="9"/>
            <color indexed="81"/>
            <rFont val="Tahoma"/>
            <family val="2"/>
          </rPr>
          <t xml:space="preserve">
adjusted back to 16/17 original number</t>
        </r>
      </text>
    </comment>
    <comment ref="P192" authorId="1" shapeId="0" xr:uid="{351E96B5-0ACA-458C-BD72-60A34E3BED6B}">
      <text>
        <r>
          <rPr>
            <b/>
            <sz val="8"/>
            <color indexed="81"/>
            <rFont val="Tahoma"/>
            <family val="2"/>
          </rPr>
          <t>Andrew Redding:</t>
        </r>
        <r>
          <rPr>
            <sz val="8"/>
            <color indexed="81"/>
            <rFont val="Tahoma"/>
            <family val="2"/>
          </rPr>
          <t xml:space="preserve">
all year groups full at October 2015
</t>
        </r>
      </text>
    </comment>
    <comment ref="P196" authorId="1" shapeId="0" xr:uid="{7AA1FE84-D95A-493C-A3E2-8B04C86538C0}">
      <text>
        <r>
          <rPr>
            <b/>
            <sz val="8"/>
            <color indexed="81"/>
            <rFont val="Tahoma"/>
            <family val="2"/>
          </rPr>
          <t>Andrew Redding:</t>
        </r>
        <r>
          <rPr>
            <sz val="8"/>
            <color indexed="81"/>
            <rFont val="Tahoma"/>
            <family val="2"/>
          </rPr>
          <t xml:space="preserve">
all year groups full at October 2017
</t>
        </r>
      </text>
    </comment>
    <comment ref="O197" authorId="1" shapeId="0" xr:uid="{C1D37B7D-47DD-42A2-8EFD-B4D130660275}">
      <text>
        <r>
          <rPr>
            <b/>
            <sz val="9"/>
            <color indexed="81"/>
            <rFont val="Tahoma"/>
            <family val="2"/>
          </rPr>
          <t>Andrew Redding:</t>
        </r>
        <r>
          <rPr>
            <sz val="9"/>
            <color indexed="81"/>
            <rFont val="Tahoma"/>
            <family val="2"/>
          </rPr>
          <t xml:space="preserve">
adjusted back to 16/17 original number</t>
        </r>
      </text>
    </comment>
    <comment ref="O201" authorId="1" shapeId="0" xr:uid="{0D750BA8-3997-4CF2-8DC3-F7448C1A3651}">
      <text>
        <r>
          <rPr>
            <b/>
            <sz val="9"/>
            <color indexed="81"/>
            <rFont val="Tahoma"/>
            <family val="2"/>
          </rPr>
          <t>Andrew Redding:</t>
        </r>
        <r>
          <rPr>
            <sz val="9"/>
            <color indexed="81"/>
            <rFont val="Tahoma"/>
            <family val="2"/>
          </rPr>
          <t xml:space="preserve">
adjusted back to 16/17 original number</t>
        </r>
      </text>
    </comment>
    <comment ref="O202" authorId="1" shapeId="0" xr:uid="{2A560391-9F3A-4A55-83BC-4338CD597875}">
      <text>
        <r>
          <rPr>
            <b/>
            <sz val="9"/>
            <color indexed="81"/>
            <rFont val="Tahoma"/>
            <family val="2"/>
          </rPr>
          <t>Andrew Redding:</t>
        </r>
        <r>
          <rPr>
            <sz val="9"/>
            <color indexed="81"/>
            <rFont val="Tahoma"/>
            <family val="2"/>
          </rPr>
          <t xml:space="preserve">
adjusted back to 16/17 original number</t>
        </r>
      </text>
    </comment>
    <comment ref="O203" authorId="1" shapeId="0" xr:uid="{BA6F4947-CFBE-42A8-95DC-D3144A0B82FD}">
      <text>
        <r>
          <rPr>
            <b/>
            <sz val="9"/>
            <color indexed="81"/>
            <rFont val="Tahoma"/>
            <family val="2"/>
          </rPr>
          <t>Andrew Redding:</t>
        </r>
        <r>
          <rPr>
            <sz val="9"/>
            <color indexed="81"/>
            <rFont val="Tahoma"/>
            <family val="2"/>
          </rPr>
          <t xml:space="preserve">
adjusted back to 16/17 original number</t>
        </r>
      </text>
    </comment>
    <comment ref="P205" authorId="1" shapeId="0" xr:uid="{0B2D469B-7E44-4AF0-A29E-02BBF9189471}">
      <text>
        <r>
          <rPr>
            <b/>
            <sz val="8"/>
            <color indexed="81"/>
            <rFont val="Tahoma"/>
            <family val="2"/>
          </rPr>
          <t>Andrew Redding:</t>
        </r>
        <r>
          <rPr>
            <sz val="8"/>
            <color indexed="81"/>
            <rFont val="Tahoma"/>
            <family val="2"/>
          </rPr>
          <t xml:space="preserve">
may be adding primary provision</t>
        </r>
      </text>
    </comment>
    <comment ref="P206" authorId="1" shapeId="0" xr:uid="{AFACDD0E-18AE-43B0-96AE-4E4475E55D9A}">
      <text>
        <r>
          <rPr>
            <b/>
            <sz val="9"/>
            <color indexed="81"/>
            <rFont val="Tahoma"/>
            <family val="2"/>
          </rPr>
          <t>Andrew Redding:</t>
        </r>
        <r>
          <rPr>
            <sz val="9"/>
            <color indexed="81"/>
            <rFont val="Tahoma"/>
            <family val="2"/>
          </rPr>
          <t xml:space="preserve">
expansion now comlete - all year groups in Sept 23</t>
        </r>
      </text>
    </comment>
    <comment ref="P207" authorId="1" shapeId="0" xr:uid="{6646F9A4-80AB-4C8A-87C2-A5C97AD970BD}">
      <text>
        <r>
          <rPr>
            <b/>
            <sz val="9"/>
            <color indexed="81"/>
            <rFont val="Tahoma"/>
            <family val="2"/>
          </rPr>
          <t>Andrew Redding:</t>
        </r>
        <r>
          <rPr>
            <sz val="9"/>
            <color indexed="81"/>
            <rFont val="Tahoma"/>
            <family val="2"/>
          </rPr>
          <t xml:space="preserve">
expansion now comlete - all year groups in Sept 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andrew.redding</author>
    <author>Jonty Holden</author>
    <author>Andrew Redding</author>
    <author>Sarah North</author>
  </authors>
  <commentList>
    <comment ref="C4" authorId="0" shapeId="0" xr:uid="{69A4915E-5B28-47F9-A098-263DCC7F5981}">
      <text>
        <r>
          <rPr>
            <b/>
            <sz val="8"/>
            <color indexed="81"/>
            <rFont val="Tahoma"/>
            <family val="2"/>
          </rPr>
          <t>sarah.north:</t>
        </r>
        <r>
          <rPr>
            <sz val="8"/>
            <color indexed="81"/>
            <rFont val="Tahoma"/>
            <family val="2"/>
          </rPr>
          <t xml:space="preserve">
don't adjust DfE no once sheets are set up</t>
        </r>
      </text>
    </comment>
    <comment ref="M4" authorId="1" shapeId="0" xr:uid="{EE1413AC-C46C-4A68-A8FC-27C300057ED5}">
      <text>
        <r>
          <rPr>
            <b/>
            <sz val="9"/>
            <color indexed="81"/>
            <rFont val="Tahoma"/>
            <family val="2"/>
          </rPr>
          <t>Jonty Holden:</t>
        </r>
        <r>
          <rPr>
            <sz val="9"/>
            <color indexed="81"/>
            <rFont val="Tahoma"/>
            <family val="2"/>
          </rPr>
          <t xml:space="preserve">
Check Correct for 22/23
</t>
        </r>
      </text>
    </comment>
    <comment ref="O4" authorId="2" shapeId="0" xr:uid="{E40E14B9-2F3F-4C46-8FFD-442143273E30}">
      <text>
        <r>
          <rPr>
            <b/>
            <sz val="9"/>
            <color indexed="81"/>
            <rFont val="Tahoma"/>
            <family val="2"/>
          </rPr>
          <t>Andrew Redding:</t>
        </r>
        <r>
          <rPr>
            <sz val="9"/>
            <color indexed="81"/>
            <rFont val="Tahoma"/>
            <family val="2"/>
          </rPr>
          <t xml:space="preserve">
follow the link and read the guidance notes in this sheet; for academies - keep at the 24/25 APT column X figure. For maintained schools, it’s the column X plus the column Y figure (so it brings in the estimates of 24-25 changes)
this is currently just the 23-24 estimate for all that we put into the Jan 23 APT</t>
        </r>
      </text>
    </comment>
    <comment ref="P4" authorId="3" shapeId="0" xr:uid="{5761646C-F1C1-4707-BB45-25005C507BF4}">
      <text>
        <r>
          <rPr>
            <b/>
            <sz val="8"/>
            <color indexed="81"/>
            <rFont val="Tahoma"/>
            <family val="2"/>
          </rPr>
          <t>Sarah North:</t>
        </r>
        <r>
          <rPr>
            <sz val="8"/>
            <color indexed="81"/>
            <rFont val="Tahoma"/>
            <family val="2"/>
          </rPr>
          <t xml:space="preserve">
no PFI schools in Primary phase</t>
        </r>
      </text>
    </comment>
    <comment ref="Q4" authorId="2" shapeId="0" xr:uid="{45C0D7F5-63C6-43B6-9347-859343F3670E}">
      <text>
        <r>
          <rPr>
            <b/>
            <sz val="8"/>
            <color indexed="81"/>
            <rFont val="Tahoma"/>
            <family val="2"/>
          </rPr>
          <t>Andrew Redding:</t>
        </r>
        <r>
          <rPr>
            <sz val="8"/>
            <color indexed="81"/>
            <rFont val="Tahoma"/>
            <family val="2"/>
          </rPr>
          <t xml:space="preserve">
if add a cash value separately rather than adjusting pupil numbers; if do this then will need to remove from MFG</t>
        </r>
      </text>
    </comment>
    <comment ref="S4" authorId="2" shapeId="0" xr:uid="{E5A57D6B-86F3-4CAB-8674-126ECDEAF150}">
      <text>
        <r>
          <rPr>
            <b/>
            <sz val="9"/>
            <color indexed="81"/>
            <rFont val="Tahoma"/>
            <family val="2"/>
          </rPr>
          <t>Andrew Redding:</t>
        </r>
        <r>
          <rPr>
            <sz val="9"/>
            <color indexed="81"/>
            <rFont val="Tahoma"/>
            <family val="2"/>
          </rPr>
          <t xml:space="preserve">
careful doesn’t affct knock on to totals</t>
        </r>
      </text>
    </comment>
    <comment ref="M9" authorId="2" shapeId="0" xr:uid="{D4E41834-5D2E-4BFF-841C-F45BC0B684BD}">
      <text>
        <r>
          <rPr>
            <b/>
            <sz val="9"/>
            <color indexed="81"/>
            <rFont val="Tahoma"/>
            <family val="2"/>
          </rPr>
          <t>Andrew Redding:</t>
        </r>
        <r>
          <rPr>
            <sz val="9"/>
            <color indexed="81"/>
            <rFont val="Tahoma"/>
            <family val="2"/>
          </rPr>
          <t xml:space="preserve">
only once in secondary IST</t>
        </r>
      </text>
    </comment>
    <comment ref="O9" authorId="2" shapeId="0" xr:uid="{1FC5FD7B-CD9D-4748-B9AF-567E8BFA3EBC}">
      <text>
        <r>
          <rPr>
            <b/>
            <sz val="9"/>
            <color indexed="81"/>
            <rFont val="Tahoma"/>
            <family val="2"/>
          </rPr>
          <t>Andrew Redding:</t>
        </r>
        <r>
          <rPr>
            <sz val="9"/>
            <color indexed="81"/>
            <rFont val="Tahoma"/>
            <family val="2"/>
          </rPr>
          <t xml:space="preserve">
only once in secondary IST</t>
        </r>
      </text>
    </comment>
    <comment ref="T9" authorId="2" shapeId="0" xr:uid="{2EB57098-95EE-4777-BE23-36D549B907EB}">
      <text>
        <r>
          <rPr>
            <b/>
            <sz val="9"/>
            <color indexed="81"/>
            <rFont val="Tahoma"/>
            <family val="2"/>
          </rPr>
          <t>Andrew Redding:</t>
        </r>
        <r>
          <rPr>
            <sz val="9"/>
            <color indexed="81"/>
            <rFont val="Tahoma"/>
            <family val="2"/>
          </rPr>
          <t xml:space="preserve">
only once in secondary IST</t>
        </r>
      </text>
    </comment>
    <comment ref="U9" authorId="2" shapeId="0" xr:uid="{DAABE07C-6A4D-49B0-9F91-019F013C06A2}">
      <text>
        <r>
          <rPr>
            <b/>
            <sz val="9"/>
            <color indexed="81"/>
            <rFont val="Tahoma"/>
            <family val="2"/>
          </rPr>
          <t>Andrew Redding:</t>
        </r>
        <r>
          <rPr>
            <sz val="9"/>
            <color indexed="81"/>
            <rFont val="Tahoma"/>
            <family val="2"/>
          </rPr>
          <t xml:space="preserve">
only once in secondary IST</t>
        </r>
      </text>
    </comment>
    <comment ref="C14" authorId="2" shapeId="0" xr:uid="{535B8CD6-D506-481E-9D57-9E2C9DA9B785}">
      <text>
        <r>
          <rPr>
            <b/>
            <sz val="9"/>
            <color indexed="81"/>
            <rFont val="Tahoma"/>
            <family val="2"/>
          </rPr>
          <t>Andrew Redding:</t>
        </r>
        <r>
          <rPr>
            <sz val="9"/>
            <color indexed="81"/>
            <rFont val="Tahoma"/>
            <family val="2"/>
          </rPr>
          <t xml:space="preserve">
10.4.18 new DfE no. of 2045</t>
        </r>
      </text>
    </comment>
    <comment ref="M19" authorId="2" shapeId="0" xr:uid="{CC651D20-9B9C-40FF-A762-574A5D16F474}">
      <text>
        <r>
          <rPr>
            <b/>
            <sz val="9"/>
            <color indexed="81"/>
            <rFont val="Tahoma"/>
            <family val="2"/>
          </rPr>
          <t>Andrew Redding:</t>
        </r>
        <r>
          <rPr>
            <sz val="9"/>
            <color indexed="81"/>
            <rFont val="Tahoma"/>
            <family val="2"/>
          </rPr>
          <t xml:space="preserve">
only once in secondary IST</t>
        </r>
      </text>
    </comment>
    <comment ref="O19" authorId="2" shapeId="0" xr:uid="{3B3754B1-43D7-44C4-A204-3A9C0557E262}">
      <text>
        <r>
          <rPr>
            <b/>
            <sz val="9"/>
            <color indexed="81"/>
            <rFont val="Tahoma"/>
            <family val="2"/>
          </rPr>
          <t>Andrew Redding:</t>
        </r>
        <r>
          <rPr>
            <sz val="9"/>
            <color indexed="81"/>
            <rFont val="Tahoma"/>
            <family val="2"/>
          </rPr>
          <t xml:space="preserve">
only once in secondary IST</t>
        </r>
      </text>
    </comment>
    <comment ref="T19" authorId="2" shapeId="0" xr:uid="{E8EA5E19-BA72-46E5-94CD-3C31E4787D8E}">
      <text>
        <r>
          <rPr>
            <b/>
            <sz val="9"/>
            <color indexed="81"/>
            <rFont val="Tahoma"/>
            <family val="2"/>
          </rPr>
          <t>Andrew Redding:</t>
        </r>
        <r>
          <rPr>
            <sz val="9"/>
            <color indexed="81"/>
            <rFont val="Tahoma"/>
            <family val="2"/>
          </rPr>
          <t xml:space="preserve">
only once in secondary IST</t>
        </r>
      </text>
    </comment>
    <comment ref="U19" authorId="2" shapeId="0" xr:uid="{122DE789-8F68-438B-BEE1-CC6A231BD8D9}">
      <text>
        <r>
          <rPr>
            <b/>
            <sz val="9"/>
            <color indexed="81"/>
            <rFont val="Tahoma"/>
            <family val="2"/>
          </rPr>
          <t>Andrew Redding:</t>
        </r>
        <r>
          <rPr>
            <sz val="9"/>
            <color indexed="81"/>
            <rFont val="Tahoma"/>
            <family val="2"/>
          </rPr>
          <t xml:space="preserve">
only once in secondary IST</t>
        </r>
      </text>
    </comment>
    <comment ref="M20" authorId="2" shapeId="0" xr:uid="{E6BF3D99-E872-427D-A8F4-BAB10D7E94CC}">
      <text>
        <r>
          <rPr>
            <b/>
            <sz val="9"/>
            <color indexed="81"/>
            <rFont val="Tahoma"/>
            <family val="2"/>
          </rPr>
          <t>Andrew Redding:</t>
        </r>
        <r>
          <rPr>
            <sz val="9"/>
            <color indexed="81"/>
            <rFont val="Tahoma"/>
            <family val="2"/>
          </rPr>
          <t xml:space="preserve">
only once in secondary IST</t>
        </r>
      </text>
    </comment>
    <comment ref="O20" authorId="2" shapeId="0" xr:uid="{61CB0BB3-69A9-4C4A-BF4F-7C92758D37C0}">
      <text>
        <r>
          <rPr>
            <b/>
            <sz val="9"/>
            <color indexed="81"/>
            <rFont val="Tahoma"/>
            <family val="2"/>
          </rPr>
          <t>Andrew Redding:</t>
        </r>
        <r>
          <rPr>
            <sz val="9"/>
            <color indexed="81"/>
            <rFont val="Tahoma"/>
            <family val="2"/>
          </rPr>
          <t xml:space="preserve">
only once in secondary IST</t>
        </r>
      </text>
    </comment>
    <comment ref="T20" authorId="2" shapeId="0" xr:uid="{CF802328-AC4B-4C17-9A74-8B14B6C13F42}">
      <text>
        <r>
          <rPr>
            <b/>
            <sz val="9"/>
            <color indexed="81"/>
            <rFont val="Tahoma"/>
            <family val="2"/>
          </rPr>
          <t>Andrew Redding:</t>
        </r>
        <r>
          <rPr>
            <sz val="9"/>
            <color indexed="81"/>
            <rFont val="Tahoma"/>
            <family val="2"/>
          </rPr>
          <t xml:space="preserve">
only once in secondary IST</t>
        </r>
      </text>
    </comment>
    <comment ref="U20" authorId="2" shapeId="0" xr:uid="{70A5E489-DA52-481B-B0B8-3E7F50A5530A}">
      <text>
        <r>
          <rPr>
            <b/>
            <sz val="9"/>
            <color indexed="81"/>
            <rFont val="Tahoma"/>
            <family val="2"/>
          </rPr>
          <t>Andrew Redding:</t>
        </r>
        <r>
          <rPr>
            <sz val="9"/>
            <color indexed="81"/>
            <rFont val="Tahoma"/>
            <family val="2"/>
          </rPr>
          <t xml:space="preserve">
only once in secondary IST</t>
        </r>
      </text>
    </comment>
    <comment ref="M35" authorId="2" shapeId="0" xr:uid="{07F6007A-C5F7-41CE-929D-9EE0155F5FA0}">
      <text>
        <r>
          <rPr>
            <b/>
            <sz val="9"/>
            <color indexed="81"/>
            <rFont val="Tahoma"/>
            <family val="2"/>
          </rPr>
          <t>Andrew Redding:</t>
        </r>
        <r>
          <rPr>
            <sz val="9"/>
            <color indexed="81"/>
            <rFont val="Tahoma"/>
            <family val="2"/>
          </rPr>
          <t xml:space="preserve">
only once in secondary IST</t>
        </r>
      </text>
    </comment>
    <comment ref="O35" authorId="2" shapeId="0" xr:uid="{83B7B123-1C60-4FC0-9BCB-B0D0E10CE61B}">
      <text>
        <r>
          <rPr>
            <b/>
            <sz val="9"/>
            <color indexed="81"/>
            <rFont val="Tahoma"/>
            <family val="2"/>
          </rPr>
          <t>Andrew Redding:</t>
        </r>
        <r>
          <rPr>
            <sz val="9"/>
            <color indexed="81"/>
            <rFont val="Tahoma"/>
            <family val="2"/>
          </rPr>
          <t xml:space="preserve">
only once in secondary IST</t>
        </r>
      </text>
    </comment>
    <comment ref="T35" authorId="2" shapeId="0" xr:uid="{510121EF-FB37-4042-B231-A1F48B52BF26}">
      <text>
        <r>
          <rPr>
            <b/>
            <sz val="9"/>
            <color indexed="81"/>
            <rFont val="Tahoma"/>
            <family val="2"/>
          </rPr>
          <t>Andrew Redding:</t>
        </r>
        <r>
          <rPr>
            <sz val="9"/>
            <color indexed="81"/>
            <rFont val="Tahoma"/>
            <family val="2"/>
          </rPr>
          <t xml:space="preserve">
only once in secondary IST</t>
        </r>
      </text>
    </comment>
    <comment ref="U35" authorId="2" shapeId="0" xr:uid="{E4BBF873-CAE7-4086-92CF-2BB6107AAD47}">
      <text>
        <r>
          <rPr>
            <b/>
            <sz val="9"/>
            <color indexed="81"/>
            <rFont val="Tahoma"/>
            <family val="2"/>
          </rPr>
          <t>Andrew Redding:</t>
        </r>
        <r>
          <rPr>
            <sz val="9"/>
            <color indexed="81"/>
            <rFont val="Tahoma"/>
            <family val="2"/>
          </rPr>
          <t xml:space="preserve">
only once in secondary IST</t>
        </r>
      </text>
    </comment>
    <comment ref="O37" authorId="2" shapeId="0" xr:uid="{8F4ABCF2-9A56-47BC-A066-7B8D7D3124C0}">
      <text>
        <r>
          <rPr>
            <b/>
            <sz val="9"/>
            <color indexed="81"/>
            <rFont val="Tahoma"/>
            <family val="2"/>
          </rPr>
          <t>Andrew Redding:</t>
        </r>
        <r>
          <rPr>
            <sz val="9"/>
            <color indexed="81"/>
            <rFont val="Tahoma"/>
            <family val="2"/>
          </rPr>
          <t xml:space="preserve">
checked TM with Dixons Trinity</t>
        </r>
      </text>
    </comment>
    <comment ref="C50" authorId="2" shapeId="0" xr:uid="{CC5623DD-0D17-4727-8E1F-8421EACE5D5F}">
      <text>
        <r>
          <rPr>
            <b/>
            <sz val="9"/>
            <color indexed="81"/>
            <rFont val="Tahoma"/>
            <family val="2"/>
          </rPr>
          <t>Andrew Redding:</t>
        </r>
        <r>
          <rPr>
            <sz val="9"/>
            <color indexed="81"/>
            <rFont val="Tahoma"/>
            <family val="2"/>
          </rPr>
          <t xml:space="preserve">
new Dfe is 2069</t>
        </r>
      </text>
    </comment>
    <comment ref="D50" authorId="2" shapeId="0" xr:uid="{2418CA75-451B-457B-BFA2-92E5E96BD70C}">
      <text>
        <r>
          <rPr>
            <b/>
            <sz val="9"/>
            <color indexed="81"/>
            <rFont val="Tahoma"/>
            <family val="2"/>
          </rPr>
          <t>Andrew Redding:</t>
        </r>
        <r>
          <rPr>
            <sz val="9"/>
            <color indexed="81"/>
            <rFont val="Tahoma"/>
            <family val="2"/>
          </rPr>
          <t xml:space="preserve">
now called Baildon Glen</t>
        </r>
      </text>
    </comment>
    <comment ref="D79" authorId="2" shapeId="0" xr:uid="{685D23E7-EA70-4ACB-A1EA-FCD322FA1D82}">
      <text>
        <r>
          <rPr>
            <b/>
            <sz val="9"/>
            <color indexed="81"/>
            <rFont val="Tahoma"/>
            <family val="2"/>
          </rPr>
          <t>Andrew Redding:</t>
        </r>
        <r>
          <rPr>
            <sz val="9"/>
            <color indexed="81"/>
            <rFont val="Tahoma"/>
            <family val="2"/>
          </rPr>
          <t xml:space="preserve">
was Lister Primary School</t>
        </r>
      </text>
    </comment>
    <comment ref="C95" authorId="2" shapeId="0" xr:uid="{201D8778-6A53-4AF2-955A-B59D4760EA38}">
      <text>
        <r>
          <rPr>
            <b/>
            <sz val="9"/>
            <color indexed="81"/>
            <rFont val="Tahoma"/>
            <family val="2"/>
          </rPr>
          <t>Andrew Redding:</t>
        </r>
        <r>
          <rPr>
            <sz val="9"/>
            <color indexed="81"/>
            <rFont val="Tahoma"/>
            <family val="2"/>
          </rPr>
          <t xml:space="preserve">
new = 2063</t>
        </r>
      </text>
    </comment>
    <comment ref="C149" authorId="2" shapeId="0" xr:uid="{192034FD-A9C9-4626-BB06-CD05743BF98C}">
      <text>
        <r>
          <rPr>
            <b/>
            <sz val="9"/>
            <color indexed="81"/>
            <rFont val="Tahoma"/>
            <family val="2"/>
          </rPr>
          <t>Andrew Redding:</t>
        </r>
        <r>
          <rPr>
            <sz val="9"/>
            <color indexed="81"/>
            <rFont val="Tahoma"/>
            <family val="2"/>
          </rPr>
          <t xml:space="preserve">
10.4.18  new DfE no. 2042</t>
        </r>
      </text>
    </comment>
    <comment ref="M167" authorId="2" shapeId="0" xr:uid="{2F1619C7-0073-401B-8EF8-BD9DE8CEBB0A}">
      <text>
        <r>
          <rPr>
            <b/>
            <sz val="9"/>
            <color indexed="81"/>
            <rFont val="Tahoma"/>
            <family val="2"/>
          </rPr>
          <t>Andrew Redding:</t>
        </r>
        <r>
          <rPr>
            <sz val="9"/>
            <color indexed="81"/>
            <rFont val="Tahoma"/>
            <family val="2"/>
          </rPr>
          <t xml:space="preserve">
need this to be £175k x2 *7/12 - entitled to full allocation of x2 closing schools in year they amalgamate - next year only get 85% of both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Andrew Redding</author>
    <author>Sarah North</author>
  </authors>
  <commentList>
    <comment ref="O4" authorId="0" shapeId="0" xr:uid="{EEF653D1-5784-46F7-9EEA-0CC4084CCC23}">
      <text>
        <r>
          <rPr>
            <b/>
            <sz val="9"/>
            <color indexed="81"/>
            <rFont val="Tahoma"/>
            <family val="2"/>
          </rPr>
          <t>Andrew Redding:</t>
        </r>
        <r>
          <rPr>
            <sz val="9"/>
            <color indexed="81"/>
            <rFont val="Tahoma"/>
            <family val="2"/>
          </rPr>
          <t xml:space="preserve">
follow the link and read the guidance notes in this sheet; for academies - keep at the 24/25 APT column X figure. For maintained schools, it’s the column X plus the column Y figure (so it brings in the estimates of 24-25 changes)
this is currently just the 23-24 estimate for all that we put into the Jan 23 APT</t>
        </r>
      </text>
    </comment>
    <comment ref="Q4" authorId="0" shapeId="0" xr:uid="{6BFC4938-F910-4B24-A4E9-294EAEB7F5ED}">
      <text>
        <r>
          <rPr>
            <b/>
            <sz val="8"/>
            <color indexed="81"/>
            <rFont val="Tahoma"/>
            <family val="2"/>
          </rPr>
          <t>Andrew Redding:</t>
        </r>
        <r>
          <rPr>
            <sz val="8"/>
            <color indexed="81"/>
            <rFont val="Tahoma"/>
            <family val="2"/>
          </rPr>
          <t xml:space="preserve">
if add a cash value separately rather than adjusting pupil numbers; if do this then will need to remove from MFG</t>
        </r>
      </text>
    </comment>
    <comment ref="S4" authorId="0" shapeId="0" xr:uid="{C9701A8F-E26A-4BCB-9A1C-CE6AE81C2877}">
      <text>
        <r>
          <rPr>
            <b/>
            <sz val="9"/>
            <color indexed="81"/>
            <rFont val="Tahoma"/>
            <family val="2"/>
          </rPr>
          <t>Andrew Redding:</t>
        </r>
        <r>
          <rPr>
            <sz val="9"/>
            <color indexed="81"/>
            <rFont val="Tahoma"/>
            <family val="2"/>
          </rPr>
          <t xml:space="preserve">
careful doesn't knock on to totals</t>
        </r>
      </text>
    </comment>
    <comment ref="T4" authorId="0" shapeId="0" xr:uid="{DA5D79EE-FC1D-4016-AB9B-A910B3E7AB55}">
      <text>
        <r>
          <rPr>
            <b/>
            <sz val="9"/>
            <color indexed="81"/>
            <rFont val="Tahoma"/>
            <family val="2"/>
          </rPr>
          <t>Andrew Redding:</t>
        </r>
        <r>
          <rPr>
            <sz val="9"/>
            <color indexed="81"/>
            <rFont val="Tahoma"/>
            <family val="2"/>
          </rPr>
          <t xml:space="preserve">
does this come in before the MFG??</t>
        </r>
      </text>
    </comment>
    <comment ref="D5" authorId="1" shapeId="0" xr:uid="{375624E2-36CF-4DF4-B577-6D68E69B39DF}">
      <text>
        <r>
          <rPr>
            <b/>
            <sz val="8"/>
            <color indexed="81"/>
            <rFont val="Tahoma"/>
            <family val="2"/>
          </rPr>
          <t>Sarah North:</t>
        </r>
        <r>
          <rPr>
            <sz val="8"/>
            <color indexed="81"/>
            <rFont val="Tahoma"/>
            <family val="2"/>
          </rPr>
          <t xml:space="preserve">
2er element only</t>
        </r>
      </text>
    </comment>
    <comment ref="D10" authorId="1" shapeId="0" xr:uid="{BBE706A4-AACF-48F6-9B91-02D12403A80F}">
      <text>
        <r>
          <rPr>
            <b/>
            <sz val="8"/>
            <color indexed="81"/>
            <rFont val="Tahoma"/>
            <family val="2"/>
          </rPr>
          <t>Sarah North:</t>
        </r>
        <r>
          <rPr>
            <sz val="8"/>
            <color indexed="81"/>
            <rFont val="Tahoma"/>
            <family val="2"/>
          </rPr>
          <t xml:space="preserve">
2er element only</t>
        </r>
      </text>
    </comment>
    <comment ref="D11" authorId="1" shapeId="0" xr:uid="{6053F8C7-53B8-4955-AFB3-CF34D1A1FB49}">
      <text>
        <r>
          <rPr>
            <b/>
            <sz val="8"/>
            <color indexed="81"/>
            <rFont val="Tahoma"/>
            <family val="2"/>
          </rPr>
          <t>Sarah North:</t>
        </r>
        <r>
          <rPr>
            <sz val="8"/>
            <color indexed="81"/>
            <rFont val="Tahoma"/>
            <family val="2"/>
          </rPr>
          <t xml:space="preserve">
2er element only</t>
        </r>
      </text>
    </comment>
    <comment ref="D14" authorId="1" shapeId="0" xr:uid="{718E5E5B-CA11-4EC3-89E8-B751EAB2DB6B}">
      <text>
        <r>
          <rPr>
            <b/>
            <sz val="8"/>
            <color indexed="81"/>
            <rFont val="Tahoma"/>
            <family val="2"/>
          </rPr>
          <t>Sarah North:</t>
        </r>
        <r>
          <rPr>
            <sz val="8"/>
            <color indexed="81"/>
            <rFont val="Tahoma"/>
            <family val="2"/>
          </rPr>
          <t xml:space="preserve">
2er element only</t>
        </r>
      </text>
    </comment>
    <comment ref="C20" authorId="0" shapeId="0" xr:uid="{F081505D-B3D1-4809-9522-3E7C1EEA20AF}">
      <text>
        <r>
          <rPr>
            <b/>
            <sz val="9"/>
            <color indexed="81"/>
            <rFont val="Tahoma"/>
            <family val="2"/>
          </rPr>
          <t>Andrew Redding:</t>
        </r>
        <r>
          <rPr>
            <sz val="9"/>
            <color indexed="81"/>
            <rFont val="Tahoma"/>
            <family val="2"/>
          </rPr>
          <t xml:space="preserve">
new 4086</t>
        </r>
      </text>
    </comment>
    <comment ref="D30" authorId="0" shapeId="0" xr:uid="{4508B3EB-CB35-46C5-BE86-A7858613B124}">
      <text>
        <r>
          <rPr>
            <b/>
            <sz val="9"/>
            <color indexed="81"/>
            <rFont val="Tahoma"/>
            <family val="2"/>
          </rPr>
          <t>Andrew Redding:</t>
        </r>
        <r>
          <rPr>
            <sz val="9"/>
            <color indexed="81"/>
            <rFont val="Tahoma"/>
            <family val="2"/>
          </rPr>
          <t xml:space="preserve">
was Queensbury</t>
        </r>
      </text>
    </comment>
    <comment ref="C31" authorId="0" shapeId="0" xr:uid="{28C3DCBA-E2D5-4738-8A44-3CDE956E184A}">
      <text>
        <r>
          <rPr>
            <b/>
            <sz val="9"/>
            <color indexed="81"/>
            <rFont val="Tahoma"/>
            <family val="2"/>
          </rPr>
          <t>Andrew Redding:</t>
        </r>
        <r>
          <rPr>
            <sz val="9"/>
            <color indexed="81"/>
            <rFont val="Tahoma"/>
            <family val="2"/>
          </rPr>
          <t xml:space="preserve">
new number 4073</t>
        </r>
      </text>
    </comment>
    <comment ref="D31" authorId="0" shapeId="0" xr:uid="{F63BEA11-A682-41C9-9135-62D231F42061}">
      <text>
        <r>
          <rPr>
            <b/>
            <sz val="9"/>
            <color indexed="81"/>
            <rFont val="Tahoma"/>
            <family val="2"/>
          </rPr>
          <t>Andrew Redding:</t>
        </r>
        <r>
          <rPr>
            <sz val="9"/>
            <color indexed="81"/>
            <rFont val="Tahoma"/>
            <family val="2"/>
          </rPr>
          <t xml:space="preserve">
former Samuel Lister)</t>
        </r>
      </text>
    </comment>
    <comment ref="D37" authorId="0" shapeId="0" xr:uid="{D0B1140E-96FD-4561-B23F-A1ACFAD067F5}">
      <text>
        <r>
          <rPr>
            <b/>
            <sz val="9"/>
            <color indexed="81"/>
            <rFont val="Tahoma"/>
            <family val="2"/>
          </rPr>
          <t>Andrew Redding:</t>
        </r>
        <r>
          <rPr>
            <sz val="9"/>
            <color indexed="81"/>
            <rFont val="Tahoma"/>
            <family val="2"/>
          </rPr>
          <t xml:space="preserve">
previously UAK</t>
        </r>
      </text>
    </comment>
    <comment ref="C38" authorId="0" shapeId="0" xr:uid="{17F943E6-AE6A-4E27-90D4-C1F05074E5B5}">
      <text>
        <r>
          <rPr>
            <b/>
            <sz val="9"/>
            <color indexed="81"/>
            <rFont val="Tahoma"/>
            <family val="2"/>
          </rPr>
          <t>Andrew Redding:</t>
        </r>
        <r>
          <rPr>
            <sz val="9"/>
            <color indexed="81"/>
            <rFont val="Tahoma"/>
            <family val="2"/>
          </rPr>
          <t xml:space="preserve">
actual 4084
URN 147067</t>
        </r>
      </text>
    </comment>
    <comment ref="D38" authorId="0" shapeId="0" xr:uid="{E0DCC20C-B263-459D-9FE0-9827BE8D6B3C}">
      <text>
        <r>
          <rPr>
            <b/>
            <sz val="9"/>
            <color indexed="81"/>
            <rFont val="Tahoma"/>
            <family val="2"/>
          </rPr>
          <t>Andrew Redding:</t>
        </r>
        <r>
          <rPr>
            <sz val="9"/>
            <color indexed="81"/>
            <rFont val="Tahoma"/>
            <family val="2"/>
          </rPr>
          <t xml:space="preserve">
look at what we did for bradford forster
run by feversham; use feversham data
600-660 places 11-16
definate opening Sept 19</t>
        </r>
      </text>
    </comment>
    <comment ref="Q38" authorId="0" shapeId="0" xr:uid="{658DDD42-C840-4EED-9F86-F3E4AC7135F3}">
      <text>
        <r>
          <rPr>
            <b/>
            <sz val="9"/>
            <color indexed="81"/>
            <rFont val="Tahoma"/>
            <family val="2"/>
          </rPr>
          <t>Andrew Redding:</t>
        </r>
        <r>
          <rPr>
            <sz val="9"/>
            <color indexed="81"/>
            <rFont val="Tahoma"/>
            <family val="2"/>
          </rPr>
          <t xml:space="preserve">
need to update to match the APT (december)
alsoneeds to be removed from next year's baseline calc
</t>
        </r>
      </text>
    </comment>
    <comment ref="C39" authorId="0" shapeId="0" xr:uid="{1F6C7BAD-3512-497E-8344-C4CE5DC38C56}">
      <text>
        <r>
          <rPr>
            <b/>
            <sz val="9"/>
            <color indexed="81"/>
            <rFont val="Tahoma"/>
            <family val="2"/>
          </rPr>
          <t>Andrew Redding:</t>
        </r>
        <r>
          <rPr>
            <sz val="9"/>
            <color indexed="81"/>
            <rFont val="Tahoma"/>
            <family val="2"/>
          </rPr>
          <t xml:space="preserve">
actual is 4087 URN 147204</t>
        </r>
      </text>
    </comment>
    <comment ref="D39" authorId="0" shapeId="0" xr:uid="{9D714707-BE68-40B0-A66C-9691F657F144}">
      <text>
        <r>
          <rPr>
            <b/>
            <sz val="9"/>
            <color indexed="81"/>
            <rFont val="Tahoma"/>
            <family val="2"/>
          </rPr>
          <t>Andrew Redding:</t>
        </r>
        <r>
          <rPr>
            <sz val="9"/>
            <color indexed="81"/>
            <rFont val="Tahoma"/>
            <family val="2"/>
          </rPr>
          <t xml:space="preserve">
800 places 11-18
NOT SURE SEPT 19
9.10.18 - latest is opening sept on in temporary buildings. Steve Jenks. Assume therefore, budget provision is needed</t>
        </r>
      </text>
    </comment>
    <comment ref="Q39" authorId="0" shapeId="0" xr:uid="{33A02B99-CC60-484A-94A9-744248A00E0A}">
      <text>
        <r>
          <rPr>
            <b/>
            <sz val="9"/>
            <color indexed="81"/>
            <rFont val="Tahoma"/>
            <family val="2"/>
          </rPr>
          <t>Andrew Redding:</t>
        </r>
        <r>
          <rPr>
            <sz val="9"/>
            <color indexed="81"/>
            <rFont val="Tahoma"/>
            <family val="2"/>
          </rPr>
          <t xml:space="preserve">
need to update to match the APT (december)
alsoneeds to be removed from next year's baseline calc
2.11.22 - no RBA this time</t>
        </r>
      </text>
    </comment>
  </commentList>
</comments>
</file>

<file path=xl/sharedStrings.xml><?xml version="1.0" encoding="utf-8"?>
<sst xmlns="http://schemas.openxmlformats.org/spreadsheetml/2006/main" count="2466" uniqueCount="362">
  <si>
    <t>Phase</t>
  </si>
  <si>
    <t>School</t>
  </si>
  <si>
    <t>MFG</t>
  </si>
  <si>
    <t>All Through</t>
  </si>
  <si>
    <t>Appleton Academy</t>
  </si>
  <si>
    <t>Bradford Academy</t>
  </si>
  <si>
    <t>Bradford Girls Grammar (Free School)</t>
  </si>
  <si>
    <t>Dixons Allerton Academy</t>
  </si>
  <si>
    <t>Primary</t>
  </si>
  <si>
    <t>RBHX</t>
  </si>
  <si>
    <t>Addingham Primary School</t>
  </si>
  <si>
    <t>All Saints' CE Primary School (Bradford)</t>
  </si>
  <si>
    <t>RBFB</t>
  </si>
  <si>
    <t>All Saints' CE Primary School (Ilkley)</t>
  </si>
  <si>
    <t>RBIC</t>
  </si>
  <si>
    <t>Ashlands Primary School</t>
  </si>
  <si>
    <t>Atlas School</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</si>
  <si>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</si>
  <si>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</si>
  <si>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</si>
  <si>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</si>
  <si>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</si>
  <si>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</si>
  <si>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</si>
  <si>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</si>
  <si>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</si>
  <si>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</si>
  <si>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</si>
  <si>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</si>
  <si>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</si>
  <si>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</si>
  <si>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</si>
  <si>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</si>
  <si>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</si>
  <si>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</si>
  <si>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</si>
  <si>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</si>
  <si>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</si>
  <si>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</si>
  <si>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</si>
  <si>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</si>
  <si>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</si>
  <si>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Clayton Village Primary School</t>
  </si>
  <si>
    <t>Cottingley Village Primary School</t>
  </si>
  <si>
    <t>RBHM</t>
  </si>
  <si>
    <t>Crossflatts Primary School</t>
  </si>
  <si>
    <t>Crossley Hall Primary School</t>
  </si>
  <si>
    <t>Dixons Manningham Primary Academy</t>
  </si>
  <si>
    <t>Dixons Marchbank Academy</t>
  </si>
  <si>
    <t>Dixons Music Primary</t>
  </si>
  <si>
    <t>East Morton CE Primary Academy</t>
  </si>
  <si>
    <t>RBHB</t>
  </si>
  <si>
    <t>Eastburn Junior and Infant School</t>
  </si>
  <si>
    <t>RBJY</t>
  </si>
  <si>
    <t>Eldwick Primary School</t>
  </si>
  <si>
    <t>RBGB</t>
  </si>
  <si>
    <t>Fagley Primary School</t>
  </si>
  <si>
    <t>RBFN</t>
  </si>
  <si>
    <t>Farfield Primary</t>
  </si>
  <si>
    <t>Farnham Primary Academy</t>
  </si>
  <si>
    <t>Feversham Primary Academy</t>
  </si>
  <si>
    <t>RBFY</t>
  </si>
  <si>
    <t>Foxhill Primary School</t>
  </si>
  <si>
    <t>RBCY</t>
  </si>
  <si>
    <t>Frizinghall Primary School</t>
  </si>
  <si>
    <t>RBKF</t>
  </si>
  <si>
    <t>Girlington Primary School</t>
  </si>
  <si>
    <t>Greengates Primary School</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</si>
  <si>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</si>
  <si>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</si>
  <si>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</si>
  <si>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</si>
  <si>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</si>
  <si>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</si>
  <si>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</si>
  <si>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</si>
  <si>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</si>
  <si>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</si>
  <si>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</si>
  <si>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RDQZ</t>
  </si>
  <si>
    <t>Home Farm Primary School</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</si>
  <si>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</si>
  <si>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</si>
  <si>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</si>
  <si>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</si>
  <si>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</si>
  <si>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</si>
  <si>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</si>
  <si>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</si>
  <si>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</si>
  <si>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</si>
  <si>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</si>
  <si>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</si>
  <si>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</si>
  <si>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</si>
  <si>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</si>
  <si>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</si>
  <si>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</si>
  <si>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</si>
  <si>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</si>
  <si>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</si>
  <si>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</si>
  <si>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</si>
  <si>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</si>
  <si>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RBIZ</t>
  </si>
  <si>
    <t>Long Lee Primary School</t>
  </si>
  <si>
    <t>RBKE</t>
  </si>
  <si>
    <t>Low Ash Primary School</t>
  </si>
  <si>
    <t>RBKJ</t>
  </si>
  <si>
    <t>Low Moor CE Primary School</t>
  </si>
  <si>
    <t>Lower Fields Primary School</t>
  </si>
  <si>
    <t>Margaret McMillan Primary School</t>
  </si>
  <si>
    <t>Marshfield Primary School</t>
  </si>
  <si>
    <t>RBDX</t>
  </si>
  <si>
    <t>Menston Primary School</t>
  </si>
  <si>
    <t>Merlin Top Primary Academy</t>
  </si>
  <si>
    <t>Miriam Lord Community Primary School</t>
  </si>
  <si>
    <t>RBDK</t>
  </si>
  <si>
    <t>Myrtle Park Primary School</t>
  </si>
  <si>
    <t>RBES</t>
  </si>
  <si>
    <t>Newby Primary School</t>
  </si>
  <si>
    <t>RBEC</t>
  </si>
  <si>
    <t>Newhall Park Primary School</t>
  </si>
  <si>
    <t>Oakworth Primary Academy</t>
  </si>
  <si>
    <t>Oldfield Primary School</t>
  </si>
  <si>
    <t>Our Lady &amp; St Brendan's Catholic Primary School</t>
  </si>
  <si>
    <t>Our Lady of Victories Catholic Primary Academy</t>
  </si>
  <si>
    <t>Oxenhope CE Primary Academy</t>
  </si>
  <si>
    <t>Parkwood Primary School</t>
  </si>
  <si>
    <t>RBGW</t>
  </si>
  <si>
    <t>Peel Park Primary School</t>
  </si>
  <si>
    <t>RBFH</t>
  </si>
  <si>
    <t>Poplars Farm Primary School</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</si>
  <si>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</si>
  <si>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</si>
  <si>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</si>
  <si>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</si>
  <si>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</si>
  <si>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</si>
  <si>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</si>
  <si>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</si>
  <si>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</si>
  <si>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</si>
  <si>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</si>
  <si>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</si>
  <si>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</si>
  <si>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Shirley Manor Primary Academy</t>
  </si>
  <si>
    <t>RBKI</t>
  </si>
  <si>
    <t>Silsden Primary School</t>
  </si>
  <si>
    <t>Southmere Primary Academy</t>
  </si>
  <si>
    <t>St Anne's Catholic Primary Academy</t>
  </si>
  <si>
    <t>St Anthony's Catholic Primary School (Clayton)</t>
  </si>
  <si>
    <t>St Anthony's Catholic Primary School (Shipley)</t>
  </si>
  <si>
    <t>St Clare's Catholic Primary School</t>
  </si>
  <si>
    <t>St Columba's Catholic Primary School</t>
  </si>
  <si>
    <t>St Cuthbert &amp; the First Martyrs' Catholic Primary</t>
  </si>
  <si>
    <t>St Francis' Catholic Primary School</t>
  </si>
  <si>
    <t>St John The Evangelist Catholic Primary</t>
  </si>
  <si>
    <t>St John's CE Primary School</t>
  </si>
  <si>
    <t>St Joseph's Catholic Primary School (Bingley)</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</si>
  <si>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</si>
  <si>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</si>
  <si>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</si>
  <si>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</si>
  <si>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</si>
  <si>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</si>
  <si>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</si>
  <si>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</si>
  <si>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</si>
  <si>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</si>
  <si>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</si>
  <si>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</si>
  <si>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</si>
  <si>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</si>
  <si>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</si>
  <si>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</si>
  <si>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</si>
  <si>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</si>
  <si>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</si>
  <si>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</si>
  <si>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</si>
  <si>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</si>
  <si>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</si>
  <si>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</si>
  <si>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</si>
  <si>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</si>
  <si>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</si>
  <si>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</si>
  <si>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</si>
  <si>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</si>
  <si>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</si>
  <si>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</si>
  <si>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</si>
  <si>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</si>
  <si>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</si>
  <si>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</si>
  <si>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</si>
  <si>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</si>
  <si>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</si>
  <si>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</si>
  <si>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</si>
  <si>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</si>
  <si>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</si>
  <si>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</si>
  <si>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</si>
  <si>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</si>
  <si>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RBJJ</t>
  </si>
  <si>
    <t>Worthinghead Primary School</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</si>
  <si>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</si>
  <si>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</si>
  <si>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</si>
  <si>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</si>
  <si>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</si>
  <si>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</si>
  <si>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</si>
  <si>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</si>
  <si>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</si>
  <si>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</si>
  <si>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Carlton Bolling College</t>
  </si>
  <si>
    <t>Dixons City Academy</t>
  </si>
  <si>
    <t>Dixons Cottingley Academy</t>
  </si>
  <si>
    <t>Dixons Kings Academy</t>
  </si>
  <si>
    <t>Dixons McMillan Academy</t>
  </si>
  <si>
    <t>Dixons Trinity Academy</t>
  </si>
  <si>
    <t>Eden Boys Leadership Academy</t>
  </si>
  <si>
    <t>Feversham College</t>
  </si>
  <si>
    <t>Hanson School</t>
  </si>
  <si>
    <t>Ilkley Grammar School</t>
  </si>
  <si>
    <t>Immanuel College Academy</t>
  </si>
  <si>
    <t>Laisterdyke Leadership Academy</t>
  </si>
  <si>
    <t>Oasis Academy Lister Park</t>
  </si>
  <si>
    <t>One In A Million (Free School)</t>
  </si>
  <si>
    <t>RBCQ</t>
  </si>
  <si>
    <t>Parkside School</t>
  </si>
  <si>
    <t>RGYC</t>
  </si>
  <si>
    <t>St Bede's &amp; St Joseph's Catholic College</t>
  </si>
  <si>
    <t>The Holy Family Catholic School</t>
  </si>
  <si>
    <t>RBKB</t>
  </si>
  <si>
    <t>Titus Salt School</t>
  </si>
  <si>
    <t>Tong Leadership Academy</t>
  </si>
  <si>
    <t>Total</t>
  </si>
  <si>
    <t>Base Amount Per Pupil</t>
  </si>
  <si>
    <t>Deprivation FSM (flat)</t>
  </si>
  <si>
    <t>Deprivation Ever 6 FSM</t>
  </si>
  <si>
    <t>Pupil Mobility</t>
  </si>
  <si>
    <t>English as an Additional Language (EAL)</t>
  </si>
  <si>
    <t>Lump Sum</t>
  </si>
  <si>
    <t>Split Sites</t>
  </si>
  <si>
    <t>Please Choose Your School / Academy</t>
  </si>
  <si>
    <t>APPENDIX 1b</t>
  </si>
  <si>
    <t>Primary APP</t>
  </si>
  <si>
    <t>manual adjustment needed</t>
  </si>
  <si>
    <t>Secondary APP KS3</t>
  </si>
  <si>
    <t>check to APT</t>
  </si>
  <si>
    <t>Secondary APP KS4</t>
  </si>
  <si>
    <t>added 7/12ths to APT no.s - careful to keep the formula in when change link to numbers</t>
  </si>
  <si>
    <t>careful of the formula here</t>
  </si>
  <si>
    <t>SAP Code</t>
  </si>
  <si>
    <t>DfE No.</t>
  </si>
  <si>
    <t>R- Y6 FTE Pupils</t>
  </si>
  <si>
    <t>TOTAL Primary FTE Pupils</t>
  </si>
  <si>
    <t>Key Stage 3 FTE Pupils</t>
  </si>
  <si>
    <t>Key Stage 4 FTE Pupils</t>
  </si>
  <si>
    <t>TOTAL Secondary FTE Pupils</t>
  </si>
  <si>
    <t>TOTAL BASE APP</t>
  </si>
  <si>
    <t>HNB 2017-18 AY Funded Places (PRIM)</t>
  </si>
  <si>
    <t>HN 2017-18 AY Funded Places (SEC)</t>
  </si>
  <si>
    <t>RBA Numbers Adjustment for 2015/16  Estimate</t>
  </si>
  <si>
    <t>KS4</t>
  </si>
  <si>
    <t>PRIMARY</t>
  </si>
  <si>
    <t>SECONDARY</t>
  </si>
  <si>
    <t>RECOUPMENT ACADEMY</t>
  </si>
  <si>
    <t>RECOUPMENT FREE SCH</t>
  </si>
  <si>
    <t xml:space="preserve">GRAND TOTAL </t>
  </si>
  <si>
    <t>Primary - for Schools Block Calc</t>
  </si>
  <si>
    <t>Minus Reception Uplift</t>
  </si>
  <si>
    <t>Minus Implicit growth</t>
  </si>
  <si>
    <t>Total Primary No.s</t>
  </si>
  <si>
    <t>Secondary - for Schools Block Calc</t>
  </si>
  <si>
    <t>Total Secondary No.s</t>
  </si>
  <si>
    <t>Add Reception Uplift No.s will be funded for</t>
  </si>
  <si>
    <t>will we be funded still for reception uplift? Assumed not</t>
  </si>
  <si>
    <t>Total Schools Block No.s</t>
  </si>
  <si>
    <t>6907 (P)</t>
  </si>
  <si>
    <t>6906 (P)</t>
  </si>
  <si>
    <t>6102 (P)</t>
  </si>
  <si>
    <t>Cullingworth Village Primary Academy</t>
  </si>
  <si>
    <t>6908 (P)</t>
  </si>
  <si>
    <t>Eastwood Primary Academy</t>
  </si>
  <si>
    <t>Fearnville Primary Academy</t>
  </si>
  <si>
    <t>Holycroft Primary Academy</t>
  </si>
  <si>
    <t>Beckfoot Nessfield Primary Academy</t>
  </si>
  <si>
    <t>The Co-op Academy Parkland</t>
  </si>
  <si>
    <t>Shipley CE Primary Academy</t>
  </si>
  <si>
    <t>Wycliffe CE Primary Academy</t>
  </si>
  <si>
    <t>Buttershaw Business &amp; Enterprise College Academy</t>
  </si>
  <si>
    <t>Individual School Totals - Primary Formula</t>
  </si>
  <si>
    <t>To add</t>
  </si>
  <si>
    <t>copy paste</t>
  </si>
  <si>
    <t>update for further changes, remove SAP</t>
  </si>
  <si>
    <t>FUNDED FROM THE SCHOOLS BLOCK</t>
  </si>
  <si>
    <t>AWPU</t>
  </si>
  <si>
    <t>Deprivation FSM Ever 6</t>
  </si>
  <si>
    <t>Deprivation FSM Flat</t>
  </si>
  <si>
    <t>Deprivation IDACI</t>
  </si>
  <si>
    <t>EAL</t>
  </si>
  <si>
    <t>Rates</t>
  </si>
  <si>
    <t>PFI</t>
  </si>
  <si>
    <t>Sept 17 estimates RBAs</t>
  </si>
  <si>
    <t>Adjustment for De-Delegation</t>
  </si>
  <si>
    <t>Transitional Ceiling</t>
  </si>
  <si>
    <t>Total Schools Block Funding</t>
  </si>
  <si>
    <t>TOTAL</t>
  </si>
  <si>
    <t>Difference</t>
  </si>
  <si>
    <t>Individual School Totals - Secondary Formula</t>
  </si>
  <si>
    <t>PFI (BSF)</t>
  </si>
  <si>
    <t>MFG (includes combined)</t>
  </si>
  <si>
    <t>Please Choose School or Academy</t>
  </si>
  <si>
    <t>By Factor Breakdown</t>
  </si>
  <si>
    <t>Copthorne Primary Academy</t>
  </si>
  <si>
    <t>Denholme Primary Academy</t>
  </si>
  <si>
    <t>Green Lane Primary School</t>
  </si>
  <si>
    <t>Horton Grange Primary Academy</t>
  </si>
  <si>
    <t>Horton Park Primary Academy</t>
  </si>
  <si>
    <t>St James Primary Academy</t>
  </si>
  <si>
    <t>Worth Valley Primary Academy</t>
  </si>
  <si>
    <t>Co-op Academy Grange</t>
  </si>
  <si>
    <t>RPA Deduction (negative)</t>
  </si>
  <si>
    <t>check for new free schools</t>
  </si>
  <si>
    <t>The Co-op Academy Princeville</t>
  </si>
  <si>
    <t>Trinity Academy Bradford</t>
  </si>
  <si>
    <t>Add September Additional No.s Estimate</t>
  </si>
  <si>
    <t>SEND Low Prior Attainment</t>
  </si>
  <si>
    <t>Minimum level of £Per Pupil Funding</t>
  </si>
  <si>
    <t>DfE's £APP Guarantee</t>
  </si>
  <si>
    <t>Carlton Mills Primary School</t>
  </si>
  <si>
    <t>Rainbow Primary Leadership Academy</t>
  </si>
  <si>
    <t>SEND Prior Attainment</t>
  </si>
  <si>
    <t>Base Amount Per Pupil 2023-24</t>
  </si>
  <si>
    <t>Reception Uplift for 2023-24 (FROM DATASET)</t>
  </si>
  <si>
    <t>October 2022 Census Figure excluding Uplift</t>
  </si>
  <si>
    <t>Sept 22 estimates RBAs</t>
  </si>
  <si>
    <t>Carlton Keighley Academy</t>
  </si>
  <si>
    <t>2023/24 Actual</t>
  </si>
  <si>
    <t>2024/25 Illustrative</t>
  </si>
  <si>
    <t>Funded Pupil Numbers (Columns 1 and 9)</t>
  </si>
  <si>
    <t>Minimum Per Pupil Funding (MFLs) (Columns 8 and 15)</t>
  </si>
  <si>
    <t>Minimum Funding Guarantee (MFG) (Columns 7 and 14)</t>
  </si>
  <si>
    <t>Mainstream Schools Additional Grant (23/24 Only) (Column 4)</t>
  </si>
  <si>
    <t>Split Sites (Columns 3 and 11)</t>
  </si>
  <si>
    <t>Total (Columns 5 and 12)</t>
  </si>
  <si>
    <t>Total Funding Per Pupil (Columns 6 and 13)</t>
  </si>
  <si>
    <t>Taken From APT</t>
  </si>
  <si>
    <t>MSAG</t>
  </si>
  <si>
    <t>Sept 23 estimates RBAs</t>
  </si>
  <si>
    <t>Base Amount Per Pupil 2024-25</t>
  </si>
  <si>
    <t>Reception Uplift for 2024-25 (FROM DATASET)</t>
  </si>
  <si>
    <t>October 2023 Census Figure excluding Uplift</t>
  </si>
  <si>
    <t>Baildon Glen Primary School</t>
  </si>
  <si>
    <t>GRAND TOTAL</t>
  </si>
  <si>
    <t>CHECK THIS LINE = 0</t>
  </si>
  <si>
    <t>Control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</si>
</sst>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theme="4" tint="-0.249977111117893"/>
      <name val="Calibri"/>
      <family val="2"/>
      <scheme val="minor"/>
    </font>
    <font>
      <b/>
      <sz val="9"/>
      <color indexed="81"/>
      <name val="Tahoma"/>
      <family val="2"/>
    </font>
    <font>
      <sz val="9"/>
      <color indexed="81"/>
      <name val="Tahoma"/>
      <family val="2"/>
    </font>
    <font>
      <b/>
      <u/>
      <sz val="8"/>
      <name val="Arial"/>
      <family val="2"/>
    </font>
    <font>
      <b/>
      <sz val="8"/>
      <name val="Arial"/>
      <family val="2"/>
    </font>
    <font>
      <sz val="8"/>
      <color indexed="10"/>
      <name val="Arial"/>
      <family val="2"/>
    </font>
    <font>
      <b/>
      <sz val="8"/>
      <color rgb="FFFF0000"/>
      <name val="Arial"/>
      <family val="2"/>
    </font>
    <font>
      <b/>
      <sz val="8"/>
      <color indexed="10"/>
      <name val="Arial"/>
      <family val="2"/>
    </font>
    <font>
      <sz val="8"/>
      <name val="Arial"/>
      <family val="2"/>
    </font>
    <font>
      <i/>
      <sz val="8"/>
      <color rgb="FFFF0000"/>
      <name val="Arial"/>
      <family val="2"/>
    </font>
    <font>
      <sz val="8"/>
      <color indexed="12"/>
      <name val="Arial"/>
      <family val="2"/>
    </font>
    <font>
      <b/>
      <sz val="8"/>
      <color indexed="12"/>
      <name val="Arial"/>
      <family val="2"/>
    </font>
    <font>
      <sz val="8"/>
      <color rgb="FFFF0000"/>
      <name val="Arial"/>
      <family val="2"/>
    </font>
    <font>
      <b/>
      <sz val="8"/>
      <color theme="1"/>
      <name val="Arial"/>
      <family val="2"/>
    </font>
    <font>
      <sz val="8"/>
      <color rgb="FF002060"/>
      <name val="Arial"/>
      <family val="2"/>
    </font>
    <font>
      <i/>
      <sz val="8"/>
      <name val="Arial"/>
      <family val="2"/>
    </font>
    <font>
      <sz val="10"/>
      <name val="Arial"/>
      <family val="2"/>
    </font>
    <font>
      <u/>
      <sz val="8"/>
      <name val="Arial"/>
      <family val="2"/>
    </font>
    <font>
      <b/>
      <sz val="8"/>
      <color indexed="81"/>
      <name val="Tahoma"/>
      <family val="2"/>
    </font>
    <font>
      <sz val="8"/>
      <color indexed="81"/>
      <name val="Tahoma"/>
      <family val="2"/>
    </font>
    <font>
      <sz val="11"/>
      <name val="Calibri"/>
      <family val="2"/>
      <scheme val="minor"/>
    </font>
    <font>
      <b/>
      <sz val="11"/>
      <name val="Calibri"/>
      <family val="2"/>
      <scheme val="minor"/>
    </font>
  </fonts>
  <fills count="2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CCFFCC"/>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rgb="FF92D050"/>
        <bgColor indexed="64"/>
      </patternFill>
    </fill>
    <fill>
      <patternFill patternType="solid">
        <fgColor indexed="1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0000"/>
        <bgColor indexed="64"/>
      </patternFill>
    </fill>
    <fill>
      <patternFill patternType="solid">
        <fgColor indexed="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0" fontId="20" fillId="0" borderId="0"/>
  </cellStyleXfs>
  <cellXfs count="194">
    <xf numFmtId="0" fontId="0" fillId="0" borderId="0" xfId="0"/>
    <xf numFmtId="0" fontId="7" fillId="0" borderId="0" xfId="0" applyFont="1"/>
    <xf numFmtId="0" fontId="8" fillId="0" borderId="0" xfId="0" applyFont="1" applyAlignment="1">
      <alignment horizontal="center"/>
    </xf>
    <xf numFmtId="4" fontId="9" fillId="0" borderId="0" xfId="0" applyNumberFormat="1" applyFont="1" applyAlignment="1">
      <alignment horizontal="left"/>
    </xf>
    <xf numFmtId="4" fontId="8" fillId="0" borderId="0" xfId="0" applyNumberFormat="1" applyFont="1" applyAlignment="1">
      <alignment horizontal="right"/>
    </xf>
    <xf numFmtId="3" fontId="10" fillId="0" borderId="0" xfId="0" applyNumberFormat="1" applyFont="1" applyAlignment="1">
      <alignment horizontal="left"/>
    </xf>
    <xf numFmtId="4" fontId="9" fillId="0" borderId="0" xfId="0" applyNumberFormat="1" applyFont="1" applyAlignment="1">
      <alignment horizontal="center"/>
    </xf>
    <xf numFmtId="4" fontId="11" fillId="0" borderId="0" xfId="0" applyNumberFormat="1" applyFont="1" applyAlignment="1">
      <alignment horizontal="right"/>
    </xf>
    <xf numFmtId="3" fontId="8" fillId="0" borderId="0" xfId="0" applyNumberFormat="1" applyFont="1" applyAlignment="1">
      <alignment horizontal="left"/>
    </xf>
    <xf numFmtId="4" fontId="10" fillId="0" borderId="0" xfId="0" applyNumberFormat="1" applyFont="1" applyAlignment="1">
      <alignment horizontal="left"/>
    </xf>
    <xf numFmtId="4" fontId="10" fillId="0" borderId="0" xfId="0" applyNumberFormat="1" applyFont="1" applyAlignment="1">
      <alignment horizontal="right"/>
    </xf>
    <xf numFmtId="4" fontId="12" fillId="0" borderId="0" xfId="0" applyNumberFormat="1" applyFont="1" applyAlignment="1">
      <alignment horizontal="left"/>
    </xf>
    <xf numFmtId="0" fontId="8" fillId="0" borderId="0" xfId="0" applyFont="1"/>
    <xf numFmtId="4" fontId="12" fillId="6" borderId="0" xfId="0" applyNumberFormat="1" applyFont="1" applyFill="1" applyAlignment="1">
      <alignment horizontal="right"/>
    </xf>
    <xf numFmtId="164" fontId="9" fillId="3" borderId="0" xfId="0" applyNumberFormat="1" applyFont="1" applyFill="1" applyAlignment="1">
      <alignment horizontal="right"/>
    </xf>
    <xf numFmtId="0" fontId="13" fillId="0" borderId="0" xfId="0" applyFont="1" applyAlignment="1">
      <alignment horizontal="left"/>
    </xf>
    <xf numFmtId="4" fontId="14" fillId="0" borderId="0" xfId="0" applyNumberFormat="1" applyFont="1" applyAlignment="1">
      <alignment horizontal="left"/>
    </xf>
    <xf numFmtId="3" fontId="8" fillId="0" borderId="0" xfId="0" applyNumberFormat="1" applyFont="1" applyAlignment="1">
      <alignment horizontal="right"/>
    </xf>
    <xf numFmtId="0" fontId="14" fillId="0" borderId="0" xfId="0" applyFont="1"/>
    <xf numFmtId="4" fontId="15" fillId="0" borderId="0" xfId="0" applyNumberFormat="1" applyFont="1" applyAlignment="1">
      <alignment horizontal="right"/>
    </xf>
    <xf numFmtId="4" fontId="16" fillId="3" borderId="0" xfId="0" applyNumberFormat="1" applyFont="1" applyFill="1" applyAlignment="1">
      <alignment horizontal="left"/>
    </xf>
    <xf numFmtId="0" fontId="14" fillId="7" borderId="0" xfId="0" applyFont="1" applyFill="1"/>
    <xf numFmtId="0" fontId="8" fillId="7" borderId="0" xfId="0" applyFont="1" applyFill="1" applyAlignment="1">
      <alignment horizontal="center"/>
    </xf>
    <xf numFmtId="0" fontId="8" fillId="7" borderId="0" xfId="0" applyFont="1" applyFill="1"/>
    <xf numFmtId="0" fontId="8" fillId="0" borderId="0" xfId="0" applyFont="1" applyAlignment="1">
      <alignment wrapText="1"/>
    </xf>
    <xf numFmtId="0" fontId="8" fillId="0" borderId="0" xfId="0" applyFont="1" applyAlignment="1">
      <alignment horizontal="center" wrapText="1"/>
    </xf>
    <xf numFmtId="4" fontId="8" fillId="2" borderId="0" xfId="0" applyNumberFormat="1" applyFont="1" applyFill="1" applyAlignment="1">
      <alignment horizontal="right" wrapText="1"/>
    </xf>
    <xf numFmtId="4" fontId="8" fillId="3" borderId="0" xfId="0" applyNumberFormat="1" applyFont="1" applyFill="1" applyAlignment="1">
      <alignment horizontal="right" wrapText="1"/>
    </xf>
    <xf numFmtId="0" fontId="8" fillId="0" borderId="0" xfId="0" applyFont="1" applyAlignment="1">
      <alignment horizontal="right" wrapText="1"/>
    </xf>
    <xf numFmtId="4" fontId="17" fillId="2" borderId="0" xfId="0" applyNumberFormat="1" applyFont="1" applyFill="1" applyAlignment="1">
      <alignment horizontal="right" wrapText="1"/>
    </xf>
    <xf numFmtId="4" fontId="8" fillId="0" borderId="0" xfId="0" applyNumberFormat="1" applyFont="1" applyAlignment="1">
      <alignment horizontal="right" wrapText="1"/>
    </xf>
    <xf numFmtId="3" fontId="8" fillId="8" borderId="0" xfId="0" applyNumberFormat="1" applyFont="1" applyFill="1" applyAlignment="1">
      <alignment horizontal="right" wrapText="1"/>
    </xf>
    <xf numFmtId="4" fontId="8" fillId="9" borderId="0" xfId="0" applyNumberFormat="1" applyFont="1" applyFill="1" applyAlignment="1">
      <alignment horizontal="right" wrapText="1"/>
    </xf>
    <xf numFmtId="4" fontId="8" fillId="6" borderId="0" xfId="0" applyNumberFormat="1" applyFont="1" applyFill="1" applyAlignment="1">
      <alignment horizontal="right" wrapText="1"/>
    </xf>
    <xf numFmtId="0" fontId="12" fillId="0" borderId="0" xfId="0" applyFont="1"/>
    <xf numFmtId="0" fontId="12" fillId="0" borderId="0" xfId="0" applyFont="1" applyAlignment="1">
      <alignment horizontal="center"/>
    </xf>
    <xf numFmtId="4" fontId="18" fillId="2" borderId="0" xfId="0" applyNumberFormat="1" applyFont="1" applyFill="1" applyAlignment="1">
      <alignment horizontal="right"/>
    </xf>
    <xf numFmtId="4" fontId="12" fillId="0" borderId="0" xfId="0" applyNumberFormat="1" applyFont="1" applyAlignment="1">
      <alignment horizontal="right"/>
    </xf>
    <xf numFmtId="4" fontId="12" fillId="10" borderId="0" xfId="0" applyNumberFormat="1" applyFont="1" applyFill="1" applyAlignment="1">
      <alignment horizontal="right"/>
    </xf>
    <xf numFmtId="4" fontId="12" fillId="10" borderId="0" xfId="0" quotePrefix="1" applyNumberFormat="1" applyFont="1" applyFill="1" applyAlignment="1">
      <alignment horizontal="right"/>
    </xf>
    <xf numFmtId="3" fontId="8" fillId="8" borderId="0" xfId="0" applyNumberFormat="1" applyFont="1" applyFill="1" applyAlignment="1">
      <alignment horizontal="right"/>
    </xf>
    <xf numFmtId="4" fontId="19" fillId="0" borderId="0" xfId="0" applyNumberFormat="1" applyFont="1" applyAlignment="1">
      <alignment horizontal="left"/>
    </xf>
    <xf numFmtId="4" fontId="12" fillId="11" borderId="0" xfId="0" applyNumberFormat="1" applyFont="1" applyFill="1" applyAlignment="1">
      <alignment horizontal="right"/>
    </xf>
    <xf numFmtId="0" fontId="12" fillId="11" borderId="0" xfId="0" applyFont="1" applyFill="1"/>
    <xf numFmtId="0" fontId="12" fillId="11" borderId="0" xfId="0" applyFont="1" applyFill="1" applyAlignment="1">
      <alignment horizontal="center"/>
    </xf>
    <xf numFmtId="4" fontId="18" fillId="11" borderId="0" xfId="0" applyNumberFormat="1" applyFont="1" applyFill="1" applyAlignment="1">
      <alignment horizontal="right"/>
    </xf>
    <xf numFmtId="4" fontId="18" fillId="12" borderId="0" xfId="0" applyNumberFormat="1" applyFont="1" applyFill="1" applyAlignment="1">
      <alignment horizontal="right"/>
    </xf>
    <xf numFmtId="4" fontId="12" fillId="12" borderId="0" xfId="0" applyNumberFormat="1" applyFont="1" applyFill="1" applyAlignment="1">
      <alignment horizontal="right"/>
    </xf>
    <xf numFmtId="4" fontId="12" fillId="12" borderId="0" xfId="0" quotePrefix="1" applyNumberFormat="1" applyFont="1" applyFill="1" applyAlignment="1">
      <alignment horizontal="right"/>
    </xf>
    <xf numFmtId="4" fontId="12" fillId="10" borderId="0" xfId="0" applyNumberFormat="1" applyFont="1" applyFill="1" applyAlignment="1">
      <alignment horizontal="left"/>
    </xf>
    <xf numFmtId="4" fontId="12" fillId="0" borderId="0" xfId="0" quotePrefix="1" applyNumberFormat="1" applyFont="1" applyAlignment="1">
      <alignment horizontal="right"/>
    </xf>
    <xf numFmtId="0" fontId="8" fillId="0" borderId="0" xfId="0" applyFont="1" applyAlignment="1">
      <alignment horizontal="left"/>
    </xf>
    <xf numFmtId="0" fontId="8" fillId="0" borderId="0" xfId="1" applyFont="1"/>
    <xf numFmtId="0" fontId="8" fillId="0" borderId="0" xfId="1" applyFont="1" applyAlignment="1">
      <alignment horizontal="left"/>
    </xf>
    <xf numFmtId="3" fontId="12" fillId="8" borderId="0" xfId="0" applyNumberFormat="1" applyFont="1" applyFill="1" applyAlignment="1">
      <alignment horizontal="right"/>
    </xf>
    <xf numFmtId="3" fontId="12" fillId="0" borderId="0" xfId="0" applyNumberFormat="1" applyFont="1" applyAlignment="1">
      <alignment horizontal="right"/>
    </xf>
    <xf numFmtId="3" fontId="8" fillId="8" borderId="2" xfId="0" applyNumberFormat="1" applyFont="1" applyFill="1" applyBorder="1" applyAlignment="1">
      <alignment horizontal="right"/>
    </xf>
    <xf numFmtId="4" fontId="21" fillId="0" borderId="9" xfId="0" applyNumberFormat="1" applyFont="1" applyBorder="1" applyAlignment="1">
      <alignment horizontal="left"/>
    </xf>
    <xf numFmtId="4" fontId="12" fillId="0" borderId="13" xfId="0" applyNumberFormat="1" applyFont="1" applyBorder="1" applyAlignment="1">
      <alignment horizontal="right"/>
    </xf>
    <xf numFmtId="3" fontId="12" fillId="0" borderId="10" xfId="0" applyNumberFormat="1" applyFont="1" applyBorder="1" applyAlignment="1">
      <alignment horizontal="right"/>
    </xf>
    <xf numFmtId="4" fontId="12" fillId="0" borderId="11" xfId="0" applyNumberFormat="1" applyFont="1" applyBorder="1" applyAlignment="1">
      <alignment horizontal="right"/>
    </xf>
    <xf numFmtId="3" fontId="12" fillId="0" borderId="12" xfId="0" applyNumberFormat="1" applyFont="1" applyBorder="1" applyAlignment="1">
      <alignment horizontal="right"/>
    </xf>
    <xf numFmtId="4" fontId="12" fillId="0" borderId="1" xfId="0" applyNumberFormat="1" applyFont="1" applyBorder="1" applyAlignment="1">
      <alignment horizontal="right"/>
    </xf>
    <xf numFmtId="4" fontId="21" fillId="0" borderId="11" xfId="0" applyNumberFormat="1" applyFont="1" applyBorder="1" applyAlignment="1">
      <alignment horizontal="left"/>
    </xf>
    <xf numFmtId="3" fontId="16" fillId="3" borderId="12" xfId="0" applyNumberFormat="1" applyFont="1" applyFill="1" applyBorder="1" applyAlignment="1">
      <alignment horizontal="right"/>
    </xf>
    <xf numFmtId="4" fontId="12" fillId="3" borderId="1" xfId="0" applyNumberFormat="1" applyFont="1" applyFill="1" applyBorder="1" applyAlignment="1">
      <alignment horizontal="right"/>
    </xf>
    <xf numFmtId="4" fontId="8" fillId="0" borderId="1" xfId="0" applyNumberFormat="1" applyFont="1" applyBorder="1" applyAlignment="1">
      <alignment horizontal="right"/>
    </xf>
    <xf numFmtId="4" fontId="12" fillId="0" borderId="3" xfId="0" applyNumberFormat="1" applyFont="1" applyBorder="1" applyAlignment="1">
      <alignment horizontal="right"/>
    </xf>
    <xf numFmtId="4" fontId="12" fillId="0" borderId="14" xfId="0" applyNumberFormat="1" applyFont="1" applyBorder="1" applyAlignment="1">
      <alignment horizontal="right"/>
    </xf>
    <xf numFmtId="3" fontId="12" fillId="0" borderId="15" xfId="0" applyNumberFormat="1" applyFont="1" applyBorder="1" applyAlignment="1">
      <alignment horizontal="right"/>
    </xf>
    <xf numFmtId="0" fontId="7" fillId="0" borderId="0" xfId="1" applyFont="1"/>
    <xf numFmtId="0" fontId="8" fillId="0" borderId="0" xfId="1" applyFont="1" applyAlignment="1">
      <alignment horizontal="center"/>
    </xf>
    <xf numFmtId="3" fontId="8" fillId="0" borderId="0" xfId="1" applyNumberFormat="1" applyFont="1" applyAlignment="1">
      <alignment horizontal="right"/>
    </xf>
    <xf numFmtId="3" fontId="11" fillId="0" borderId="0" xfId="1" applyNumberFormat="1" applyFont="1" applyAlignment="1">
      <alignment horizontal="right"/>
    </xf>
    <xf numFmtId="4" fontId="8" fillId="0" borderId="0" xfId="1" applyNumberFormat="1" applyFont="1" applyAlignment="1">
      <alignment horizontal="right"/>
    </xf>
    <xf numFmtId="3" fontId="16" fillId="0" borderId="0" xfId="1" applyNumberFormat="1" applyFont="1" applyAlignment="1">
      <alignment horizontal="right"/>
    </xf>
    <xf numFmtId="3" fontId="12" fillId="0" borderId="0" xfId="1" applyNumberFormat="1" applyFont="1" applyAlignment="1">
      <alignment horizontal="right"/>
    </xf>
    <xf numFmtId="0" fontId="16" fillId="0" borderId="0" xfId="1" applyFont="1"/>
    <xf numFmtId="0" fontId="9" fillId="0" borderId="0" xfId="1" applyFont="1"/>
    <xf numFmtId="0" fontId="11" fillId="0" borderId="0" xfId="1" applyFont="1" applyAlignment="1">
      <alignment horizontal="center"/>
    </xf>
    <xf numFmtId="0" fontId="8" fillId="3" borderId="0" xfId="1" applyFont="1" applyFill="1" applyAlignment="1">
      <alignment wrapText="1"/>
    </xf>
    <xf numFmtId="0" fontId="8" fillId="3" borderId="0" xfId="1" applyFont="1" applyFill="1" applyAlignment="1">
      <alignment horizontal="center" wrapText="1"/>
    </xf>
    <xf numFmtId="0" fontId="8" fillId="0" borderId="0" xfId="1" applyFont="1" applyAlignment="1">
      <alignment wrapText="1"/>
    </xf>
    <xf numFmtId="3" fontId="8" fillId="12" borderId="0" xfId="1" applyNumberFormat="1" applyFont="1" applyFill="1" applyAlignment="1">
      <alignment horizontal="right" wrapText="1"/>
    </xf>
    <xf numFmtId="3" fontId="8" fillId="3" borderId="0" xfId="1" applyNumberFormat="1" applyFont="1" applyFill="1" applyAlignment="1">
      <alignment horizontal="right" wrapText="1"/>
    </xf>
    <xf numFmtId="3" fontId="8" fillId="15" borderId="19" xfId="1" applyNumberFormat="1" applyFont="1" applyFill="1" applyBorder="1" applyAlignment="1">
      <alignment horizontal="right" wrapText="1"/>
    </xf>
    <xf numFmtId="4" fontId="8" fillId="0" borderId="0" xfId="1" applyNumberFormat="1" applyFont="1" applyAlignment="1">
      <alignment horizontal="right" wrapText="1"/>
    </xf>
    <xf numFmtId="0" fontId="12" fillId="3" borderId="0" xfId="1" applyFont="1" applyFill="1"/>
    <xf numFmtId="0" fontId="12" fillId="3" borderId="0" xfId="1" applyFont="1" applyFill="1" applyAlignment="1">
      <alignment horizontal="center"/>
    </xf>
    <xf numFmtId="0" fontId="12" fillId="16" borderId="0" xfId="1" applyFont="1" applyFill="1"/>
    <xf numFmtId="0" fontId="12" fillId="0" borderId="0" xfId="1" applyFont="1"/>
    <xf numFmtId="3" fontId="12" fillId="14" borderId="5" xfId="1" applyNumberFormat="1" applyFont="1" applyFill="1" applyBorder="1" applyAlignment="1">
      <alignment horizontal="right"/>
    </xf>
    <xf numFmtId="3" fontId="12" fillId="14" borderId="0" xfId="1" applyNumberFormat="1" applyFont="1" applyFill="1" applyAlignment="1">
      <alignment horizontal="right"/>
    </xf>
    <xf numFmtId="3" fontId="12" fillId="5" borderId="0" xfId="1" applyNumberFormat="1" applyFont="1" applyFill="1" applyAlignment="1">
      <alignment horizontal="right"/>
    </xf>
    <xf numFmtId="3" fontId="12" fillId="12" borderId="0" xfId="1" applyNumberFormat="1" applyFont="1" applyFill="1" applyAlignment="1">
      <alignment horizontal="right"/>
    </xf>
    <xf numFmtId="3" fontId="12" fillId="17" borderId="0" xfId="1" applyNumberFormat="1" applyFont="1" applyFill="1" applyAlignment="1">
      <alignment horizontal="right"/>
    </xf>
    <xf numFmtId="3" fontId="9" fillId="6" borderId="0" xfId="1" applyNumberFormat="1" applyFont="1" applyFill="1" applyAlignment="1">
      <alignment horizontal="right"/>
    </xf>
    <xf numFmtId="3" fontId="8" fillId="15" borderId="20" xfId="1" applyNumberFormat="1" applyFont="1" applyFill="1" applyBorder="1" applyAlignment="1">
      <alignment horizontal="right"/>
    </xf>
    <xf numFmtId="4" fontId="12" fillId="0" borderId="0" xfId="1" applyNumberFormat="1" applyFont="1" applyAlignment="1">
      <alignment horizontal="right"/>
    </xf>
    <xf numFmtId="3" fontId="12" fillId="16" borderId="0" xfId="1" applyNumberFormat="1" applyFont="1" applyFill="1" applyAlignment="1">
      <alignment horizontal="right"/>
    </xf>
    <xf numFmtId="0" fontId="12" fillId="6" borderId="0" xfId="1" applyFont="1" applyFill="1"/>
    <xf numFmtId="0" fontId="12" fillId="6" borderId="0" xfId="1" applyFont="1" applyFill="1" applyAlignment="1">
      <alignment horizontal="center"/>
    </xf>
    <xf numFmtId="0" fontId="12" fillId="18" borderId="0" xfId="1" applyFont="1" applyFill="1"/>
    <xf numFmtId="3" fontId="9" fillId="12" borderId="0" xfId="1" applyNumberFormat="1" applyFont="1" applyFill="1" applyAlignment="1">
      <alignment horizontal="right"/>
    </xf>
    <xf numFmtId="3" fontId="12" fillId="6" borderId="0" xfId="1" applyNumberFormat="1" applyFont="1" applyFill="1" applyAlignment="1">
      <alignment horizontal="right"/>
    </xf>
    <xf numFmtId="3" fontId="8" fillId="0" borderId="5" xfId="1" applyNumberFormat="1" applyFont="1" applyBorder="1" applyAlignment="1">
      <alignment horizontal="right"/>
    </xf>
    <xf numFmtId="3" fontId="8" fillId="15" borderId="19" xfId="1" applyNumberFormat="1" applyFont="1" applyFill="1" applyBorder="1" applyAlignment="1">
      <alignment horizontal="right"/>
    </xf>
    <xf numFmtId="3" fontId="8" fillId="15" borderId="4" xfId="1" applyNumberFormat="1" applyFont="1" applyFill="1" applyBorder="1" applyAlignment="1">
      <alignment horizontal="right"/>
    </xf>
    <xf numFmtId="0" fontId="12" fillId="0" borderId="0" xfId="1" applyFont="1" applyAlignment="1">
      <alignment horizontal="center"/>
    </xf>
    <xf numFmtId="3" fontId="10" fillId="0" borderId="0" xfId="1" applyNumberFormat="1" applyFont="1" applyAlignment="1">
      <alignment horizontal="left"/>
    </xf>
    <xf numFmtId="3" fontId="8" fillId="5" borderId="0" xfId="1" applyNumberFormat="1" applyFont="1" applyFill="1" applyAlignment="1">
      <alignment horizontal="right" wrapText="1"/>
    </xf>
    <xf numFmtId="0" fontId="12" fillId="16" borderId="0" xfId="1" applyFont="1" applyFill="1" applyAlignment="1">
      <alignment horizontal="center"/>
    </xf>
    <xf numFmtId="3" fontId="9" fillId="19" borderId="0" xfId="1" applyNumberFormat="1" applyFont="1" applyFill="1" applyAlignment="1">
      <alignment horizontal="right"/>
    </xf>
    <xf numFmtId="4" fontId="8" fillId="5" borderId="0" xfId="0" applyNumberFormat="1" applyFont="1" applyFill="1" applyAlignment="1">
      <alignment horizontal="right" wrapText="1"/>
    </xf>
    <xf numFmtId="3" fontId="8" fillId="6" borderId="0" xfId="1" applyNumberFormat="1" applyFont="1" applyFill="1" applyAlignment="1">
      <alignment horizontal="right" wrapText="1"/>
    </xf>
    <xf numFmtId="3" fontId="0" fillId="0" borderId="0" xfId="0" applyNumberFormat="1" applyAlignment="1" applyProtection="1">
      <alignment horizontal="right"/>
      <protection hidden="1"/>
    </xf>
    <xf numFmtId="0" fontId="0" fillId="0" borderId="0" xfId="0" applyProtection="1">
      <protection hidden="1"/>
    </xf>
    <xf numFmtId="0" fontId="0" fillId="0" borderId="1" xfId="0" applyBorder="1" applyProtection="1">
      <protection hidden="1"/>
    </xf>
    <xf numFmtId="3" fontId="0" fillId="5" borderId="1" xfId="0" applyNumberFormat="1" applyFill="1" applyBorder="1" applyAlignment="1" applyProtection="1">
      <alignment horizontal="right"/>
      <protection hidden="1"/>
    </xf>
    <xf numFmtId="165" fontId="0" fillId="0" borderId="1" xfId="0" applyNumberFormat="1" applyBorder="1" applyAlignment="1" applyProtection="1">
      <alignment horizontal="right"/>
      <protection hidden="1"/>
    </xf>
    <xf numFmtId="165" fontId="0" fillId="0" borderId="0" xfId="0" applyNumberFormat="1" applyAlignment="1" applyProtection="1">
      <alignment horizontal="right"/>
      <protection hidden="1"/>
    </xf>
    <xf numFmtId="4" fontId="12" fillId="5" borderId="0" xfId="0" applyNumberFormat="1" applyFont="1" applyFill="1" applyAlignment="1">
      <alignment horizontal="right"/>
    </xf>
    <xf numFmtId="3" fontId="12" fillId="21" borderId="0" xfId="1" applyNumberFormat="1" applyFont="1" applyFill="1" applyAlignment="1">
      <alignment horizontal="right"/>
    </xf>
    <xf numFmtId="4" fontId="16" fillId="3" borderId="0" xfId="0" applyNumberFormat="1" applyFont="1" applyFill="1" applyAlignment="1">
      <alignment horizontal="center"/>
    </xf>
    <xf numFmtId="4" fontId="16" fillId="0" borderId="0" xfId="0" applyNumberFormat="1" applyFont="1" applyAlignment="1">
      <alignment horizontal="left"/>
    </xf>
    <xf numFmtId="3" fontId="8" fillId="9" borderId="5" xfId="1" applyNumberFormat="1" applyFont="1" applyFill="1" applyBorder="1" applyAlignment="1">
      <alignment horizontal="right" wrapText="1"/>
    </xf>
    <xf numFmtId="3" fontId="8" fillId="9" borderId="0" xfId="1" applyNumberFormat="1" applyFont="1" applyFill="1" applyAlignment="1">
      <alignment horizontal="right" wrapText="1"/>
    </xf>
    <xf numFmtId="3" fontId="12" fillId="9" borderId="5" xfId="1" applyNumberFormat="1" applyFont="1" applyFill="1" applyBorder="1" applyAlignment="1">
      <alignment horizontal="right"/>
    </xf>
    <xf numFmtId="3" fontId="12" fillId="9" borderId="0" xfId="1" applyNumberFormat="1" applyFont="1" applyFill="1" applyAlignment="1">
      <alignment horizontal="right"/>
    </xf>
    <xf numFmtId="3" fontId="12" fillId="22" borderId="0" xfId="1" applyNumberFormat="1" applyFont="1" applyFill="1" applyAlignment="1">
      <alignment horizontal="right"/>
    </xf>
    <xf numFmtId="3" fontId="12" fillId="9" borderId="0" xfId="1" applyNumberFormat="1" applyFont="1" applyFill="1" applyAlignment="1">
      <alignment horizontal="right" wrapText="1"/>
    </xf>
    <xf numFmtId="4" fontId="12" fillId="3" borderId="0" xfId="0" applyNumberFormat="1" applyFont="1" applyFill="1" applyAlignment="1">
      <alignment horizontal="right"/>
    </xf>
    <xf numFmtId="165" fontId="0" fillId="4" borderId="1" xfId="0" applyNumberFormat="1" applyFill="1" applyBorder="1" applyAlignment="1" applyProtection="1">
      <alignment horizontal="right"/>
      <protection hidden="1"/>
    </xf>
    <xf numFmtId="0" fontId="24" fillId="0" borderId="1" xfId="0" applyFont="1" applyBorder="1" applyProtection="1">
      <protection hidden="1"/>
    </xf>
    <xf numFmtId="4" fontId="8" fillId="5" borderId="0" xfId="1" applyNumberFormat="1" applyFont="1" applyFill="1" applyAlignment="1">
      <alignment horizontal="right" wrapText="1"/>
    </xf>
    <xf numFmtId="3" fontId="8" fillId="0" borderId="0" xfId="1" applyNumberFormat="1" applyFont="1" applyAlignment="1">
      <alignment horizontal="center"/>
    </xf>
    <xf numFmtId="3" fontId="16" fillId="3" borderId="0" xfId="1" applyNumberFormat="1" applyFont="1" applyFill="1" applyAlignment="1">
      <alignment horizontal="center"/>
    </xf>
    <xf numFmtId="4" fontId="8" fillId="4" borderId="0" xfId="0" applyNumberFormat="1" applyFont="1" applyFill="1" applyAlignment="1">
      <alignment horizontal="right" wrapText="1"/>
    </xf>
    <xf numFmtId="4" fontId="12" fillId="4" borderId="0" xfId="0" applyNumberFormat="1" applyFont="1" applyFill="1" applyAlignment="1">
      <alignment horizontal="right"/>
    </xf>
    <xf numFmtId="4" fontId="12" fillId="0" borderId="0" xfId="0" applyNumberFormat="1" applyFont="1" applyAlignment="1">
      <alignment horizontal="right" wrapText="1"/>
    </xf>
    <xf numFmtId="3" fontId="8" fillId="23" borderId="0" xfId="1" applyNumberFormat="1" applyFont="1" applyFill="1" applyAlignment="1">
      <alignment horizontal="right" wrapText="1"/>
    </xf>
    <xf numFmtId="3" fontId="12" fillId="23" borderId="0" xfId="1" applyNumberFormat="1" applyFont="1" applyFill="1" applyAlignment="1">
      <alignment horizontal="right"/>
    </xf>
    <xf numFmtId="4" fontId="12" fillId="5" borderId="0" xfId="1" applyNumberFormat="1" applyFont="1" applyFill="1" applyAlignment="1">
      <alignment horizontal="right"/>
    </xf>
    <xf numFmtId="4" fontId="12" fillId="21" borderId="0" xfId="1" applyNumberFormat="1" applyFont="1" applyFill="1" applyAlignment="1">
      <alignment horizontal="right"/>
    </xf>
    <xf numFmtId="3" fontId="8" fillId="24" borderId="0" xfId="1" applyNumberFormat="1" applyFont="1" applyFill="1" applyAlignment="1">
      <alignment horizontal="right" wrapText="1"/>
    </xf>
    <xf numFmtId="4" fontId="12" fillId="9" borderId="0" xfId="1" applyNumberFormat="1" applyFont="1" applyFill="1" applyAlignment="1">
      <alignment horizontal="right"/>
    </xf>
    <xf numFmtId="3" fontId="3" fillId="20" borderId="6" xfId="0" applyNumberFormat="1" applyFont="1" applyFill="1" applyBorder="1" applyAlignment="1" applyProtection="1">
      <alignment horizontal="left"/>
      <protection locked="0"/>
    </xf>
    <xf numFmtId="3" fontId="3" fillId="20" borderId="7" xfId="0" applyNumberFormat="1" applyFont="1" applyFill="1" applyBorder="1" applyAlignment="1" applyProtection="1">
      <alignment horizontal="left"/>
      <protection locked="0"/>
    </xf>
    <xf numFmtId="3" fontId="3" fillId="20" borderId="8" xfId="0" applyNumberFormat="1" applyFont="1" applyFill="1" applyBorder="1" applyAlignment="1" applyProtection="1">
      <alignment horizontal="left"/>
      <protection locked="0"/>
    </xf>
    <xf numFmtId="4" fontId="10" fillId="2" borderId="0" xfId="0" applyNumberFormat="1" applyFont="1" applyFill="1" applyAlignment="1">
      <alignment horizontal="center"/>
    </xf>
    <xf numFmtId="4" fontId="16" fillId="0" borderId="0" xfId="0" applyNumberFormat="1" applyFont="1" applyAlignment="1">
      <alignment horizontal="center"/>
    </xf>
    <xf numFmtId="3" fontId="15" fillId="13" borderId="16" xfId="1" applyNumberFormat="1" applyFont="1" applyFill="1" applyBorder="1" applyAlignment="1">
      <alignment horizontal="center"/>
    </xf>
    <xf numFmtId="3" fontId="15" fillId="13" borderId="17" xfId="1" applyNumberFormat="1" applyFont="1" applyFill="1" applyBorder="1" applyAlignment="1">
      <alignment horizontal="center"/>
    </xf>
    <xf numFmtId="3" fontId="15" fillId="13" borderId="18" xfId="1" applyNumberFormat="1" applyFont="1" applyFill="1" applyBorder="1" applyAlignment="1">
      <alignment horizontal="center"/>
    </xf>
    <xf numFmtId="3" fontId="12" fillId="0" borderId="5" xfId="1" applyNumberFormat="1" applyFont="1" applyBorder="1" applyAlignment="1">
      <alignment horizontal="right"/>
    </xf>
    <xf numFmtId="3" fontId="12" fillId="0" borderId="22" xfId="1" applyNumberFormat="1" applyFont="1" applyBorder="1" applyAlignment="1">
      <alignment horizontal="right"/>
    </xf>
    <xf numFmtId="3" fontId="8" fillId="0" borderId="22" xfId="1" applyNumberFormat="1" applyFont="1" applyBorder="1" applyAlignment="1">
      <alignment horizontal="right"/>
    </xf>
    <xf numFmtId="3" fontId="12" fillId="0" borderId="0" xfId="1" applyNumberFormat="1" applyFont="1"/>
    <xf numFmtId="0" fontId="10" fillId="3" borderId="0" xfId="1" applyFont="1" applyFill="1"/>
    <xf numFmtId="3" fontId="16" fillId="3" borderId="1" xfId="1" applyNumberFormat="1" applyFont="1" applyFill="1" applyBorder="1" applyAlignment="1">
      <alignment horizontal="right"/>
    </xf>
    <xf numFmtId="0" fontId="15" fillId="25" borderId="0" xfId="1" applyFont="1" applyFill="1"/>
    <xf numFmtId="3" fontId="9" fillId="19" borderId="1" xfId="1" applyNumberFormat="1" applyFont="1" applyFill="1" applyBorder="1" applyAlignment="1">
      <alignment horizontal="right"/>
    </xf>
    <xf numFmtId="3" fontId="8" fillId="9" borderId="2" xfId="1" applyNumberFormat="1" applyFont="1" applyFill="1" applyBorder="1" applyAlignment="1">
      <alignment horizontal="right"/>
    </xf>
    <xf numFmtId="0" fontId="11" fillId="0" borderId="0" xfId="1" applyFont="1"/>
    <xf numFmtId="3" fontId="12" fillId="0" borderId="23" xfId="1" applyNumberFormat="1" applyFont="1" applyBorder="1" applyAlignment="1">
      <alignment horizontal="right"/>
    </xf>
    <xf numFmtId="3" fontId="12" fillId="0" borderId="21" xfId="1" applyNumberFormat="1" applyFont="1" applyBorder="1" applyAlignment="1">
      <alignment horizontal="right"/>
    </xf>
    <xf numFmtId="3" fontId="9" fillId="0" borderId="21" xfId="1" applyNumberFormat="1" applyFont="1" applyBorder="1" applyAlignment="1">
      <alignment horizontal="right"/>
    </xf>
    <xf numFmtId="3" fontId="11" fillId="19" borderId="2" xfId="1" applyNumberFormat="1" applyFont="1" applyFill="1" applyBorder="1" applyAlignment="1">
      <alignment horizontal="right"/>
    </xf>
    <xf numFmtId="3" fontId="9" fillId="0" borderId="0" xfId="1" applyNumberFormat="1" applyFont="1" applyAlignment="1">
      <alignment horizontal="left"/>
    </xf>
    <xf numFmtId="0" fontId="2" fillId="0" borderId="0" xfId="0" applyFont="1" applyProtection="1"/>
    <xf numFmtId="3" fontId="0" fillId="0" borderId="0" xfId="0" applyNumberFormat="1" applyAlignment="1" applyProtection="1">
      <alignment horizontal="right"/>
    </xf>
    <xf numFmtId="3" fontId="0" fillId="0" borderId="0" xfId="0" applyNumberFormat="1" applyProtection="1"/>
    <xf numFmtId="0" fontId="3" fillId="0" borderId="0" xfId="0" applyFont="1" applyAlignment="1" applyProtection="1">
      <alignment horizontal="right"/>
    </xf>
    <xf numFmtId="0" fontId="0" fillId="0" borderId="0" xfId="0" applyProtection="1"/>
    <xf numFmtId="0" fontId="25" fillId="0" borderId="0" xfId="0" applyFont="1" applyAlignment="1" applyProtection="1">
      <alignment horizontal="right"/>
    </xf>
    <xf numFmtId="0" fontId="0" fillId="0" borderId="1" xfId="0" applyBorder="1" applyProtection="1"/>
    <xf numFmtId="3" fontId="4" fillId="0" borderId="1" xfId="0" applyNumberFormat="1" applyFont="1" applyBorder="1" applyAlignment="1" applyProtection="1">
      <alignment horizontal="center"/>
    </xf>
    <xf numFmtId="3" fontId="3" fillId="0" borderId="1" xfId="0" applyNumberFormat="1" applyFont="1" applyBorder="1" applyAlignment="1" applyProtection="1">
      <alignment horizontal="center"/>
    </xf>
    <xf numFmtId="3" fontId="2" fillId="0" borderId="1" xfId="0" quotePrefix="1" applyNumberFormat="1" applyFont="1" applyBorder="1" applyAlignment="1" applyProtection="1">
      <alignment horizontal="right"/>
    </xf>
    <xf numFmtId="0" fontId="2" fillId="0" borderId="1" xfId="0" applyFont="1" applyBorder="1" applyAlignment="1" applyProtection="1">
      <alignment horizontal="right"/>
    </xf>
    <xf numFmtId="3" fontId="3" fillId="0" borderId="1" xfId="0" quotePrefix="1" applyNumberFormat="1" applyFont="1" applyBorder="1" applyAlignment="1" applyProtection="1">
      <alignment horizontal="right"/>
    </xf>
    <xf numFmtId="0" fontId="3" fillId="0" borderId="1" xfId="0" applyFont="1" applyBorder="1" applyAlignment="1" applyProtection="1">
      <alignment horizontal="right"/>
    </xf>
    <xf numFmtId="0" fontId="1" fillId="0" borderId="0" xfId="0" applyFont="1" applyProtection="1"/>
    <xf numFmtId="0" fontId="0" fillId="0" borderId="0" xfId="0" applyAlignment="1" applyProtection="1">
      <alignment horizontal="right"/>
    </xf>
    <xf numFmtId="3" fontId="1" fillId="5" borderId="1" xfId="0" applyNumberFormat="1" applyFont="1" applyFill="1" applyBorder="1" applyAlignment="1" applyProtection="1">
      <alignment horizontal="right"/>
    </xf>
    <xf numFmtId="3" fontId="1" fillId="0" borderId="0" xfId="0" applyNumberFormat="1" applyFont="1" applyAlignment="1" applyProtection="1">
      <alignment horizontal="right"/>
    </xf>
    <xf numFmtId="165" fontId="0" fillId="0" borderId="0" xfId="0" applyNumberFormat="1" applyAlignment="1" applyProtection="1">
      <alignment horizontal="right"/>
    </xf>
    <xf numFmtId="165" fontId="1" fillId="0" borderId="1" xfId="0" applyNumberFormat="1" applyFont="1" applyBorder="1" applyAlignment="1" applyProtection="1">
      <alignment horizontal="right"/>
    </xf>
    <xf numFmtId="165" fontId="1" fillId="0" borderId="0" xfId="0" applyNumberFormat="1" applyFont="1" applyAlignment="1" applyProtection="1">
      <alignment horizontal="right"/>
    </xf>
    <xf numFmtId="0" fontId="25" fillId="0" borderId="1" xfId="0" applyFont="1" applyBorder="1" applyProtection="1"/>
    <xf numFmtId="165" fontId="2" fillId="0" borderId="1" xfId="0" applyNumberFormat="1" applyFont="1" applyBorder="1" applyAlignment="1" applyProtection="1">
      <alignment horizontal="right"/>
    </xf>
    <xf numFmtId="165" fontId="3" fillId="0" borderId="1" xfId="0" applyNumberFormat="1" applyFont="1" applyBorder="1" applyAlignment="1" applyProtection="1">
      <alignment horizontal="right"/>
    </xf>
    <xf numFmtId="4" fontId="1" fillId="3" borderId="0" xfId="0" applyNumberFormat="1" applyFont="1" applyFill="1" applyProtection="1"/>
    <xf numFmtId="0" fontId="24" fillId="0" borderId="0" xfId="0" applyFont="1" applyProtection="1"/>
  </cellXfs>
  <cellStyles count="2">
    <cellStyle name="%"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J69"/>
  <sheetViews>
    <sheetView tabSelected="1" workbookViewId="0">
      <selection activeCell="B3" sqref="B3:F3"/>
    </sheetView>
  </sheetViews>
  <sheetFormatPr defaultColWidth="9.1796875" defaultRowHeight="14.5" x14ac:dyDescent="0.35"/>
  <cols>
    <col min="1" max="1" width="54.453125" style="173" customWidth="1"/>
    <col min="2" max="2" width="15.7265625" style="170" customWidth="1"/>
    <col min="3" max="3" width="15.54296875" style="170" customWidth="1"/>
    <col min="4" max="4" width="3" style="170" customWidth="1"/>
    <col min="5" max="5" width="15.7265625" style="171" customWidth="1"/>
    <col min="6" max="6" width="15.7265625" style="173" customWidth="1"/>
    <col min="7" max="7" width="2.453125" style="173" customWidth="1"/>
    <col min="8" max="8" width="11.1796875" style="173" hidden="1" customWidth="1"/>
    <col min="9" max="9" width="15.7265625" style="171" customWidth="1"/>
    <col min="10" max="10" width="15.7265625" style="173" customWidth="1"/>
    <col min="11" max="16384" width="9.1796875" style="173"/>
  </cols>
  <sheetData>
    <row r="1" spans="1:10" x14ac:dyDescent="0.35">
      <c r="A1" s="169" t="s">
        <v>318</v>
      </c>
      <c r="F1" s="172"/>
      <c r="J1" s="174" t="s">
        <v>249</v>
      </c>
    </row>
    <row r="2" spans="1:10" ht="15" thickBot="1" x14ac:dyDescent="0.4"/>
    <row r="3" spans="1:10" ht="15" thickBot="1" x14ac:dyDescent="0.4">
      <c r="A3" s="169" t="s">
        <v>248</v>
      </c>
      <c r="B3" s="146" t="s">
        <v>317</v>
      </c>
      <c r="C3" s="147"/>
      <c r="D3" s="147"/>
      <c r="E3" s="147"/>
      <c r="F3" s="148"/>
      <c r="H3" s="175" t="e">
        <f>VLOOKUP(B3,'School List'!$A$3:$B$219,2,FALSE)</f>
        <v>#N/A</v>
      </c>
      <c r="I3" s="173"/>
    </row>
    <row r="4" spans="1:10" x14ac:dyDescent="0.35">
      <c r="A4" s="169"/>
      <c r="C4" s="173"/>
      <c r="D4" s="173"/>
      <c r="E4" s="173"/>
      <c r="I4" s="173"/>
    </row>
    <row r="5" spans="1:10" x14ac:dyDescent="0.35">
      <c r="B5" s="176" t="s">
        <v>343</v>
      </c>
      <c r="C5" s="176"/>
      <c r="D5" s="173"/>
      <c r="E5" s="176" t="s">
        <v>344</v>
      </c>
      <c r="F5" s="176"/>
      <c r="I5" s="177" t="s">
        <v>313</v>
      </c>
      <c r="J5" s="177"/>
    </row>
    <row r="6" spans="1:10" x14ac:dyDescent="0.35">
      <c r="B6" s="178" t="s">
        <v>8</v>
      </c>
      <c r="C6" s="179" t="s">
        <v>208</v>
      </c>
      <c r="D6" s="173"/>
      <c r="E6" s="178" t="s">
        <v>8</v>
      </c>
      <c r="F6" s="179" t="s">
        <v>208</v>
      </c>
      <c r="I6" s="180" t="s">
        <v>8</v>
      </c>
      <c r="J6" s="181" t="s">
        <v>208</v>
      </c>
    </row>
    <row r="7" spans="1:10" ht="6.75" customHeight="1" x14ac:dyDescent="0.35">
      <c r="C7" s="173"/>
      <c r="D7" s="173"/>
      <c r="E7" s="173"/>
      <c r="I7" s="182"/>
      <c r="J7" s="182"/>
    </row>
    <row r="8" spans="1:10" x14ac:dyDescent="0.35">
      <c r="A8" s="133" t="s">
        <v>345</v>
      </c>
      <c r="B8" s="118" t="e">
        <f>IF($H$3="SECONDARY",0,VLOOKUP($B$3,'2023-24 Pupils'!$D$8:$G$167,4,FALSE))</f>
        <v>#N/A</v>
      </c>
      <c r="C8" s="118" t="e">
        <f>IF($H$3="PRIMARY",0,VLOOKUP($B$3,'2023-24 Pupils'!$D$168:$J$248,7,FALSE))</f>
        <v>#N/A</v>
      </c>
      <c r="D8" s="115"/>
      <c r="E8" s="118" t="e">
        <f>IF($H$3="SECONDARY",0,VLOOKUP($B$3,'2024-25 Pupils'!$D$8:$G$167,4,FALSE))</f>
        <v>#N/A</v>
      </c>
      <c r="F8" s="118" t="e">
        <f>IF($H$3="PRIMARY",0,VLOOKUP($B$3,'2024-25 Pupils'!$D$168:$J$248,7,FALSE))</f>
        <v>#N/A</v>
      </c>
      <c r="G8" s="183"/>
      <c r="H8" s="183"/>
      <c r="I8" s="184" t="e">
        <f>E8-B8</f>
        <v>#N/A</v>
      </c>
      <c r="J8" s="184" t="e">
        <f>F8-C8</f>
        <v>#N/A</v>
      </c>
    </row>
    <row r="9" spans="1:10" ht="6" customHeight="1" x14ac:dyDescent="0.35">
      <c r="A9" s="116"/>
      <c r="B9" s="115"/>
      <c r="C9" s="115"/>
      <c r="D9" s="115"/>
      <c r="E9" s="115"/>
      <c r="F9" s="115"/>
      <c r="G9" s="183"/>
      <c r="H9" s="183"/>
      <c r="I9" s="185"/>
      <c r="J9" s="185"/>
    </row>
    <row r="10" spans="1:10" x14ac:dyDescent="0.35">
      <c r="A10" s="117" t="s">
        <v>241</v>
      </c>
      <c r="B10" s="119" t="e">
        <f>IF($H$3="SECONDARY",0,VLOOKUP($B$3,'2023-24 IST P'!$D$5:$V$168,3,FALSE))</f>
        <v>#N/A</v>
      </c>
      <c r="C10" s="119" t="e">
        <f>IF($H$3="PRIMARY",0,VLOOKUP($B$3,'2023-24 IST S'!$D$5:$V$42,3,FALSE))</f>
        <v>#N/A</v>
      </c>
      <c r="D10" s="120"/>
      <c r="E10" s="119" t="e">
        <f>IF($H$3="SECONDARY",0,VLOOKUP($B$3,'2024-25 IST P'!$D$5:$V$171,3,FALSE))</f>
        <v>#N/A</v>
      </c>
      <c r="F10" s="119" t="e">
        <f>IF($H$3="PRIMARY",0,VLOOKUP($B$3,'2024-25 IST S'!$D$5:$V$45,3,FALSE))</f>
        <v>#N/A</v>
      </c>
      <c r="G10" s="183"/>
      <c r="H10" s="183"/>
      <c r="I10" s="187" t="e">
        <f>E10-B10</f>
        <v>#N/A</v>
      </c>
      <c r="J10" s="187" t="e">
        <f>F10-C10</f>
        <v>#N/A</v>
      </c>
    </row>
    <row r="11" spans="1:10" ht="6.75" customHeight="1" x14ac:dyDescent="0.35">
      <c r="A11" s="116"/>
      <c r="B11" s="120"/>
      <c r="C11" s="120"/>
      <c r="D11" s="120"/>
      <c r="E11" s="120"/>
      <c r="F11" s="120"/>
      <c r="G11" s="183"/>
      <c r="H11" s="183"/>
      <c r="I11" s="188"/>
      <c r="J11" s="188"/>
    </row>
    <row r="12" spans="1:10" x14ac:dyDescent="0.35">
      <c r="A12" s="117" t="s">
        <v>242</v>
      </c>
      <c r="B12" s="119" t="e">
        <f>IF($H$3="SECONDARY",0,VLOOKUP($B$3,'2023-24 IST P'!$D$5:$V$168,5,FALSE))</f>
        <v>#N/A</v>
      </c>
      <c r="C12" s="119" t="e">
        <f>IF($H$3="PRIMARY",0,VLOOKUP($B$3,'2023-24 IST S'!$D$5:$V$42,5,FALSE))</f>
        <v>#N/A</v>
      </c>
      <c r="D12" s="120"/>
      <c r="E12" s="119" t="e">
        <f>IF($H$3="SECONDARY",0,VLOOKUP($B$3,'2024-25 IST P'!$D$5:$V$171,5,FALSE))</f>
        <v>#N/A</v>
      </c>
      <c r="F12" s="119" t="e">
        <f>IF($H$3="PRIMARY",0,VLOOKUP($B$3,'2024-25 IST S'!$D$5:$V$45,5,FALSE))</f>
        <v>#N/A</v>
      </c>
      <c r="G12" s="183"/>
      <c r="H12" s="183"/>
      <c r="I12" s="187" t="e">
        <f>E12-B12</f>
        <v>#N/A</v>
      </c>
      <c r="J12" s="187" t="e">
        <f>F12-C12</f>
        <v>#N/A</v>
      </c>
    </row>
    <row r="13" spans="1:10" ht="6.75" customHeight="1" x14ac:dyDescent="0.35">
      <c r="A13" s="116"/>
      <c r="B13" s="120"/>
      <c r="C13" s="120"/>
      <c r="D13" s="120"/>
      <c r="E13" s="120"/>
      <c r="F13" s="120"/>
      <c r="G13" s="183"/>
      <c r="H13" s="183"/>
      <c r="I13" s="188"/>
      <c r="J13" s="188"/>
    </row>
    <row r="14" spans="1:10" x14ac:dyDescent="0.35">
      <c r="A14" s="117" t="s">
        <v>243</v>
      </c>
      <c r="B14" s="119" t="e">
        <f>IF($H$3="SECONDARY",0,VLOOKUP($B$3,'2023-24 IST P'!$D$5:$V$168,4,FALSE))</f>
        <v>#N/A</v>
      </c>
      <c r="C14" s="119" t="e">
        <f>IF($H$3="PRIMARY",0,VLOOKUP($B$3,'2023-24 IST S'!$D$5:$V$42,4,FALSE))</f>
        <v>#N/A</v>
      </c>
      <c r="D14" s="120"/>
      <c r="E14" s="119" t="e">
        <f>IF($H$3="SECONDARY",0,VLOOKUP($B$3,'2024-25 IST P'!$D$5:$V$171,4,FALSE))</f>
        <v>#N/A</v>
      </c>
      <c r="F14" s="119" t="e">
        <f>IF($H$3="PRIMARY",0,VLOOKUP($B$3,'2024-25 IST S'!$D$5:$V$45,4,FALSE))</f>
        <v>#N/A</v>
      </c>
      <c r="G14" s="183"/>
      <c r="H14" s="183"/>
      <c r="I14" s="187" t="e">
        <f>E14-B14</f>
        <v>#N/A</v>
      </c>
      <c r="J14" s="187" t="e">
        <f>F14-C14</f>
        <v>#N/A</v>
      </c>
    </row>
    <row r="15" spans="1:10" ht="6" customHeight="1" x14ac:dyDescent="0.35">
      <c r="A15" s="116"/>
      <c r="B15" s="120"/>
      <c r="C15" s="120"/>
      <c r="D15" s="120"/>
      <c r="E15" s="120"/>
      <c r="F15" s="120"/>
      <c r="G15" s="183"/>
      <c r="H15" s="183"/>
      <c r="I15" s="188"/>
      <c r="J15" s="188"/>
    </row>
    <row r="16" spans="1:10" x14ac:dyDescent="0.35">
      <c r="A16" s="117" t="s">
        <v>304</v>
      </c>
      <c r="B16" s="119" t="e">
        <f>IF($H$3="SECONDARY",0,VLOOKUP($B$3,'2023-24 IST P'!$D$5:$V$168,6,FALSE))</f>
        <v>#N/A</v>
      </c>
      <c r="C16" s="119" t="e">
        <f>IF($H$3="PRIMARY",0,VLOOKUP($B$3,'2023-24 IST S'!$D$5:$V$42,6,FALSE))</f>
        <v>#N/A</v>
      </c>
      <c r="D16" s="120"/>
      <c r="E16" s="119" t="e">
        <f>IF($H$3="SECONDARY",0,VLOOKUP($B$3,'2024-25 IST P'!$D$5:$V$171,6,FALSE))</f>
        <v>#N/A</v>
      </c>
      <c r="F16" s="119" t="e">
        <f>IF($H$3="PRIMARY",0,VLOOKUP($B$3,'2024-25 IST S'!$D$5:$V$45,6,FALSE))</f>
        <v>#N/A</v>
      </c>
      <c r="G16" s="183"/>
      <c r="H16" s="183"/>
      <c r="I16" s="187" t="e">
        <f>E16-B16</f>
        <v>#N/A</v>
      </c>
      <c r="J16" s="187" t="e">
        <f>F16-C16</f>
        <v>#N/A</v>
      </c>
    </row>
    <row r="17" spans="1:10" ht="5.25" customHeight="1" x14ac:dyDescent="0.35">
      <c r="A17" s="116"/>
      <c r="B17" s="120"/>
      <c r="C17" s="120"/>
      <c r="D17" s="120"/>
      <c r="E17" s="120"/>
      <c r="F17" s="120"/>
      <c r="G17" s="183"/>
      <c r="H17" s="183"/>
      <c r="I17" s="188"/>
      <c r="J17" s="188"/>
    </row>
    <row r="18" spans="1:10" x14ac:dyDescent="0.35">
      <c r="A18" s="117" t="s">
        <v>244</v>
      </c>
      <c r="B18" s="119" t="e">
        <f>IF($H$3="SECONDARY",0,VLOOKUP($B$3,'2023-24 IST P'!$D$5:$V$168,7,FALSE))</f>
        <v>#N/A</v>
      </c>
      <c r="C18" s="119" t="e">
        <f>IF($H$3="PRIMARY",0,VLOOKUP($B$3,'2023-24 IST S'!$D$5:$V$42,7,FALSE))</f>
        <v>#N/A</v>
      </c>
      <c r="D18" s="120"/>
      <c r="E18" s="119" t="e">
        <f>IF($H$3="SECONDARY",0,VLOOKUP($B$3,'2024-25 IST P'!$D$5:$V$171,7,FALSE))</f>
        <v>#N/A</v>
      </c>
      <c r="F18" s="119" t="e">
        <f>IF($H$3="PRIMARY",0,VLOOKUP($B$3,'2024-25 IST S'!$D$5:$V$45,7,FALSE))</f>
        <v>#N/A</v>
      </c>
      <c r="G18" s="183"/>
      <c r="H18" s="183"/>
      <c r="I18" s="187" t="e">
        <f>E18-B18</f>
        <v>#N/A</v>
      </c>
      <c r="J18" s="187" t="e">
        <f>F18-C18</f>
        <v>#N/A</v>
      </c>
    </row>
    <row r="19" spans="1:10" ht="5.25" customHeight="1" x14ac:dyDescent="0.35">
      <c r="A19" s="116"/>
      <c r="B19" s="120"/>
      <c r="C19" s="120"/>
      <c r="D19" s="120"/>
      <c r="E19" s="120"/>
      <c r="F19" s="120"/>
      <c r="G19" s="183"/>
      <c r="H19" s="183"/>
      <c r="I19" s="188"/>
      <c r="J19" s="188"/>
    </row>
    <row r="20" spans="1:10" x14ac:dyDescent="0.35">
      <c r="A20" s="117" t="s">
        <v>337</v>
      </c>
      <c r="B20" s="119" t="e">
        <f>IF($H$3="SECONDARY",0,VLOOKUP($B$3,'2023-24 IST P'!$D$5:$V$168,8,FALSE))</f>
        <v>#N/A</v>
      </c>
      <c r="C20" s="119" t="e">
        <f>IF($H$3="PRIMARY",0,VLOOKUP($B$3,'2023-24 IST S'!$D$5:$V$42,8,FALSE))</f>
        <v>#N/A</v>
      </c>
      <c r="D20" s="120"/>
      <c r="E20" s="119" t="e">
        <f>IF($H$3="SECONDARY",0,VLOOKUP($B$3,'2024-25 IST P'!$D$5:$V$171,8,FALSE))</f>
        <v>#N/A</v>
      </c>
      <c r="F20" s="119" t="e">
        <f>IF($H$3="PRIMARY",0,VLOOKUP($B$3,'2024-25 IST S'!$D$5:$V$45,8,FALSE))</f>
        <v>#N/A</v>
      </c>
      <c r="G20" s="183"/>
      <c r="H20" s="183"/>
      <c r="I20" s="187" t="e">
        <f>E20-B20</f>
        <v>#N/A</v>
      </c>
      <c r="J20" s="187" t="e">
        <f>F20-C20</f>
        <v>#N/A</v>
      </c>
    </row>
    <row r="21" spans="1:10" ht="5.25" customHeight="1" x14ac:dyDescent="0.35">
      <c r="A21" s="116"/>
      <c r="B21" s="120"/>
      <c r="C21" s="120"/>
      <c r="D21" s="120"/>
      <c r="E21" s="120"/>
      <c r="F21" s="120"/>
      <c r="G21" s="183"/>
      <c r="H21" s="183"/>
      <c r="I21" s="188"/>
      <c r="J21" s="188"/>
    </row>
    <row r="22" spans="1:10" x14ac:dyDescent="0.35">
      <c r="A22" s="117" t="s">
        <v>245</v>
      </c>
      <c r="B22" s="119" t="e">
        <f>IF($H$3="SECONDARY",0,VLOOKUP($B$3,'2023-24 IST P'!$D$5:$V$168,9,FALSE))</f>
        <v>#N/A</v>
      </c>
      <c r="C22" s="119" t="e">
        <f>IF($H$3="PRIMARY",0,VLOOKUP($B$3,'2023-24 IST S'!$D$5:$V$42,9,FALSE))</f>
        <v>#N/A</v>
      </c>
      <c r="D22" s="120"/>
      <c r="E22" s="119" t="e">
        <f>IF($H$3="SECONDARY",0,VLOOKUP($B$3,'2024-25 IST P'!$D$5:$V$171,9,FALSE))</f>
        <v>#N/A</v>
      </c>
      <c r="F22" s="119" t="e">
        <f>IF($H$3="PRIMARY",0,VLOOKUP($B$3,'2024-25 IST S'!$D$5:$V$45,9,FALSE))</f>
        <v>#N/A</v>
      </c>
      <c r="G22" s="183"/>
      <c r="H22" s="183"/>
      <c r="I22" s="187" t="e">
        <f>E22-B22</f>
        <v>#N/A</v>
      </c>
      <c r="J22" s="187" t="e">
        <f>F22-C22</f>
        <v>#N/A</v>
      </c>
    </row>
    <row r="23" spans="1:10" ht="6" customHeight="1" x14ac:dyDescent="0.35">
      <c r="A23" s="116"/>
      <c r="B23" s="120"/>
      <c r="C23" s="120"/>
      <c r="D23" s="120"/>
      <c r="E23" s="120"/>
      <c r="F23" s="120"/>
      <c r="G23" s="183"/>
      <c r="H23" s="183"/>
      <c r="I23" s="188"/>
      <c r="J23" s="188"/>
    </row>
    <row r="24" spans="1:10" x14ac:dyDescent="0.35">
      <c r="A24" s="117" t="s">
        <v>246</v>
      </c>
      <c r="B24" s="119" t="e">
        <f>IF($H$3="SECONDARY",0,VLOOKUP($B$3,'2023-24 IST P'!$D$5:$V$168,10,FALSE))</f>
        <v>#N/A</v>
      </c>
      <c r="C24" s="119" t="e">
        <f>IF($H$3="PRIMARY",0,VLOOKUP($B$3,'2023-24 IST S'!$D$5:$V$42,10,FALSE))</f>
        <v>#N/A</v>
      </c>
      <c r="D24" s="120"/>
      <c r="E24" s="119" t="e">
        <f>IF($H$3="SECONDARY",0,VLOOKUP($B$3,'2024-25 IST P'!$D$5:$V$171,10,FALSE))</f>
        <v>#N/A</v>
      </c>
      <c r="F24" s="119" t="e">
        <f>IF($H$3="PRIMARY",0,VLOOKUP($B$3,'2024-25 IST S'!$D$5:$V$45,10,FALSE))</f>
        <v>#N/A</v>
      </c>
      <c r="G24" s="183"/>
      <c r="H24" s="183"/>
      <c r="I24" s="187" t="e">
        <f>E24-B24</f>
        <v>#N/A</v>
      </c>
      <c r="J24" s="187" t="e">
        <f>F24-C24</f>
        <v>#N/A</v>
      </c>
    </row>
    <row r="25" spans="1:10" ht="6.75" customHeight="1" x14ac:dyDescent="0.35">
      <c r="A25" s="116"/>
      <c r="B25" s="120"/>
      <c r="C25" s="120"/>
      <c r="D25" s="120"/>
      <c r="E25" s="120"/>
      <c r="F25" s="120"/>
      <c r="G25" s="183"/>
      <c r="H25" s="183"/>
      <c r="I25" s="188"/>
      <c r="J25" s="188"/>
    </row>
    <row r="26" spans="1:10" x14ac:dyDescent="0.35">
      <c r="A26" s="117" t="s">
        <v>349</v>
      </c>
      <c r="B26" s="119" t="e">
        <f>IF($H$3="SECONDARY",0,VLOOKUP($B$3,'2023-24 IST P'!$D$5:$V$168,11,FALSE))</f>
        <v>#N/A</v>
      </c>
      <c r="C26" s="119" t="e">
        <f>IF($H$3="PRIMARY",0,VLOOKUP($B$3,'2023-24 IST S'!$D$5:$V$42,11,FALSE))</f>
        <v>#N/A</v>
      </c>
      <c r="D26" s="120"/>
      <c r="E26" s="119" t="e">
        <f>IF($H$3="SECONDARY",0,VLOOKUP($B$3,'2024-25 IST P'!$D$5:$V$171,11,FALSE))</f>
        <v>#N/A</v>
      </c>
      <c r="F26" s="119" t="e">
        <f>IF($H$3="PRIMARY",0,VLOOKUP($B$3,'2024-25 IST S'!$D$5:$V$45,11,FALSE))</f>
        <v>#N/A</v>
      </c>
      <c r="G26" s="183"/>
      <c r="H26" s="183"/>
      <c r="I26" s="187" t="e">
        <f>E26-B26</f>
        <v>#N/A</v>
      </c>
      <c r="J26" s="187" t="e">
        <f>F26-C26</f>
        <v>#N/A</v>
      </c>
    </row>
    <row r="27" spans="1:10" ht="6.75" customHeight="1" x14ac:dyDescent="0.35">
      <c r="A27" s="116"/>
      <c r="B27" s="120"/>
      <c r="C27" s="120"/>
      <c r="D27" s="120"/>
      <c r="E27" s="120"/>
      <c r="F27" s="120"/>
      <c r="G27" s="183"/>
      <c r="H27" s="183"/>
      <c r="I27" s="188"/>
      <c r="J27" s="188"/>
    </row>
    <row r="28" spans="1:10" x14ac:dyDescent="0.35">
      <c r="A28" s="133" t="s">
        <v>346</v>
      </c>
      <c r="B28" s="119" t="e">
        <f>IF($H$3="SECONDARY",0,VLOOKUP($B$3,'2023-24 IST P'!$D$5:$V$168,17,FALSE))</f>
        <v>#N/A</v>
      </c>
      <c r="C28" s="119" t="e">
        <f>IF($H$3="PRIMARY",0,VLOOKUP($B$3,'2023-24 IST S'!$D$5:$V$42,17,FALSE))</f>
        <v>#N/A</v>
      </c>
      <c r="D28" s="120"/>
      <c r="E28" s="119" t="e">
        <f>IF($H$3="SECONDARY",0,VLOOKUP($B$3,'2024-25 IST P'!$D$5:$V$171,17,FALSE))</f>
        <v>#N/A</v>
      </c>
      <c r="F28" s="119" t="e">
        <f>IF($H$3="PRIMARY",0,VLOOKUP($B$3,'2024-25 IST S'!$D$5:$V$45,17,FALSE))</f>
        <v>#N/A</v>
      </c>
      <c r="G28" s="183"/>
      <c r="H28" s="183"/>
      <c r="I28" s="187" t="e">
        <f>E28-B28</f>
        <v>#N/A</v>
      </c>
      <c r="J28" s="187" t="e">
        <f>F28-C28</f>
        <v>#N/A</v>
      </c>
    </row>
    <row r="29" spans="1:10" ht="6.75" customHeight="1" x14ac:dyDescent="0.35">
      <c r="A29" s="116"/>
      <c r="B29" s="120"/>
      <c r="C29" s="120"/>
      <c r="D29" s="120"/>
      <c r="E29" s="120"/>
      <c r="F29" s="120"/>
      <c r="G29" s="183"/>
      <c r="H29" s="183"/>
      <c r="I29" s="188"/>
      <c r="J29" s="188"/>
    </row>
    <row r="30" spans="1:10" x14ac:dyDescent="0.35">
      <c r="A30" s="133" t="s">
        <v>347</v>
      </c>
      <c r="B30" s="119" t="e">
        <f>IF($H$3="SECONDARY",0,VLOOKUP($B$3,'2023-24 IST P'!$D$5:$V$168,18,FALSE))</f>
        <v>#N/A</v>
      </c>
      <c r="C30" s="119" t="e">
        <f>IF($H$3="PRIMARY",0,VLOOKUP($B$3,'2023-24 IST S'!$D$5:$V$42,18,FALSE))</f>
        <v>#N/A</v>
      </c>
      <c r="D30" s="120"/>
      <c r="E30" s="119" t="e">
        <f>IF($H$3="SECONDARY",0,VLOOKUP($B$3,'2024-25 IST P'!$D$5:$V$171,18,FALSE))</f>
        <v>#N/A</v>
      </c>
      <c r="F30" s="119" t="e">
        <f>IF($H$3="PRIMARY",0,VLOOKUP($B$3,'2024-25 IST S'!$D$5:$V$45,18,FALSE))</f>
        <v>#N/A</v>
      </c>
      <c r="G30" s="183"/>
      <c r="H30" s="183"/>
      <c r="I30" s="187" t="e">
        <f>E30-B30</f>
        <v>#N/A</v>
      </c>
      <c r="J30" s="187" t="e">
        <f>F30-C30</f>
        <v>#N/A</v>
      </c>
    </row>
    <row r="31" spans="1:10" ht="5.5" customHeight="1" x14ac:dyDescent="0.35">
      <c r="A31" s="116"/>
      <c r="B31" s="120"/>
      <c r="C31" s="120"/>
      <c r="D31" s="120"/>
      <c r="E31" s="120"/>
      <c r="F31" s="120"/>
      <c r="G31" s="183"/>
      <c r="H31" s="183"/>
      <c r="I31" s="188"/>
      <c r="J31" s="188"/>
    </row>
    <row r="32" spans="1:10" x14ac:dyDescent="0.35">
      <c r="A32" s="133" t="s">
        <v>348</v>
      </c>
      <c r="B32" s="119" t="e">
        <f>IF($H$3="SECONDARY",0,VLOOKUP($B$3,'2023-24 IST P'!$D$5:$Y$168,22,FALSE))</f>
        <v>#N/A</v>
      </c>
      <c r="C32" s="119" t="e">
        <f>IF($H$3="PRIMARY",0,VLOOKUP($B$3,'2023-24 IST S'!$D$5:$Y$42,22,FALSE))</f>
        <v>#N/A</v>
      </c>
      <c r="D32" s="120"/>
      <c r="E32" s="132"/>
      <c r="F32" s="132"/>
      <c r="G32" s="183"/>
      <c r="H32" s="183"/>
      <c r="I32" s="187" t="e">
        <f>E32-B32</f>
        <v>#N/A</v>
      </c>
      <c r="J32" s="187" t="e">
        <f>F32-C32</f>
        <v>#N/A</v>
      </c>
    </row>
    <row r="33" spans="1:10" ht="6" customHeight="1" x14ac:dyDescent="0.35">
      <c r="B33" s="186"/>
      <c r="C33" s="186"/>
      <c r="D33" s="186"/>
      <c r="E33" s="186"/>
      <c r="F33" s="186"/>
      <c r="G33" s="183"/>
      <c r="H33" s="183"/>
      <c r="I33" s="188"/>
      <c r="J33" s="188"/>
    </row>
    <row r="34" spans="1:10" x14ac:dyDescent="0.35">
      <c r="A34" s="189" t="s">
        <v>350</v>
      </c>
      <c r="B34" s="190" t="e">
        <f>SUM(B10:B33)</f>
        <v>#N/A</v>
      </c>
      <c r="C34" s="190" t="e">
        <f>SUM(C10:C33)</f>
        <v>#N/A</v>
      </c>
      <c r="D34" s="186"/>
      <c r="E34" s="190" t="e">
        <f>SUM(E10:E33)</f>
        <v>#N/A</v>
      </c>
      <c r="F34" s="190" t="e">
        <f>SUM(F10:F33)</f>
        <v>#N/A</v>
      </c>
      <c r="G34" s="183"/>
      <c r="H34" s="183"/>
      <c r="I34" s="191" t="e">
        <f>E34-B34</f>
        <v>#N/A</v>
      </c>
      <c r="J34" s="191" t="e">
        <f>F34-C34</f>
        <v>#N/A</v>
      </c>
    </row>
    <row r="35" spans="1:10" ht="17.25" customHeight="1" x14ac:dyDescent="0.35">
      <c r="A35" s="189" t="s">
        <v>351</v>
      </c>
      <c r="B35" s="190" t="e">
        <f>IF(B34=0,0,B34/B8)</f>
        <v>#N/A</v>
      </c>
      <c r="C35" s="190" t="e">
        <f>IF(C34=0,0,C34/C8)</f>
        <v>#N/A</v>
      </c>
      <c r="D35" s="186"/>
      <c r="E35" s="190" t="e">
        <f>IF(E34=0,0,E34/E8)</f>
        <v>#N/A</v>
      </c>
      <c r="F35" s="190" t="e">
        <f>IF(F34=0,0,F34/F8)</f>
        <v>#N/A</v>
      </c>
      <c r="G35" s="183"/>
      <c r="H35" s="183"/>
      <c r="I35" s="191" t="e">
        <f>E35-B35</f>
        <v>#N/A</v>
      </c>
      <c r="J35" s="191" t="e">
        <f>F35-C35</f>
        <v>#N/A</v>
      </c>
    </row>
    <row r="36" spans="1:10" ht="8" customHeight="1" x14ac:dyDescent="0.35">
      <c r="B36" s="173"/>
      <c r="C36" s="173"/>
      <c r="D36" s="173"/>
      <c r="E36" s="173"/>
      <c r="I36" s="173"/>
    </row>
    <row r="37" spans="1:10" hidden="1" x14ac:dyDescent="0.35">
      <c r="B37" s="173"/>
      <c r="C37" s="192"/>
      <c r="D37" s="173"/>
      <c r="E37" s="173"/>
      <c r="F37" s="192"/>
      <c r="I37" s="173"/>
    </row>
    <row r="38" spans="1:10" hidden="1" x14ac:dyDescent="0.35">
      <c r="B38" s="173"/>
      <c r="C38" s="192"/>
      <c r="D38" s="173"/>
      <c r="E38" s="173"/>
      <c r="F38" s="192"/>
      <c r="I38" s="173"/>
    </row>
    <row r="39" spans="1:10" hidden="1" x14ac:dyDescent="0.35">
      <c r="B39" s="173"/>
      <c r="C39" s="192"/>
      <c r="D39" s="173"/>
      <c r="E39" s="173"/>
      <c r="F39" s="192"/>
      <c r="I39" s="173"/>
    </row>
    <row r="40" spans="1:10" x14ac:dyDescent="0.35">
      <c r="B40" s="173"/>
      <c r="C40" s="173"/>
      <c r="D40" s="173"/>
      <c r="E40" s="173"/>
      <c r="I40" s="173"/>
    </row>
    <row r="41" spans="1:10" x14ac:dyDescent="0.35">
      <c r="B41" s="173"/>
      <c r="C41" s="173"/>
      <c r="D41" s="173"/>
      <c r="E41" s="173"/>
      <c r="I41" s="173"/>
    </row>
    <row r="42" spans="1:10" x14ac:dyDescent="0.35">
      <c r="B42" s="173"/>
      <c r="C42" s="173"/>
      <c r="D42" s="173"/>
      <c r="E42" s="173"/>
      <c r="I42" s="173"/>
    </row>
    <row r="43" spans="1:10" x14ac:dyDescent="0.35">
      <c r="A43" s="193"/>
      <c r="B43" s="173"/>
      <c r="C43" s="173"/>
      <c r="D43" s="173"/>
      <c r="E43" s="173"/>
      <c r="I43" s="173"/>
    </row>
    <row r="44" spans="1:10" x14ac:dyDescent="0.35">
      <c r="A44" s="193"/>
      <c r="B44" s="173"/>
      <c r="C44" s="173"/>
      <c r="D44" s="173"/>
      <c r="E44" s="173"/>
      <c r="I44" s="173"/>
    </row>
    <row r="45" spans="1:10" x14ac:dyDescent="0.35">
      <c r="A45" s="193"/>
      <c r="B45" s="173"/>
      <c r="C45" s="173"/>
      <c r="D45" s="173"/>
      <c r="E45" s="173"/>
      <c r="I45" s="173"/>
    </row>
    <row r="46" spans="1:10" x14ac:dyDescent="0.35">
      <c r="A46" s="193"/>
      <c r="B46" s="173"/>
      <c r="C46" s="173"/>
      <c r="D46" s="173"/>
      <c r="E46" s="173"/>
      <c r="I46" s="173"/>
    </row>
    <row r="47" spans="1:10" x14ac:dyDescent="0.35">
      <c r="A47" s="193"/>
      <c r="B47" s="173"/>
      <c r="C47" s="173"/>
      <c r="D47" s="173"/>
      <c r="E47" s="173"/>
      <c r="I47" s="173"/>
    </row>
    <row r="48" spans="1:10" x14ac:dyDescent="0.35">
      <c r="B48" s="173"/>
      <c r="C48" s="173"/>
      <c r="D48" s="173"/>
      <c r="E48" s="173"/>
      <c r="I48" s="173"/>
    </row>
    <row r="49" s="173" customFormat="1" x14ac:dyDescent="0.35"/>
    <row r="50" s="173" customFormat="1" x14ac:dyDescent="0.35"/>
    <row r="51" s="173" customFormat="1" x14ac:dyDescent="0.35"/>
    <row r="52" s="173" customFormat="1" x14ac:dyDescent="0.35"/>
    <row r="53" s="173" customFormat="1" x14ac:dyDescent="0.35"/>
    <row r="54" s="173" customFormat="1" x14ac:dyDescent="0.35"/>
    <row r="55" s="173" customFormat="1" x14ac:dyDescent="0.35"/>
    <row r="56" s="173" customFormat="1" x14ac:dyDescent="0.35"/>
    <row r="57" s="173" customFormat="1" x14ac:dyDescent="0.35"/>
    <row r="58" s="173" customFormat="1" x14ac:dyDescent="0.35"/>
    <row r="59" s="173" customFormat="1" x14ac:dyDescent="0.35"/>
    <row r="60" s="173" customFormat="1" x14ac:dyDescent="0.35"/>
    <row r="61" s="173" customFormat="1" x14ac:dyDescent="0.35"/>
    <row r="62" s="173" customFormat="1" x14ac:dyDescent="0.35"/>
    <row r="63" s="173" customFormat="1" x14ac:dyDescent="0.35"/>
    <row r="64" s="173" customFormat="1" x14ac:dyDescent="0.35"/>
    <row r="65" s="173" customFormat="1" x14ac:dyDescent="0.35"/>
    <row r="66" s="173" customFormat="1" x14ac:dyDescent="0.35"/>
    <row r="67" s="173" customFormat="1" x14ac:dyDescent="0.35"/>
    <row r="68" s="173" customFormat="1" x14ac:dyDescent="0.35"/>
    <row r="69" s="173" customFormat="1" x14ac:dyDescent="0.35"/>
  </sheetData>
  <sheetProtection algorithmName="SHA-512" hashValue="Ws5xLmezaFsDgZDVvvxYlWTOPPXJHSFGUHnMn8dXoJUfOuLDtqmDug9/AXOLUGMefjtQ2rObw9r4rzBuPpSPPg==" saltValue="Xl2yxDmQFxECbBSJodcYlw==" spinCount="100000" sheet="1" objects="1" scenarios="1"/>
  <mergeCells count="4">
    <mergeCell ref="B3:F3"/>
    <mergeCell ref="B5:C5"/>
    <mergeCell ref="E5:F5"/>
    <mergeCell ref="I5:J5"/>
  </mergeCell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'School List'!$A$2:$A$193</xm:f>
          </x14:formula1>
          <xm:sqref>B3:F3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193"/>
  <sheetViews>
    <sheetView workbookViewId="0">
      <selection activeCell="E14" sqref="E14"/>
    </sheetView>
  </sheetViews>
  <sheetFormatPr defaultRowHeight="14.5" x14ac:dyDescent="0.35"/>
  <cols>
    <col min="1" max="1" width="47.7265625" bestFit="1" customWidth="1"/>
    <col min="2" max="2" width="10.36328125" bestFit="1" customWidth="1"/>
  </cols>
  <sheetData>
    <row r="2" spans="1:2" x14ac:dyDescent="0.35">
      <c r="A2" t="s">
        <v>317</v>
      </c>
    </row>
    <row r="3" spans="1:2" x14ac:dyDescent="0.35">
      <c r="A3" t="s">
        <v>10</v>
      </c>
      <c r="B3" t="s">
        <v>8</v>
      </c>
    </row>
    <row r="4" spans="1:2" x14ac:dyDescent="0.35">
      <c r="A4" t="s">
        <v>11</v>
      </c>
      <c r="B4" t="s">
        <v>8</v>
      </c>
    </row>
    <row r="5" spans="1:2" x14ac:dyDescent="0.35">
      <c r="A5" t="s">
        <v>13</v>
      </c>
      <c r="B5" t="s">
        <v>8</v>
      </c>
    </row>
    <row r="6" spans="1:2" x14ac:dyDescent="0.35">
      <c r="A6" t="s">
        <v>4</v>
      </c>
      <c r="B6" t="s">
        <v>3</v>
      </c>
    </row>
    <row r="7" spans="1:2" x14ac:dyDescent="0.35">
      <c r="A7" t="s">
        <v>15</v>
      </c>
      <c r="B7" t="s">
        <v>8</v>
      </c>
    </row>
    <row r="8" spans="1:2" x14ac:dyDescent="0.35">
      <c r="A8" t="s">
        <v>16</v>
      </c>
      <c r="B8" t="s">
        <v>8</v>
      </c>
    </row>
    <row r="9" spans="1:2" x14ac:dyDescent="0.35">
      <c r="A9" t="s">
        <v>17</v>
      </c>
      <c r="B9" t="s">
        <v>8</v>
      </c>
    </row>
    <row r="10" spans="1:2" x14ac:dyDescent="0.35">
      <c r="A10" t="s">
        <v>358</v>
      </c>
      <c r="B10" t="s">
        <v>8</v>
      </c>
    </row>
    <row r="11" spans="1:2" x14ac:dyDescent="0.35">
      <c r="A11" t="s">
        <v>19</v>
      </c>
      <c r="B11" t="s">
        <v>8</v>
      </c>
    </row>
    <row r="12" spans="1:2" x14ac:dyDescent="0.35">
      <c r="A12" t="s">
        <v>20</v>
      </c>
      <c r="B12" t="s">
        <v>8</v>
      </c>
    </row>
    <row r="13" spans="1:2" x14ac:dyDescent="0.35">
      <c r="A13" t="s">
        <v>209</v>
      </c>
      <c r="B13" t="s">
        <v>208</v>
      </c>
    </row>
    <row r="14" spans="1:2" x14ac:dyDescent="0.35">
      <c r="A14" t="s">
        <v>21</v>
      </c>
      <c r="B14" t="s">
        <v>8</v>
      </c>
    </row>
    <row r="15" spans="1:2" x14ac:dyDescent="0.35">
      <c r="A15" t="s">
        <v>22</v>
      </c>
      <c r="B15" t="s">
        <v>8</v>
      </c>
    </row>
    <row r="16" spans="1:2" x14ac:dyDescent="0.35">
      <c r="A16" t="s">
        <v>291</v>
      </c>
      <c r="B16" t="s">
        <v>8</v>
      </c>
    </row>
    <row r="17" spans="1:2" x14ac:dyDescent="0.35">
      <c r="A17" t="s">
        <v>210</v>
      </c>
      <c r="B17" t="s">
        <v>208</v>
      </c>
    </row>
    <row r="18" spans="1:2" x14ac:dyDescent="0.35">
      <c r="A18" t="s">
        <v>23</v>
      </c>
      <c r="B18" t="s">
        <v>8</v>
      </c>
    </row>
    <row r="19" spans="1:2" x14ac:dyDescent="0.35">
      <c r="A19" t="s">
        <v>211</v>
      </c>
      <c r="B19" t="s">
        <v>208</v>
      </c>
    </row>
    <row r="20" spans="1:2" x14ac:dyDescent="0.35">
      <c r="A20" t="s">
        <v>212</v>
      </c>
      <c r="B20" t="s">
        <v>208</v>
      </c>
    </row>
    <row r="21" spans="1:2" x14ac:dyDescent="0.35">
      <c r="A21" t="s">
        <v>213</v>
      </c>
      <c r="B21" t="s">
        <v>208</v>
      </c>
    </row>
    <row r="22" spans="1:2" x14ac:dyDescent="0.35">
      <c r="A22" t="s">
        <v>25</v>
      </c>
      <c r="B22" t="s">
        <v>8</v>
      </c>
    </row>
    <row r="23" spans="1:2" x14ac:dyDescent="0.35">
      <c r="A23" t="s">
        <v>215</v>
      </c>
      <c r="B23" t="s">
        <v>208</v>
      </c>
    </row>
    <row r="24" spans="1:2" x14ac:dyDescent="0.35">
      <c r="A24" t="s">
        <v>27</v>
      </c>
      <c r="B24" t="s">
        <v>8</v>
      </c>
    </row>
    <row r="25" spans="1:2" x14ac:dyDescent="0.35">
      <c r="A25" t="s">
        <v>28</v>
      </c>
      <c r="B25" t="s">
        <v>8</v>
      </c>
    </row>
    <row r="26" spans="1:2" x14ac:dyDescent="0.35">
      <c r="A26" t="s">
        <v>30</v>
      </c>
      <c r="B26" t="s">
        <v>8</v>
      </c>
    </row>
    <row r="27" spans="1:2" x14ac:dyDescent="0.35">
      <c r="A27" t="s">
        <v>5</v>
      </c>
      <c r="B27" t="s">
        <v>3</v>
      </c>
    </row>
    <row r="28" spans="1:2" x14ac:dyDescent="0.35">
      <c r="A28" t="s">
        <v>216</v>
      </c>
      <c r="B28" t="s">
        <v>208</v>
      </c>
    </row>
    <row r="29" spans="1:2" x14ac:dyDescent="0.35">
      <c r="A29" t="s">
        <v>6</v>
      </c>
      <c r="B29" t="s">
        <v>3</v>
      </c>
    </row>
    <row r="30" spans="1:2" x14ac:dyDescent="0.35">
      <c r="A30" t="s">
        <v>217</v>
      </c>
      <c r="B30" t="s">
        <v>208</v>
      </c>
    </row>
    <row r="31" spans="1:2" x14ac:dyDescent="0.35">
      <c r="A31" t="s">
        <v>32</v>
      </c>
      <c r="B31" t="s">
        <v>8</v>
      </c>
    </row>
    <row r="32" spans="1:2" x14ac:dyDescent="0.35">
      <c r="A32" t="s">
        <v>34</v>
      </c>
      <c r="B32" t="s">
        <v>8</v>
      </c>
    </row>
    <row r="33" spans="1:2" x14ac:dyDescent="0.35">
      <c r="A33" t="s">
        <v>295</v>
      </c>
      <c r="B33" t="s">
        <v>208</v>
      </c>
    </row>
    <row r="34" spans="1:2" x14ac:dyDescent="0.35">
      <c r="A34" t="s">
        <v>35</v>
      </c>
      <c r="B34" t="s">
        <v>8</v>
      </c>
    </row>
    <row r="35" spans="1:2" x14ac:dyDescent="0.35">
      <c r="A35" t="s">
        <v>218</v>
      </c>
      <c r="B35" t="s">
        <v>208</v>
      </c>
    </row>
    <row r="36" spans="1:2" x14ac:dyDescent="0.35">
      <c r="A36" t="s">
        <v>342</v>
      </c>
      <c r="B36" t="s">
        <v>208</v>
      </c>
    </row>
    <row r="37" spans="1:2" x14ac:dyDescent="0.35">
      <c r="A37" t="s">
        <v>335</v>
      </c>
      <c r="B37" t="s">
        <v>8</v>
      </c>
    </row>
    <row r="38" spans="1:2" x14ac:dyDescent="0.35">
      <c r="A38" t="s">
        <v>37</v>
      </c>
      <c r="B38" t="s">
        <v>8</v>
      </c>
    </row>
    <row r="39" spans="1:2" x14ac:dyDescent="0.35">
      <c r="A39" t="s">
        <v>39</v>
      </c>
      <c r="B39" t="s">
        <v>8</v>
      </c>
    </row>
    <row r="40" spans="1:2" x14ac:dyDescent="0.35">
      <c r="A40" t="s">
        <v>40</v>
      </c>
      <c r="B40" t="s">
        <v>8</v>
      </c>
    </row>
    <row r="41" spans="1:2" x14ac:dyDescent="0.35">
      <c r="A41" t="s">
        <v>41</v>
      </c>
      <c r="B41" t="s">
        <v>8</v>
      </c>
    </row>
    <row r="42" spans="1:2" x14ac:dyDescent="0.35">
      <c r="A42" t="s">
        <v>42</v>
      </c>
      <c r="B42" t="s">
        <v>8</v>
      </c>
    </row>
    <row r="43" spans="1:2" x14ac:dyDescent="0.35">
      <c r="A43" t="s">
        <v>326</v>
      </c>
      <c r="B43" t="s">
        <v>208</v>
      </c>
    </row>
    <row r="44" spans="1:2" x14ac:dyDescent="0.35">
      <c r="A44" t="s">
        <v>319</v>
      </c>
      <c r="B44" t="s">
        <v>8</v>
      </c>
    </row>
    <row r="45" spans="1:2" x14ac:dyDescent="0.35">
      <c r="A45" t="s">
        <v>43</v>
      </c>
      <c r="B45" t="s">
        <v>8</v>
      </c>
    </row>
    <row r="46" spans="1:2" x14ac:dyDescent="0.35">
      <c r="A46" t="s">
        <v>45</v>
      </c>
      <c r="B46" t="s">
        <v>8</v>
      </c>
    </row>
    <row r="47" spans="1:2" x14ac:dyDescent="0.35">
      <c r="A47" t="s">
        <v>46</v>
      </c>
      <c r="B47" t="s">
        <v>8</v>
      </c>
    </row>
    <row r="48" spans="1:2" x14ac:dyDescent="0.35">
      <c r="A48" t="s">
        <v>286</v>
      </c>
      <c r="B48" t="s">
        <v>8</v>
      </c>
    </row>
    <row r="49" spans="1:2" x14ac:dyDescent="0.35">
      <c r="A49" t="s">
        <v>320</v>
      </c>
      <c r="B49" t="s">
        <v>8</v>
      </c>
    </row>
    <row r="50" spans="1:2" x14ac:dyDescent="0.35">
      <c r="A50" t="s">
        <v>7</v>
      </c>
      <c r="B50" t="s">
        <v>3</v>
      </c>
    </row>
    <row r="51" spans="1:2" x14ac:dyDescent="0.35">
      <c r="A51" t="s">
        <v>219</v>
      </c>
      <c r="B51" t="s">
        <v>208</v>
      </c>
    </row>
    <row r="52" spans="1:2" x14ac:dyDescent="0.35">
      <c r="A52" t="s">
        <v>220</v>
      </c>
      <c r="B52" t="s">
        <v>208</v>
      </c>
    </row>
    <row r="53" spans="1:2" x14ac:dyDescent="0.35">
      <c r="A53" t="s">
        <v>221</v>
      </c>
      <c r="B53" t="s">
        <v>208</v>
      </c>
    </row>
    <row r="54" spans="1:2" x14ac:dyDescent="0.35">
      <c r="A54" t="s">
        <v>47</v>
      </c>
      <c r="B54" t="s">
        <v>8</v>
      </c>
    </row>
    <row r="55" spans="1:2" x14ac:dyDescent="0.35">
      <c r="A55" t="s">
        <v>48</v>
      </c>
      <c r="B55" t="s">
        <v>8</v>
      </c>
    </row>
    <row r="56" spans="1:2" x14ac:dyDescent="0.35">
      <c r="A56" t="s">
        <v>222</v>
      </c>
      <c r="B56" t="s">
        <v>208</v>
      </c>
    </row>
    <row r="57" spans="1:2" x14ac:dyDescent="0.35">
      <c r="A57" t="s">
        <v>49</v>
      </c>
      <c r="B57" t="s">
        <v>8</v>
      </c>
    </row>
    <row r="58" spans="1:2" x14ac:dyDescent="0.35">
      <c r="A58" t="s">
        <v>223</v>
      </c>
      <c r="B58" t="s">
        <v>208</v>
      </c>
    </row>
    <row r="59" spans="1:2" x14ac:dyDescent="0.35">
      <c r="A59" t="s">
        <v>50</v>
      </c>
      <c r="B59" t="s">
        <v>8</v>
      </c>
    </row>
    <row r="60" spans="1:2" x14ac:dyDescent="0.35">
      <c r="A60" t="s">
        <v>52</v>
      </c>
      <c r="B60" t="s">
        <v>8</v>
      </c>
    </row>
    <row r="61" spans="1:2" x14ac:dyDescent="0.35">
      <c r="A61" t="s">
        <v>288</v>
      </c>
      <c r="B61" t="s">
        <v>8</v>
      </c>
    </row>
    <row r="62" spans="1:2" x14ac:dyDescent="0.35">
      <c r="A62" t="s">
        <v>224</v>
      </c>
      <c r="B62" t="s">
        <v>208</v>
      </c>
    </row>
    <row r="63" spans="1:2" x14ac:dyDescent="0.35">
      <c r="A63" t="s">
        <v>54</v>
      </c>
      <c r="B63" t="s">
        <v>8</v>
      </c>
    </row>
    <row r="64" spans="1:2" x14ac:dyDescent="0.35">
      <c r="A64" t="s">
        <v>56</v>
      </c>
      <c r="B64" t="s">
        <v>8</v>
      </c>
    </row>
    <row r="65" spans="1:2" x14ac:dyDescent="0.35">
      <c r="A65" t="s">
        <v>58</v>
      </c>
      <c r="B65" t="s">
        <v>8</v>
      </c>
    </row>
    <row r="66" spans="1:2" x14ac:dyDescent="0.35">
      <c r="A66" t="s">
        <v>59</v>
      </c>
      <c r="B66" t="s">
        <v>8</v>
      </c>
    </row>
    <row r="67" spans="1:2" x14ac:dyDescent="0.35">
      <c r="A67" t="s">
        <v>289</v>
      </c>
      <c r="B67" t="s">
        <v>8</v>
      </c>
    </row>
    <row r="68" spans="1:2" x14ac:dyDescent="0.35">
      <c r="A68" t="s">
        <v>225</v>
      </c>
      <c r="B68" t="s">
        <v>208</v>
      </c>
    </row>
    <row r="69" spans="1:2" x14ac:dyDescent="0.35">
      <c r="A69" t="s">
        <v>60</v>
      </c>
      <c r="B69" t="s">
        <v>8</v>
      </c>
    </row>
    <row r="70" spans="1:2" x14ac:dyDescent="0.35">
      <c r="A70" t="s">
        <v>62</v>
      </c>
      <c r="B70" t="s">
        <v>8</v>
      </c>
    </row>
    <row r="71" spans="1:2" x14ac:dyDescent="0.35">
      <c r="A71" t="s">
        <v>64</v>
      </c>
      <c r="B71" t="s">
        <v>8</v>
      </c>
    </row>
    <row r="72" spans="1:2" x14ac:dyDescent="0.35">
      <c r="A72" t="s">
        <v>66</v>
      </c>
      <c r="B72" t="s">
        <v>8</v>
      </c>
    </row>
    <row r="73" spans="1:2" x14ac:dyDescent="0.35">
      <c r="A73" t="s">
        <v>321</v>
      </c>
      <c r="B73" t="s">
        <v>8</v>
      </c>
    </row>
    <row r="74" spans="1:2" x14ac:dyDescent="0.35">
      <c r="A74" t="s">
        <v>67</v>
      </c>
      <c r="B74" t="s">
        <v>8</v>
      </c>
    </row>
    <row r="75" spans="1:2" x14ac:dyDescent="0.35">
      <c r="A75" t="s">
        <v>68</v>
      </c>
      <c r="B75" t="s">
        <v>8</v>
      </c>
    </row>
    <row r="76" spans="1:2" x14ac:dyDescent="0.35">
      <c r="A76" t="s">
        <v>226</v>
      </c>
      <c r="B76" t="s">
        <v>208</v>
      </c>
    </row>
    <row r="77" spans="1:2" x14ac:dyDescent="0.35">
      <c r="A77" t="s">
        <v>69</v>
      </c>
      <c r="B77" t="s">
        <v>8</v>
      </c>
    </row>
    <row r="78" spans="1:2" x14ac:dyDescent="0.35">
      <c r="A78" t="s">
        <v>70</v>
      </c>
      <c r="B78" t="s">
        <v>8</v>
      </c>
    </row>
    <row r="79" spans="1:2" x14ac:dyDescent="0.35">
      <c r="A79" t="s">
        <v>72</v>
      </c>
      <c r="B79" t="s">
        <v>8</v>
      </c>
    </row>
    <row r="80" spans="1:2" x14ac:dyDescent="0.35">
      <c r="A80" t="s">
        <v>74</v>
      </c>
      <c r="B80" t="s">
        <v>8</v>
      </c>
    </row>
    <row r="81" spans="1:2" x14ac:dyDescent="0.35">
      <c r="A81" t="s">
        <v>76</v>
      </c>
      <c r="B81" t="s">
        <v>8</v>
      </c>
    </row>
    <row r="82" spans="1:2" x14ac:dyDescent="0.35">
      <c r="A82" t="s">
        <v>77</v>
      </c>
      <c r="B82" t="s">
        <v>8</v>
      </c>
    </row>
    <row r="83" spans="1:2" x14ac:dyDescent="0.35">
      <c r="A83" t="s">
        <v>78</v>
      </c>
      <c r="B83" t="s">
        <v>8</v>
      </c>
    </row>
    <row r="84" spans="1:2" x14ac:dyDescent="0.35">
      <c r="A84" t="s">
        <v>290</v>
      </c>
      <c r="B84" t="s">
        <v>8</v>
      </c>
    </row>
    <row r="85" spans="1:2" x14ac:dyDescent="0.35">
      <c r="A85" t="s">
        <v>80</v>
      </c>
      <c r="B85" t="s">
        <v>8</v>
      </c>
    </row>
    <row r="86" spans="1:2" x14ac:dyDescent="0.35">
      <c r="A86" t="s">
        <v>322</v>
      </c>
      <c r="B86" t="s">
        <v>8</v>
      </c>
    </row>
    <row r="87" spans="1:2" x14ac:dyDescent="0.35">
      <c r="A87" t="s">
        <v>323</v>
      </c>
      <c r="B87" t="s">
        <v>8</v>
      </c>
    </row>
    <row r="88" spans="1:2" x14ac:dyDescent="0.35">
      <c r="A88" t="s">
        <v>82</v>
      </c>
      <c r="B88" t="s">
        <v>8</v>
      </c>
    </row>
    <row r="89" spans="1:2" x14ac:dyDescent="0.35">
      <c r="A89" t="s">
        <v>84</v>
      </c>
      <c r="B89" t="s">
        <v>8</v>
      </c>
    </row>
    <row r="90" spans="1:2" x14ac:dyDescent="0.35">
      <c r="A90" t="s">
        <v>227</v>
      </c>
      <c r="B90" t="s">
        <v>208</v>
      </c>
    </row>
    <row r="91" spans="1:2" x14ac:dyDescent="0.35">
      <c r="A91" t="s">
        <v>228</v>
      </c>
      <c r="B91" t="s">
        <v>208</v>
      </c>
    </row>
    <row r="92" spans="1:2" x14ac:dyDescent="0.35">
      <c r="A92" t="s">
        <v>86</v>
      </c>
      <c r="B92" t="s">
        <v>8</v>
      </c>
    </row>
    <row r="93" spans="1:2" x14ac:dyDescent="0.35">
      <c r="A93" t="s">
        <v>87</v>
      </c>
      <c r="B93" t="s">
        <v>8</v>
      </c>
    </row>
    <row r="94" spans="1:2" x14ac:dyDescent="0.35">
      <c r="A94" t="s">
        <v>89</v>
      </c>
      <c r="B94" t="s">
        <v>8</v>
      </c>
    </row>
    <row r="95" spans="1:2" x14ac:dyDescent="0.35">
      <c r="A95" t="s">
        <v>91</v>
      </c>
      <c r="B95" t="s">
        <v>8</v>
      </c>
    </row>
    <row r="96" spans="1:2" x14ac:dyDescent="0.35">
      <c r="A96" t="s">
        <v>93</v>
      </c>
      <c r="B96" t="s">
        <v>8</v>
      </c>
    </row>
    <row r="97" spans="1:2" x14ac:dyDescent="0.35">
      <c r="A97" t="s">
        <v>95</v>
      </c>
      <c r="B97" t="s">
        <v>8</v>
      </c>
    </row>
    <row r="98" spans="1:2" x14ac:dyDescent="0.35">
      <c r="A98" t="s">
        <v>229</v>
      </c>
      <c r="B98" t="s">
        <v>208</v>
      </c>
    </row>
    <row r="99" spans="1:2" x14ac:dyDescent="0.35">
      <c r="A99" t="s">
        <v>96</v>
      </c>
      <c r="B99" t="s">
        <v>8</v>
      </c>
    </row>
    <row r="100" spans="1:2" x14ac:dyDescent="0.35">
      <c r="A100" t="s">
        <v>97</v>
      </c>
      <c r="B100" t="s">
        <v>8</v>
      </c>
    </row>
    <row r="101" spans="1:2" x14ac:dyDescent="0.35">
      <c r="A101" t="s">
        <v>98</v>
      </c>
      <c r="B101" t="s">
        <v>8</v>
      </c>
    </row>
    <row r="102" spans="1:2" x14ac:dyDescent="0.35">
      <c r="A102" t="s">
        <v>100</v>
      </c>
      <c r="B102" t="s">
        <v>8</v>
      </c>
    </row>
    <row r="103" spans="1:2" x14ac:dyDescent="0.35">
      <c r="A103" t="s">
        <v>102</v>
      </c>
      <c r="B103" t="s">
        <v>8</v>
      </c>
    </row>
    <row r="104" spans="1:2" x14ac:dyDescent="0.35">
      <c r="A104" t="s">
        <v>103</v>
      </c>
      <c r="B104" t="s">
        <v>8</v>
      </c>
    </row>
    <row r="105" spans="1:2" x14ac:dyDescent="0.35">
      <c r="A105" t="s">
        <v>105</v>
      </c>
      <c r="B105" t="s">
        <v>8</v>
      </c>
    </row>
    <row r="106" spans="1:2" x14ac:dyDescent="0.35">
      <c r="A106" t="s">
        <v>107</v>
      </c>
      <c r="B106" t="s">
        <v>8</v>
      </c>
    </row>
    <row r="107" spans="1:2" x14ac:dyDescent="0.35">
      <c r="A107" t="s">
        <v>109</v>
      </c>
      <c r="B107" t="s">
        <v>8</v>
      </c>
    </row>
    <row r="108" spans="1:2" x14ac:dyDescent="0.35">
      <c r="A108" t="s">
        <v>110</v>
      </c>
      <c r="B108" t="s">
        <v>8</v>
      </c>
    </row>
    <row r="109" spans="1:2" x14ac:dyDescent="0.35">
      <c r="A109" t="s">
        <v>111</v>
      </c>
      <c r="B109" t="s">
        <v>8</v>
      </c>
    </row>
    <row r="110" spans="1:2" x14ac:dyDescent="0.35">
      <c r="A110" t="s">
        <v>112</v>
      </c>
      <c r="B110" t="s">
        <v>8</v>
      </c>
    </row>
    <row r="111" spans="1:2" x14ac:dyDescent="0.35">
      <c r="A111" t="s">
        <v>114</v>
      </c>
      <c r="B111" t="s">
        <v>8</v>
      </c>
    </row>
    <row r="112" spans="1:2" x14ac:dyDescent="0.35">
      <c r="A112" t="s">
        <v>115</v>
      </c>
      <c r="B112" t="s">
        <v>8</v>
      </c>
    </row>
    <row r="113" spans="1:2" x14ac:dyDescent="0.35">
      <c r="A113" t="s">
        <v>116</v>
      </c>
      <c r="B113" t="s">
        <v>8</v>
      </c>
    </row>
    <row r="114" spans="1:2" x14ac:dyDescent="0.35">
      <c r="A114" t="s">
        <v>118</v>
      </c>
      <c r="B114" t="s">
        <v>8</v>
      </c>
    </row>
    <row r="115" spans="1:2" x14ac:dyDescent="0.35">
      <c r="A115" t="s">
        <v>120</v>
      </c>
      <c r="B115" t="s">
        <v>8</v>
      </c>
    </row>
    <row r="116" spans="1:2" x14ac:dyDescent="0.35">
      <c r="A116" t="s">
        <v>122</v>
      </c>
      <c r="B116" t="s">
        <v>8</v>
      </c>
    </row>
    <row r="117" spans="1:2" x14ac:dyDescent="0.35">
      <c r="A117" t="s">
        <v>123</v>
      </c>
      <c r="B117" t="s">
        <v>8</v>
      </c>
    </row>
    <row r="118" spans="1:2" x14ac:dyDescent="0.35">
      <c r="A118" t="s">
        <v>230</v>
      </c>
      <c r="B118" t="s">
        <v>208</v>
      </c>
    </row>
    <row r="119" spans="1:2" x14ac:dyDescent="0.35">
      <c r="A119" t="s">
        <v>124</v>
      </c>
      <c r="B119" t="s">
        <v>8</v>
      </c>
    </row>
    <row r="120" spans="1:2" x14ac:dyDescent="0.35">
      <c r="A120" t="s">
        <v>231</v>
      </c>
      <c r="B120" t="s">
        <v>208</v>
      </c>
    </row>
    <row r="121" spans="1:2" x14ac:dyDescent="0.35">
      <c r="A121" t="s">
        <v>125</v>
      </c>
      <c r="B121" t="s">
        <v>8</v>
      </c>
    </row>
    <row r="122" spans="1:2" x14ac:dyDescent="0.35">
      <c r="A122" t="s">
        <v>126</v>
      </c>
      <c r="B122" t="s">
        <v>8</v>
      </c>
    </row>
    <row r="123" spans="1:2" x14ac:dyDescent="0.35">
      <c r="A123" t="s">
        <v>127</v>
      </c>
      <c r="B123" t="s">
        <v>8</v>
      </c>
    </row>
    <row r="124" spans="1:2" x14ac:dyDescent="0.35">
      <c r="A124" t="s">
        <v>233</v>
      </c>
      <c r="B124" t="s">
        <v>208</v>
      </c>
    </row>
    <row r="125" spans="1:2" x14ac:dyDescent="0.35">
      <c r="A125" t="s">
        <v>128</v>
      </c>
      <c r="B125" t="s">
        <v>8</v>
      </c>
    </row>
    <row r="126" spans="1:2" x14ac:dyDescent="0.35">
      <c r="A126" t="s">
        <v>130</v>
      </c>
      <c r="B126" t="s">
        <v>8</v>
      </c>
    </row>
    <row r="127" spans="1:2" x14ac:dyDescent="0.35">
      <c r="A127" t="s">
        <v>132</v>
      </c>
      <c r="B127" t="s">
        <v>8</v>
      </c>
    </row>
    <row r="128" spans="1:2" x14ac:dyDescent="0.35">
      <c r="A128" t="s">
        <v>336</v>
      </c>
      <c r="B128" t="s">
        <v>8</v>
      </c>
    </row>
    <row r="129" spans="1:2" x14ac:dyDescent="0.35">
      <c r="A129" t="s">
        <v>133</v>
      </c>
      <c r="B129" t="s">
        <v>8</v>
      </c>
    </row>
    <row r="130" spans="1:2" x14ac:dyDescent="0.35">
      <c r="A130" t="s">
        <v>135</v>
      </c>
      <c r="B130" t="s">
        <v>8</v>
      </c>
    </row>
    <row r="131" spans="1:2" x14ac:dyDescent="0.35">
      <c r="A131" t="s">
        <v>137</v>
      </c>
      <c r="B131" t="s">
        <v>8</v>
      </c>
    </row>
    <row r="132" spans="1:2" x14ac:dyDescent="0.35">
      <c r="A132" t="s">
        <v>138</v>
      </c>
      <c r="B132" t="s">
        <v>8</v>
      </c>
    </row>
    <row r="133" spans="1:2" x14ac:dyDescent="0.35">
      <c r="A133" t="s">
        <v>140</v>
      </c>
      <c r="B133" t="s">
        <v>8</v>
      </c>
    </row>
    <row r="134" spans="1:2" x14ac:dyDescent="0.35">
      <c r="A134" t="s">
        <v>142</v>
      </c>
      <c r="B134" t="s">
        <v>8</v>
      </c>
    </row>
    <row r="135" spans="1:2" x14ac:dyDescent="0.35">
      <c r="A135" t="s">
        <v>144</v>
      </c>
      <c r="B135" t="s">
        <v>8</v>
      </c>
    </row>
    <row r="136" spans="1:2" x14ac:dyDescent="0.35">
      <c r="A136" t="s">
        <v>145</v>
      </c>
      <c r="B136" t="s">
        <v>8</v>
      </c>
    </row>
    <row r="137" spans="1:2" x14ac:dyDescent="0.35">
      <c r="A137" t="s">
        <v>293</v>
      </c>
      <c r="B137" t="s">
        <v>8</v>
      </c>
    </row>
    <row r="138" spans="1:2" x14ac:dyDescent="0.35">
      <c r="A138" t="s">
        <v>146</v>
      </c>
      <c r="B138" t="s">
        <v>8</v>
      </c>
    </row>
    <row r="139" spans="1:2" x14ac:dyDescent="0.35">
      <c r="A139" t="s">
        <v>148</v>
      </c>
      <c r="B139" t="s">
        <v>8</v>
      </c>
    </row>
    <row r="140" spans="1:2" x14ac:dyDescent="0.35">
      <c r="A140" t="s">
        <v>149</v>
      </c>
      <c r="B140" t="s">
        <v>8</v>
      </c>
    </row>
    <row r="141" spans="1:2" x14ac:dyDescent="0.35">
      <c r="A141" t="s">
        <v>150</v>
      </c>
      <c r="B141" t="s">
        <v>8</v>
      </c>
    </row>
    <row r="142" spans="1:2" x14ac:dyDescent="0.35">
      <c r="A142" t="s">
        <v>151</v>
      </c>
      <c r="B142" t="s">
        <v>8</v>
      </c>
    </row>
    <row r="143" spans="1:2" x14ac:dyDescent="0.35">
      <c r="A143" t="s">
        <v>152</v>
      </c>
      <c r="B143" t="s">
        <v>8</v>
      </c>
    </row>
    <row r="144" spans="1:2" x14ac:dyDescent="0.35">
      <c r="A144" t="s">
        <v>235</v>
      </c>
      <c r="B144" t="s">
        <v>208</v>
      </c>
    </row>
    <row r="145" spans="1:2" x14ac:dyDescent="0.35">
      <c r="A145" t="s">
        <v>153</v>
      </c>
      <c r="B145" t="s">
        <v>8</v>
      </c>
    </row>
    <row r="146" spans="1:2" x14ac:dyDescent="0.35">
      <c r="A146" t="s">
        <v>154</v>
      </c>
      <c r="B146" t="s">
        <v>8</v>
      </c>
    </row>
    <row r="147" spans="1:2" x14ac:dyDescent="0.35">
      <c r="A147" t="s">
        <v>155</v>
      </c>
      <c r="B147" t="s">
        <v>8</v>
      </c>
    </row>
    <row r="148" spans="1:2" x14ac:dyDescent="0.35">
      <c r="A148" t="s">
        <v>156</v>
      </c>
      <c r="B148" t="s">
        <v>8</v>
      </c>
    </row>
    <row r="149" spans="1:2" x14ac:dyDescent="0.35">
      <c r="A149" t="s">
        <v>324</v>
      </c>
      <c r="B149" t="s">
        <v>8</v>
      </c>
    </row>
    <row r="150" spans="1:2" x14ac:dyDescent="0.35">
      <c r="A150" t="s">
        <v>157</v>
      </c>
      <c r="B150" t="s">
        <v>8</v>
      </c>
    </row>
    <row r="151" spans="1:2" x14ac:dyDescent="0.35">
      <c r="A151" t="s">
        <v>158</v>
      </c>
      <c r="B151" t="s">
        <v>8</v>
      </c>
    </row>
    <row r="152" spans="1:2" x14ac:dyDescent="0.35">
      <c r="A152" t="s">
        <v>159</v>
      </c>
      <c r="B152" t="s">
        <v>8</v>
      </c>
    </row>
    <row r="153" spans="1:2" x14ac:dyDescent="0.35">
      <c r="A153" t="s">
        <v>160</v>
      </c>
      <c r="B153" t="s">
        <v>8</v>
      </c>
    </row>
    <row r="154" spans="1:2" x14ac:dyDescent="0.35">
      <c r="A154" t="s">
        <v>161</v>
      </c>
      <c r="B154" t="s">
        <v>8</v>
      </c>
    </row>
    <row r="155" spans="1:2" x14ac:dyDescent="0.35">
      <c r="A155" t="s">
        <v>163</v>
      </c>
      <c r="B155" t="s">
        <v>8</v>
      </c>
    </row>
    <row r="156" spans="1:2" x14ac:dyDescent="0.35">
      <c r="A156" t="s">
        <v>165</v>
      </c>
      <c r="B156" t="s">
        <v>8</v>
      </c>
    </row>
    <row r="157" spans="1:2" x14ac:dyDescent="0.35">
      <c r="A157" t="s">
        <v>167</v>
      </c>
      <c r="B157" t="s">
        <v>8</v>
      </c>
    </row>
    <row r="158" spans="1:2" x14ac:dyDescent="0.35">
      <c r="A158" t="s">
        <v>169</v>
      </c>
      <c r="B158" t="s">
        <v>8</v>
      </c>
    </row>
    <row r="159" spans="1:2" x14ac:dyDescent="0.35">
      <c r="A159" t="s">
        <v>170</v>
      </c>
      <c r="B159" t="s">
        <v>8</v>
      </c>
    </row>
    <row r="160" spans="1:2" x14ac:dyDescent="0.35">
      <c r="A160" t="s">
        <v>172</v>
      </c>
      <c r="B160" t="s">
        <v>8</v>
      </c>
    </row>
    <row r="161" spans="1:2" x14ac:dyDescent="0.35">
      <c r="A161" t="s">
        <v>173</v>
      </c>
      <c r="B161" t="s">
        <v>8</v>
      </c>
    </row>
    <row r="162" spans="1:2" x14ac:dyDescent="0.35">
      <c r="A162" t="s">
        <v>175</v>
      </c>
      <c r="B162" t="s">
        <v>8</v>
      </c>
    </row>
    <row r="163" spans="1:2" x14ac:dyDescent="0.35">
      <c r="A163" t="s">
        <v>176</v>
      </c>
      <c r="B163" t="s">
        <v>8</v>
      </c>
    </row>
    <row r="164" spans="1:2" x14ac:dyDescent="0.35">
      <c r="A164" t="s">
        <v>177</v>
      </c>
      <c r="B164" t="s">
        <v>8</v>
      </c>
    </row>
    <row r="165" spans="1:2" x14ac:dyDescent="0.35">
      <c r="A165" t="s">
        <v>178</v>
      </c>
      <c r="B165" t="s">
        <v>8</v>
      </c>
    </row>
    <row r="166" spans="1:2" x14ac:dyDescent="0.35">
      <c r="A166" t="s">
        <v>180</v>
      </c>
      <c r="B166" t="s">
        <v>8</v>
      </c>
    </row>
    <row r="167" spans="1:2" x14ac:dyDescent="0.35">
      <c r="A167" t="s">
        <v>182</v>
      </c>
      <c r="B167" t="s">
        <v>8</v>
      </c>
    </row>
    <row r="168" spans="1:2" x14ac:dyDescent="0.35">
      <c r="A168" t="s">
        <v>184</v>
      </c>
      <c r="B168" t="s">
        <v>8</v>
      </c>
    </row>
    <row r="169" spans="1:2" x14ac:dyDescent="0.35">
      <c r="A169" t="s">
        <v>186</v>
      </c>
      <c r="B169" t="s">
        <v>8</v>
      </c>
    </row>
    <row r="170" spans="1:2" x14ac:dyDescent="0.35">
      <c r="A170" t="s">
        <v>188</v>
      </c>
      <c r="B170" t="s">
        <v>8</v>
      </c>
    </row>
    <row r="171" spans="1:2" x14ac:dyDescent="0.35">
      <c r="A171" t="s">
        <v>292</v>
      </c>
      <c r="B171" t="s">
        <v>8</v>
      </c>
    </row>
    <row r="172" spans="1:2" x14ac:dyDescent="0.35">
      <c r="A172" t="s">
        <v>329</v>
      </c>
      <c r="B172" t="s">
        <v>8</v>
      </c>
    </row>
    <row r="173" spans="1:2" x14ac:dyDescent="0.35">
      <c r="A173" t="s">
        <v>236</v>
      </c>
      <c r="B173" t="s">
        <v>208</v>
      </c>
    </row>
    <row r="174" spans="1:2" x14ac:dyDescent="0.35">
      <c r="A174" t="s">
        <v>189</v>
      </c>
      <c r="B174" t="s">
        <v>8</v>
      </c>
    </row>
    <row r="175" spans="1:2" x14ac:dyDescent="0.35">
      <c r="A175" t="s">
        <v>190</v>
      </c>
      <c r="B175" t="s">
        <v>8</v>
      </c>
    </row>
    <row r="176" spans="1:2" x14ac:dyDescent="0.35">
      <c r="A176" t="s">
        <v>191</v>
      </c>
      <c r="B176" t="s">
        <v>8</v>
      </c>
    </row>
    <row r="177" spans="1:2" x14ac:dyDescent="0.35">
      <c r="A177" t="s">
        <v>192</v>
      </c>
      <c r="B177" t="s">
        <v>8</v>
      </c>
    </row>
    <row r="178" spans="1:2" x14ac:dyDescent="0.35">
      <c r="A178" t="s">
        <v>238</v>
      </c>
      <c r="B178" t="s">
        <v>208</v>
      </c>
    </row>
    <row r="179" spans="1:2" x14ac:dyDescent="0.35">
      <c r="A179" t="s">
        <v>239</v>
      </c>
      <c r="B179" t="s">
        <v>208</v>
      </c>
    </row>
    <row r="180" spans="1:2" x14ac:dyDescent="0.35">
      <c r="A180" t="s">
        <v>330</v>
      </c>
      <c r="B180" t="s">
        <v>208</v>
      </c>
    </row>
    <row r="181" spans="1:2" x14ac:dyDescent="0.35">
      <c r="A181" t="s">
        <v>194</v>
      </c>
      <c r="B181" t="s">
        <v>8</v>
      </c>
    </row>
    <row r="182" spans="1:2" x14ac:dyDescent="0.35">
      <c r="A182" t="s">
        <v>195</v>
      </c>
      <c r="B182" t="s">
        <v>8</v>
      </c>
    </row>
    <row r="183" spans="1:2" x14ac:dyDescent="0.35">
      <c r="A183" t="s">
        <v>197</v>
      </c>
      <c r="B183" t="s">
        <v>8</v>
      </c>
    </row>
    <row r="184" spans="1:2" x14ac:dyDescent="0.35">
      <c r="A184" t="s">
        <v>198</v>
      </c>
      <c r="B184" t="s">
        <v>8</v>
      </c>
    </row>
    <row r="185" spans="1:2" x14ac:dyDescent="0.35">
      <c r="A185" t="s">
        <v>199</v>
      </c>
      <c r="B185" t="s">
        <v>8</v>
      </c>
    </row>
    <row r="186" spans="1:2" x14ac:dyDescent="0.35">
      <c r="A186" t="s">
        <v>200</v>
      </c>
      <c r="B186" t="s">
        <v>8</v>
      </c>
    </row>
    <row r="187" spans="1:2" x14ac:dyDescent="0.35">
      <c r="A187" t="s">
        <v>202</v>
      </c>
      <c r="B187" t="s">
        <v>8</v>
      </c>
    </row>
    <row r="188" spans="1:2" x14ac:dyDescent="0.35">
      <c r="A188" t="s">
        <v>203</v>
      </c>
      <c r="B188" t="s">
        <v>8</v>
      </c>
    </row>
    <row r="189" spans="1:2" x14ac:dyDescent="0.35">
      <c r="A189" t="s">
        <v>204</v>
      </c>
      <c r="B189" t="s">
        <v>8</v>
      </c>
    </row>
    <row r="190" spans="1:2" x14ac:dyDescent="0.35">
      <c r="A190" t="s">
        <v>205</v>
      </c>
      <c r="B190" t="s">
        <v>8</v>
      </c>
    </row>
    <row r="191" spans="1:2" x14ac:dyDescent="0.35">
      <c r="A191" t="s">
        <v>325</v>
      </c>
      <c r="B191" t="s">
        <v>8</v>
      </c>
    </row>
    <row r="192" spans="1:2" x14ac:dyDescent="0.35">
      <c r="A192" t="s">
        <v>207</v>
      </c>
      <c r="B192" t="s">
        <v>8</v>
      </c>
    </row>
    <row r="193" spans="1:2" x14ac:dyDescent="0.35">
      <c r="A193" t="s">
        <v>294</v>
      </c>
      <c r="B193" t="s">
        <v>8</v>
      </c>
    </row>
  </sheetData>
  <sortState xmlns:xlrd2="http://schemas.microsoft.com/office/spreadsheetml/2017/richdata2" ref="A3:B193">
    <sortCondition ref="A3:A19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Q232"/>
  <sheetViews>
    <sheetView workbookViewId="0">
      <pane xSplit="4" ySplit="7" topLeftCell="E8" activePane="bottomRight" state="frozen"/>
      <selection pane="topRight" activeCell="E1" sqref="E1"/>
      <selection pane="bottomLeft" activeCell="A8" sqref="A8"/>
      <selection pane="bottomRight" activeCell="D11" sqref="D11"/>
    </sheetView>
  </sheetViews>
  <sheetFormatPr defaultColWidth="9.1796875" defaultRowHeight="10" x14ac:dyDescent="0.2"/>
  <cols>
    <col min="1" max="1" width="18.54296875" style="34" customWidth="1"/>
    <col min="2" max="2" width="5.54296875" style="34" bestFit="1" customWidth="1"/>
    <col min="3" max="3" width="6.81640625" style="35" customWidth="1"/>
    <col min="4" max="4" width="40.54296875" style="34" customWidth="1"/>
    <col min="5" max="5" width="9.7265625" style="37" customWidth="1"/>
    <col min="6" max="6" width="8.81640625" style="37" customWidth="1"/>
    <col min="7" max="7" width="10" style="37" bestFit="1" customWidth="1"/>
    <col min="8" max="8" width="12.7265625" style="37" customWidth="1"/>
    <col min="9" max="9" width="11.453125" style="37" customWidth="1"/>
    <col min="10" max="10" width="9.26953125" style="37" bestFit="1" customWidth="1"/>
    <col min="11" max="11" width="1.453125" style="37" customWidth="1"/>
    <col min="12" max="12" width="10.7265625" style="55" bestFit="1" customWidth="1"/>
    <col min="13" max="13" width="1.453125" style="37" customWidth="1"/>
    <col min="14" max="14" width="10" style="37" hidden="1" customWidth="1"/>
    <col min="15" max="15" width="10.54296875" style="37" hidden="1" customWidth="1"/>
    <col min="16" max="16" width="11.453125" style="37" customWidth="1"/>
    <col min="17" max="17" width="13.81640625" style="37" hidden="1" customWidth="1"/>
    <col min="18" max="18" width="1.54296875" style="37" customWidth="1"/>
    <col min="19" max="19" width="14.1796875" style="37" customWidth="1"/>
    <col min="20" max="20" width="11.54296875" style="37" customWidth="1"/>
    <col min="21" max="21" width="1.453125" style="37" customWidth="1"/>
    <col min="22" max="22" width="9.1796875" style="37" customWidth="1"/>
    <col min="23" max="16384" width="9.1796875" style="37"/>
  </cols>
  <sheetData>
    <row r="1" spans="1:95" s="2" customFormat="1" ht="10.5" x14ac:dyDescent="0.25">
      <c r="A1" s="1" t="s">
        <v>338</v>
      </c>
      <c r="B1" s="1"/>
      <c r="D1" s="3"/>
      <c r="E1" s="3"/>
      <c r="F1" s="4"/>
      <c r="G1" s="3"/>
      <c r="H1" s="3"/>
      <c r="I1" s="4"/>
      <c r="J1" s="4"/>
      <c r="K1" s="4"/>
      <c r="L1" s="5"/>
      <c r="M1" s="4"/>
      <c r="N1" s="4"/>
      <c r="O1" s="4"/>
      <c r="P1" s="4"/>
      <c r="Q1" s="4"/>
      <c r="R1" s="4"/>
      <c r="S1" s="11"/>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row>
    <row r="2" spans="1:95" s="2" customFormat="1" ht="10.5" x14ac:dyDescent="0.25">
      <c r="A2" s="1"/>
      <c r="B2" s="1"/>
      <c r="D2" s="3"/>
      <c r="E2" s="3"/>
      <c r="F2" s="4"/>
      <c r="G2" s="6"/>
      <c r="H2" s="7"/>
      <c r="I2" s="7"/>
      <c r="J2" s="4"/>
      <c r="K2" s="4"/>
      <c r="L2" s="8"/>
      <c r="M2" s="4"/>
      <c r="N2" s="9"/>
      <c r="O2" s="10"/>
      <c r="P2" s="4"/>
      <c r="Q2" s="4"/>
      <c r="R2" s="4"/>
      <c r="S2" s="11"/>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row>
    <row r="3" spans="1:95" s="2" customFormat="1" ht="10.5" x14ac:dyDescent="0.25">
      <c r="A3" s="12" t="s">
        <v>250</v>
      </c>
      <c r="B3" s="1"/>
      <c r="D3" s="131">
        <v>3394.54304</v>
      </c>
      <c r="E3" s="14">
        <v>0</v>
      </c>
      <c r="F3" s="15" t="s">
        <v>251</v>
      </c>
      <c r="G3" s="15"/>
      <c r="H3" s="16"/>
      <c r="I3" s="37"/>
      <c r="J3" s="4"/>
      <c r="K3" s="4"/>
      <c r="L3" s="17"/>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row>
    <row r="4" spans="1:95" s="2" customFormat="1" ht="10.5" x14ac:dyDescent="0.25">
      <c r="A4" s="12" t="s">
        <v>252</v>
      </c>
      <c r="B4" s="18"/>
      <c r="D4" s="131">
        <v>4785.7656000000006</v>
      </c>
      <c r="E4" s="14">
        <v>0</v>
      </c>
      <c r="F4" s="15" t="s">
        <v>251</v>
      </c>
      <c r="G4" s="15"/>
      <c r="H4" s="19"/>
      <c r="I4" s="4"/>
      <c r="J4" s="4"/>
      <c r="K4" s="4"/>
      <c r="L4" s="17"/>
      <c r="M4" s="4"/>
      <c r="N4" s="20" t="s">
        <v>253</v>
      </c>
      <c r="O4" s="20" t="s">
        <v>253</v>
      </c>
      <c r="P4" s="123" t="s">
        <v>253</v>
      </c>
      <c r="Q4" s="4"/>
      <c r="R4" s="4"/>
      <c r="S4" s="113" t="s">
        <v>352</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95" s="2" customFormat="1" ht="10.5" x14ac:dyDescent="0.25">
      <c r="A5" s="12" t="s">
        <v>254</v>
      </c>
      <c r="B5" s="18"/>
      <c r="D5" s="131">
        <v>5393.8628800000006</v>
      </c>
      <c r="E5" s="14">
        <v>0</v>
      </c>
      <c r="F5" s="15" t="s">
        <v>251</v>
      </c>
      <c r="G5" s="15"/>
      <c r="H5" s="1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row>
    <row r="6" spans="1:95" s="2" customFormat="1" ht="11.25" customHeight="1" x14ac:dyDescent="0.25">
      <c r="A6" s="21" t="s">
        <v>255</v>
      </c>
      <c r="B6" s="21"/>
      <c r="C6" s="22"/>
      <c r="D6" s="23"/>
      <c r="E6" s="149" t="s">
        <v>256</v>
      </c>
      <c r="F6" s="149"/>
      <c r="G6" s="4"/>
      <c r="H6" s="149" t="s">
        <v>256</v>
      </c>
      <c r="I6" s="149"/>
      <c r="J6" s="4"/>
      <c r="K6" s="4"/>
      <c r="L6" s="17"/>
      <c r="M6" s="4"/>
      <c r="N6" s="150"/>
      <c r="O6" s="150"/>
      <c r="P6" s="4"/>
      <c r="Q6" s="9"/>
      <c r="R6" s="4"/>
      <c r="S6" s="9"/>
      <c r="T6" s="11"/>
      <c r="U6" s="1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s="24" customFormat="1" ht="57.75" customHeight="1" x14ac:dyDescent="0.25">
      <c r="A7" s="24" t="s">
        <v>0</v>
      </c>
      <c r="B7" s="25" t="s">
        <v>257</v>
      </c>
      <c r="C7" s="25" t="s">
        <v>258</v>
      </c>
      <c r="D7" s="24" t="s">
        <v>1</v>
      </c>
      <c r="E7" s="26" t="s">
        <v>259</v>
      </c>
      <c r="F7" s="137" t="s">
        <v>339</v>
      </c>
      <c r="G7" s="28" t="s">
        <v>260</v>
      </c>
      <c r="H7" s="29" t="s">
        <v>261</v>
      </c>
      <c r="I7" s="29" t="s">
        <v>262</v>
      </c>
      <c r="J7" s="28" t="s">
        <v>263</v>
      </c>
      <c r="K7" s="30"/>
      <c r="L7" s="31" t="s">
        <v>264</v>
      </c>
      <c r="M7" s="30"/>
      <c r="N7" s="32" t="s">
        <v>265</v>
      </c>
      <c r="O7" s="32" t="s">
        <v>266</v>
      </c>
      <c r="P7" s="113" t="s">
        <v>331</v>
      </c>
      <c r="Q7" s="33" t="s">
        <v>267</v>
      </c>
      <c r="R7" s="30"/>
      <c r="S7" s="113" t="s">
        <v>340</v>
      </c>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row>
    <row r="8" spans="1:95" ht="10.5" x14ac:dyDescent="0.25">
      <c r="A8" s="34" t="s">
        <v>269</v>
      </c>
      <c r="B8" s="35" t="s">
        <v>9</v>
      </c>
      <c r="C8" s="35">
        <v>2173</v>
      </c>
      <c r="D8" s="34" t="s">
        <v>10</v>
      </c>
      <c r="E8" s="36">
        <v>191</v>
      </c>
      <c r="F8" s="138"/>
      <c r="G8" s="37">
        <v>191</v>
      </c>
      <c r="H8" s="38"/>
      <c r="I8" s="39"/>
      <c r="J8" s="37">
        <v>0</v>
      </c>
      <c r="L8" s="40">
        <v>648357.72063999996</v>
      </c>
      <c r="N8" s="39"/>
      <c r="O8" s="39"/>
      <c r="P8" s="39"/>
      <c r="Q8" s="39"/>
      <c r="S8" s="121">
        <v>191</v>
      </c>
      <c r="T8" s="11"/>
      <c r="U8" s="11"/>
    </row>
    <row r="9" spans="1:95" ht="10.5" x14ac:dyDescent="0.25">
      <c r="A9" s="34" t="s">
        <v>271</v>
      </c>
      <c r="B9" s="35">
        <v>0</v>
      </c>
      <c r="C9" s="35">
        <v>3000</v>
      </c>
      <c r="D9" s="34" t="s">
        <v>11</v>
      </c>
      <c r="E9" s="36">
        <v>607</v>
      </c>
      <c r="F9" s="138"/>
      <c r="G9" s="37">
        <v>607</v>
      </c>
      <c r="H9" s="38"/>
      <c r="I9" s="39"/>
      <c r="J9" s="37">
        <v>0</v>
      </c>
      <c r="L9" s="40">
        <v>2060487.62528</v>
      </c>
      <c r="N9" s="39"/>
      <c r="O9" s="39"/>
      <c r="P9" s="39"/>
      <c r="Q9" s="39"/>
      <c r="S9" s="121">
        <v>607</v>
      </c>
      <c r="T9" s="11"/>
    </row>
    <row r="10" spans="1:95" ht="10.5" x14ac:dyDescent="0.25">
      <c r="A10" s="34" t="s">
        <v>269</v>
      </c>
      <c r="B10" s="35" t="s">
        <v>12</v>
      </c>
      <c r="C10" s="35">
        <v>3026</v>
      </c>
      <c r="D10" s="34" t="s">
        <v>13</v>
      </c>
      <c r="E10" s="36">
        <v>351</v>
      </c>
      <c r="F10" s="138"/>
      <c r="G10" s="37">
        <v>351</v>
      </c>
      <c r="H10" s="38"/>
      <c r="I10" s="39"/>
      <c r="J10" s="37">
        <v>0</v>
      </c>
      <c r="L10" s="40">
        <v>1191484.6070399999</v>
      </c>
      <c r="N10" s="39"/>
      <c r="O10" s="39"/>
      <c r="P10" s="39"/>
      <c r="Q10" s="39"/>
      <c r="S10" s="121">
        <v>351</v>
      </c>
      <c r="T10" s="11"/>
    </row>
    <row r="11" spans="1:95" ht="10.5" x14ac:dyDescent="0.25">
      <c r="A11" s="34" t="s">
        <v>271</v>
      </c>
      <c r="B11" s="35">
        <v>0</v>
      </c>
      <c r="C11" s="35">
        <v>2001</v>
      </c>
      <c r="D11" s="34" t="s">
        <v>21</v>
      </c>
      <c r="E11" s="36">
        <v>388</v>
      </c>
      <c r="F11" s="138"/>
      <c r="G11" s="37">
        <v>388</v>
      </c>
      <c r="H11" s="38"/>
      <c r="I11" s="39"/>
      <c r="J11" s="37">
        <v>0</v>
      </c>
      <c r="L11" s="40">
        <v>1317082.69952</v>
      </c>
      <c r="N11" s="39"/>
      <c r="O11" s="39"/>
      <c r="P11" s="39"/>
      <c r="Q11" s="39"/>
      <c r="S11" s="121">
        <v>388</v>
      </c>
      <c r="T11" s="11"/>
    </row>
    <row r="12" spans="1:95" ht="10.5" x14ac:dyDescent="0.25">
      <c r="A12" s="34" t="s">
        <v>271</v>
      </c>
      <c r="B12" s="35">
        <v>0</v>
      </c>
      <c r="C12" s="35" t="s">
        <v>283</v>
      </c>
      <c r="D12" s="34" t="s">
        <v>4</v>
      </c>
      <c r="E12" s="36">
        <v>346</v>
      </c>
      <c r="F12" s="138"/>
      <c r="G12" s="37">
        <v>346</v>
      </c>
      <c r="H12" s="38"/>
      <c r="I12" s="39"/>
      <c r="J12" s="37">
        <v>0</v>
      </c>
      <c r="L12" s="40">
        <v>1174511.8918399999</v>
      </c>
      <c r="N12" s="39"/>
      <c r="O12" s="39"/>
      <c r="P12" s="39"/>
      <c r="Q12" s="39"/>
      <c r="S12" s="121">
        <v>346</v>
      </c>
      <c r="T12" s="11"/>
    </row>
    <row r="13" spans="1:95" ht="10.5" x14ac:dyDescent="0.25">
      <c r="A13" s="34" t="s">
        <v>269</v>
      </c>
      <c r="B13" s="35" t="s">
        <v>14</v>
      </c>
      <c r="C13" s="35">
        <v>2150</v>
      </c>
      <c r="D13" s="34" t="s">
        <v>15</v>
      </c>
      <c r="E13" s="36">
        <v>328</v>
      </c>
      <c r="F13" s="138"/>
      <c r="G13" s="37">
        <v>328</v>
      </c>
      <c r="H13" s="38"/>
      <c r="I13" s="39"/>
      <c r="J13" s="37">
        <v>0</v>
      </c>
      <c r="L13" s="40">
        <v>1113410.1171200001</v>
      </c>
      <c r="N13" s="39"/>
      <c r="O13" s="39"/>
      <c r="P13" s="39"/>
      <c r="Q13" s="39"/>
      <c r="S13" s="121">
        <v>328</v>
      </c>
      <c r="T13" s="11"/>
    </row>
    <row r="14" spans="1:95" ht="10.5" x14ac:dyDescent="0.25">
      <c r="A14" s="34" t="s">
        <v>271</v>
      </c>
      <c r="B14" s="35">
        <v>0</v>
      </c>
      <c r="C14" s="35">
        <v>2184</v>
      </c>
      <c r="D14" s="34" t="s">
        <v>16</v>
      </c>
      <c r="E14" s="36">
        <v>176</v>
      </c>
      <c r="F14" s="138"/>
      <c r="G14" s="37">
        <v>176</v>
      </c>
      <c r="H14" s="38"/>
      <c r="I14" s="39"/>
      <c r="J14" s="37">
        <v>0</v>
      </c>
      <c r="L14" s="40">
        <v>597439.57504000003</v>
      </c>
      <c r="N14" s="39"/>
      <c r="O14" s="39"/>
      <c r="P14" s="39"/>
      <c r="Q14" s="39"/>
      <c r="S14" s="121">
        <v>176</v>
      </c>
      <c r="T14" s="11"/>
    </row>
    <row r="15" spans="1:95" ht="10.5" x14ac:dyDescent="0.25">
      <c r="A15" s="34" t="s">
        <v>271</v>
      </c>
      <c r="B15" s="35">
        <v>0</v>
      </c>
      <c r="C15" s="35">
        <v>3360</v>
      </c>
      <c r="D15" s="34" t="s">
        <v>17</v>
      </c>
      <c r="E15" s="36">
        <v>413</v>
      </c>
      <c r="F15" s="138"/>
      <c r="G15" s="37">
        <v>413</v>
      </c>
      <c r="H15" s="38"/>
      <c r="I15" s="39"/>
      <c r="J15" s="37">
        <v>0</v>
      </c>
      <c r="L15" s="40">
        <v>1401946.2755199999</v>
      </c>
      <c r="N15" s="39"/>
      <c r="O15" s="39"/>
      <c r="P15" s="39"/>
      <c r="Q15" s="39"/>
      <c r="S15" s="121">
        <v>413</v>
      </c>
      <c r="T15" s="11"/>
    </row>
    <row r="16" spans="1:95" ht="10.5" x14ac:dyDescent="0.25">
      <c r="A16" s="34" t="s">
        <v>269</v>
      </c>
      <c r="B16" s="35" t="s">
        <v>18</v>
      </c>
      <c r="C16" s="35">
        <v>2102</v>
      </c>
      <c r="D16" s="34" t="s">
        <v>19</v>
      </c>
      <c r="E16" s="36">
        <v>214</v>
      </c>
      <c r="F16" s="138"/>
      <c r="G16" s="37">
        <v>214</v>
      </c>
      <c r="H16" s="38"/>
      <c r="I16" s="39"/>
      <c r="J16" s="37">
        <v>0</v>
      </c>
      <c r="L16" s="40">
        <v>726432.21056000004</v>
      </c>
      <c r="N16" s="39"/>
      <c r="O16" s="39"/>
      <c r="P16" s="39"/>
      <c r="Q16" s="39"/>
      <c r="S16" s="121">
        <v>214</v>
      </c>
      <c r="T16" s="11"/>
    </row>
    <row r="17" spans="1:21" ht="10.5" x14ac:dyDescent="0.25">
      <c r="A17" s="34" t="s">
        <v>271</v>
      </c>
      <c r="B17" s="35">
        <v>0</v>
      </c>
      <c r="C17" s="35">
        <v>2020</v>
      </c>
      <c r="D17" s="34" t="s">
        <v>20</v>
      </c>
      <c r="E17" s="36">
        <v>517</v>
      </c>
      <c r="F17" s="138"/>
      <c r="G17" s="37">
        <v>517</v>
      </c>
      <c r="H17" s="38"/>
      <c r="I17" s="39"/>
      <c r="J17" s="37">
        <v>0</v>
      </c>
      <c r="L17" s="40">
        <v>1754978.75168</v>
      </c>
      <c r="N17" s="39"/>
      <c r="O17" s="39"/>
      <c r="P17" s="39"/>
      <c r="Q17" s="39"/>
      <c r="S17" s="121">
        <v>517</v>
      </c>
      <c r="T17" s="11"/>
      <c r="U17" s="41"/>
    </row>
    <row r="18" spans="1:21" ht="10.5" x14ac:dyDescent="0.25">
      <c r="A18" s="34" t="s">
        <v>269</v>
      </c>
      <c r="B18" s="35" t="s">
        <v>24</v>
      </c>
      <c r="C18" s="35">
        <v>2166</v>
      </c>
      <c r="D18" s="34" t="s">
        <v>25</v>
      </c>
      <c r="E18" s="36">
        <v>188</v>
      </c>
      <c r="F18" s="138"/>
      <c r="G18" s="37">
        <v>188</v>
      </c>
      <c r="H18" s="38"/>
      <c r="I18" s="39"/>
      <c r="J18" s="37">
        <v>0</v>
      </c>
      <c r="L18" s="40">
        <v>638174.09152000002</v>
      </c>
      <c r="N18" s="39"/>
      <c r="O18" s="39"/>
      <c r="P18" s="39"/>
      <c r="Q18" s="39"/>
      <c r="S18" s="121">
        <v>188</v>
      </c>
      <c r="T18" s="11"/>
    </row>
    <row r="19" spans="1:21" ht="10.5" x14ac:dyDescent="0.25">
      <c r="A19" s="34" t="s">
        <v>269</v>
      </c>
      <c r="B19" s="35" t="s">
        <v>26</v>
      </c>
      <c r="C19" s="35">
        <v>2062</v>
      </c>
      <c r="D19" s="34" t="s">
        <v>27</v>
      </c>
      <c r="E19" s="36">
        <v>417</v>
      </c>
      <c r="F19" s="138"/>
      <c r="G19" s="37">
        <v>417</v>
      </c>
      <c r="H19" s="38"/>
      <c r="I19" s="39"/>
      <c r="J19" s="37">
        <v>0</v>
      </c>
      <c r="L19" s="40">
        <v>1415524.44768</v>
      </c>
      <c r="N19" s="39"/>
      <c r="O19" s="39"/>
      <c r="P19" s="39"/>
      <c r="Q19" s="39"/>
      <c r="S19" s="121">
        <v>417</v>
      </c>
      <c r="T19" s="11"/>
    </row>
    <row r="20" spans="1:21" ht="10.5" x14ac:dyDescent="0.25">
      <c r="A20" s="34" t="s">
        <v>271</v>
      </c>
      <c r="B20" s="35">
        <v>0</v>
      </c>
      <c r="C20" s="35">
        <v>2075</v>
      </c>
      <c r="D20" s="34" t="s">
        <v>28</v>
      </c>
      <c r="E20" s="36">
        <v>604</v>
      </c>
      <c r="F20" s="138"/>
      <c r="G20" s="37">
        <v>604</v>
      </c>
      <c r="H20" s="38"/>
      <c r="I20" s="39"/>
      <c r="J20" s="37">
        <v>0</v>
      </c>
      <c r="L20" s="40">
        <v>2050303.9961600001</v>
      </c>
      <c r="N20" s="39"/>
      <c r="O20" s="39"/>
      <c r="P20" s="39"/>
      <c r="Q20" s="39"/>
      <c r="S20" s="121">
        <v>604</v>
      </c>
      <c r="T20" s="11"/>
    </row>
    <row r="21" spans="1:21" ht="10.5" x14ac:dyDescent="0.25">
      <c r="A21" s="34" t="s">
        <v>269</v>
      </c>
      <c r="B21" s="35" t="s">
        <v>29</v>
      </c>
      <c r="C21" s="35">
        <v>2107</v>
      </c>
      <c r="D21" s="34" t="s">
        <v>30</v>
      </c>
      <c r="E21" s="36">
        <v>395</v>
      </c>
      <c r="F21" s="138"/>
      <c r="G21" s="37">
        <v>395</v>
      </c>
      <c r="H21" s="38"/>
      <c r="I21" s="39"/>
      <c r="J21" s="37">
        <v>0</v>
      </c>
      <c r="L21" s="40">
        <v>1340844.5008</v>
      </c>
      <c r="N21" s="39"/>
      <c r="O21" s="39"/>
      <c r="P21" s="39"/>
      <c r="Q21" s="39"/>
      <c r="S21" s="121">
        <v>395</v>
      </c>
      <c r="T21" s="11"/>
    </row>
    <row r="22" spans="1:21" ht="10.5" x14ac:dyDescent="0.25">
      <c r="A22" s="34" t="s">
        <v>271</v>
      </c>
      <c r="B22" s="35">
        <v>0</v>
      </c>
      <c r="C22" s="35" t="s">
        <v>284</v>
      </c>
      <c r="D22" s="34" t="s">
        <v>5</v>
      </c>
      <c r="E22" s="36">
        <v>404</v>
      </c>
      <c r="F22" s="138"/>
      <c r="G22" s="37">
        <v>404</v>
      </c>
      <c r="H22" s="38"/>
      <c r="I22" s="39"/>
      <c r="J22" s="37">
        <v>0</v>
      </c>
      <c r="L22" s="40">
        <v>1371395.3881600001</v>
      </c>
      <c r="N22" s="39"/>
      <c r="O22" s="39"/>
      <c r="P22" s="39"/>
      <c r="Q22" s="13">
        <v>0</v>
      </c>
      <c r="S22" s="121">
        <v>404</v>
      </c>
      <c r="T22" s="11"/>
    </row>
    <row r="23" spans="1:21" ht="10.5" x14ac:dyDescent="0.25">
      <c r="A23" s="34" t="s">
        <v>272</v>
      </c>
      <c r="B23" s="35">
        <v>0</v>
      </c>
      <c r="C23" s="35" t="s">
        <v>285</v>
      </c>
      <c r="D23" s="34" t="s">
        <v>6</v>
      </c>
      <c r="E23" s="36">
        <v>377</v>
      </c>
      <c r="F23" s="138"/>
      <c r="G23" s="37">
        <v>377</v>
      </c>
      <c r="H23" s="38"/>
      <c r="I23" s="39"/>
      <c r="J23" s="37">
        <v>0</v>
      </c>
      <c r="L23" s="40">
        <v>1279742.7260799999</v>
      </c>
      <c r="N23" s="39"/>
      <c r="O23" s="39"/>
      <c r="P23" s="39"/>
      <c r="Q23" s="39"/>
      <c r="S23" s="121">
        <v>377</v>
      </c>
      <c r="T23" s="11"/>
    </row>
    <row r="24" spans="1:21" ht="10.5" x14ac:dyDescent="0.25">
      <c r="A24" s="34" t="s">
        <v>269</v>
      </c>
      <c r="B24" s="35" t="s">
        <v>31</v>
      </c>
      <c r="C24" s="35">
        <v>3031</v>
      </c>
      <c r="D24" s="34" t="s">
        <v>32</v>
      </c>
      <c r="E24" s="36">
        <v>201</v>
      </c>
      <c r="F24" s="138"/>
      <c r="G24" s="37">
        <v>201</v>
      </c>
      <c r="H24" s="38"/>
      <c r="I24" s="39"/>
      <c r="J24" s="37">
        <v>0</v>
      </c>
      <c r="L24" s="40">
        <v>682303.15104000003</v>
      </c>
      <c r="N24" s="39"/>
      <c r="O24" s="39"/>
      <c r="P24" s="39"/>
      <c r="Q24" s="39"/>
      <c r="S24" s="121">
        <v>201</v>
      </c>
      <c r="T24" s="11"/>
    </row>
    <row r="25" spans="1:21" ht="10.5" x14ac:dyDescent="0.25">
      <c r="A25" s="34" t="s">
        <v>269</v>
      </c>
      <c r="B25" s="35" t="s">
        <v>33</v>
      </c>
      <c r="C25" s="35">
        <v>2203</v>
      </c>
      <c r="D25" s="34" t="s">
        <v>34</v>
      </c>
      <c r="E25" s="36">
        <v>403</v>
      </c>
      <c r="F25" s="138"/>
      <c r="G25" s="37">
        <v>403</v>
      </c>
      <c r="H25" s="38"/>
      <c r="I25" s="39"/>
      <c r="J25" s="37">
        <v>0</v>
      </c>
      <c r="L25" s="40">
        <v>1368000.84512</v>
      </c>
      <c r="N25" s="39"/>
      <c r="O25" s="39"/>
      <c r="P25" s="39"/>
      <c r="Q25" s="39"/>
      <c r="S25" s="121">
        <v>403</v>
      </c>
      <c r="T25" s="11"/>
    </row>
    <row r="26" spans="1:21" ht="10.5" x14ac:dyDescent="0.25">
      <c r="A26" s="34" t="s">
        <v>271</v>
      </c>
      <c r="B26" s="35">
        <v>0</v>
      </c>
      <c r="C26" s="35">
        <v>2036</v>
      </c>
      <c r="D26" s="34" t="s">
        <v>35</v>
      </c>
      <c r="E26" s="36">
        <v>615</v>
      </c>
      <c r="F26" s="138"/>
      <c r="G26" s="37">
        <v>615</v>
      </c>
      <c r="H26" s="38"/>
      <c r="I26" s="39"/>
      <c r="J26" s="37">
        <v>0</v>
      </c>
      <c r="L26" s="40">
        <v>2087643.9696</v>
      </c>
      <c r="N26" s="39"/>
      <c r="O26" s="39"/>
      <c r="P26" s="39"/>
      <c r="Q26" s="39"/>
      <c r="S26" s="121">
        <v>615</v>
      </c>
      <c r="T26" s="11"/>
    </row>
    <row r="27" spans="1:21" ht="10.5" x14ac:dyDescent="0.25">
      <c r="A27" s="34" t="s">
        <v>269</v>
      </c>
      <c r="B27" s="35" t="s">
        <v>36</v>
      </c>
      <c r="C27" s="35">
        <v>2087</v>
      </c>
      <c r="D27" s="34" t="s">
        <v>37</v>
      </c>
      <c r="E27" s="36">
        <v>257</v>
      </c>
      <c r="F27" s="138"/>
      <c r="G27" s="37">
        <v>257</v>
      </c>
      <c r="H27" s="38"/>
      <c r="I27" s="39"/>
      <c r="J27" s="37">
        <v>0</v>
      </c>
      <c r="L27" s="40">
        <v>872397.56128000002</v>
      </c>
      <c r="N27" s="39"/>
      <c r="O27" s="39"/>
      <c r="P27" s="39"/>
      <c r="Q27" s="39"/>
      <c r="S27" s="121">
        <v>257</v>
      </c>
      <c r="T27" s="11"/>
    </row>
    <row r="28" spans="1:21" ht="10.5" x14ac:dyDescent="0.25">
      <c r="A28" s="34" t="s">
        <v>269</v>
      </c>
      <c r="B28" s="35" t="s">
        <v>38</v>
      </c>
      <c r="C28" s="35">
        <v>2094</v>
      </c>
      <c r="D28" s="34" t="s">
        <v>39</v>
      </c>
      <c r="E28" s="36">
        <v>414</v>
      </c>
      <c r="F28" s="138"/>
      <c r="G28" s="37">
        <v>414</v>
      </c>
      <c r="H28" s="38"/>
      <c r="I28" s="39"/>
      <c r="J28" s="37">
        <v>0</v>
      </c>
      <c r="L28" s="40">
        <v>1405340.81856</v>
      </c>
      <c r="N28" s="39"/>
      <c r="O28" s="39"/>
      <c r="P28" s="39"/>
      <c r="Q28" s="39"/>
      <c r="S28" s="121">
        <v>414</v>
      </c>
      <c r="T28" s="11"/>
    </row>
    <row r="29" spans="1:21" ht="10.5" x14ac:dyDescent="0.25">
      <c r="A29" s="34" t="s">
        <v>271</v>
      </c>
      <c r="B29" s="35">
        <v>0</v>
      </c>
      <c r="C29" s="35">
        <v>2013</v>
      </c>
      <c r="D29" s="34" t="s">
        <v>40</v>
      </c>
      <c r="E29" s="36">
        <v>175</v>
      </c>
      <c r="F29" s="138"/>
      <c r="G29" s="37">
        <v>175</v>
      </c>
      <c r="H29" s="38"/>
      <c r="I29" s="39"/>
      <c r="J29" s="37">
        <v>0</v>
      </c>
      <c r="L29" s="40">
        <v>594045.03200000001</v>
      </c>
      <c r="N29" s="39"/>
      <c r="O29" s="39"/>
      <c r="P29" s="39"/>
      <c r="Q29" s="39"/>
      <c r="S29" s="121">
        <v>175</v>
      </c>
      <c r="T29" s="11"/>
    </row>
    <row r="30" spans="1:21" ht="10.5" x14ac:dyDescent="0.25">
      <c r="A30" s="34" t="s">
        <v>271</v>
      </c>
      <c r="B30" s="35">
        <v>0</v>
      </c>
      <c r="C30" s="35">
        <v>3024</v>
      </c>
      <c r="D30" s="34" t="s">
        <v>41</v>
      </c>
      <c r="E30" s="36">
        <v>364</v>
      </c>
      <c r="F30" s="138"/>
      <c r="G30" s="37">
        <v>364</v>
      </c>
      <c r="H30" s="38"/>
      <c r="I30" s="39"/>
      <c r="J30" s="37">
        <v>0</v>
      </c>
      <c r="L30" s="40">
        <v>1235613.66656</v>
      </c>
      <c r="N30" s="39"/>
      <c r="O30" s="39"/>
      <c r="P30" s="39"/>
      <c r="Q30" s="39"/>
      <c r="S30" s="121">
        <v>364</v>
      </c>
      <c r="T30" s="11"/>
    </row>
    <row r="31" spans="1:21" ht="10.5" x14ac:dyDescent="0.25">
      <c r="A31" s="34" t="s">
        <v>271</v>
      </c>
      <c r="B31" s="35">
        <v>0</v>
      </c>
      <c r="C31" s="35">
        <v>2015</v>
      </c>
      <c r="D31" s="34" t="s">
        <v>42</v>
      </c>
      <c r="E31" s="36">
        <v>205</v>
      </c>
      <c r="F31" s="138"/>
      <c r="G31" s="37">
        <v>205</v>
      </c>
      <c r="H31" s="38"/>
      <c r="I31" s="39"/>
      <c r="J31" s="37">
        <v>0</v>
      </c>
      <c r="L31" s="40">
        <v>695881.32319999998</v>
      </c>
      <c r="N31" s="39"/>
      <c r="O31" s="39"/>
      <c r="P31" s="39"/>
      <c r="Q31" s="39"/>
      <c r="S31" s="121">
        <v>205</v>
      </c>
      <c r="T31" s="11"/>
    </row>
    <row r="32" spans="1:21" ht="10.5" x14ac:dyDescent="0.25">
      <c r="A32" s="34" t="s">
        <v>271</v>
      </c>
      <c r="B32" s="35">
        <v>0</v>
      </c>
      <c r="C32" s="35">
        <v>2186</v>
      </c>
      <c r="D32" s="34" t="s">
        <v>319</v>
      </c>
      <c r="E32" s="36">
        <v>421</v>
      </c>
      <c r="F32" s="138"/>
      <c r="G32" s="37">
        <v>421</v>
      </c>
      <c r="H32" s="38"/>
      <c r="I32" s="39"/>
      <c r="J32" s="37">
        <v>0</v>
      </c>
      <c r="L32" s="40">
        <v>1429102.6198400001</v>
      </c>
      <c r="N32" s="39"/>
      <c r="O32" s="39"/>
      <c r="P32" s="39"/>
      <c r="Q32" s="39"/>
      <c r="S32" s="121">
        <v>421</v>
      </c>
      <c r="T32" s="11"/>
    </row>
    <row r="33" spans="1:21" ht="10.5" x14ac:dyDescent="0.25">
      <c r="A33" s="34" t="s">
        <v>271</v>
      </c>
      <c r="B33" s="35">
        <v>0</v>
      </c>
      <c r="C33" s="35">
        <v>2110</v>
      </c>
      <c r="D33" s="34" t="s">
        <v>43</v>
      </c>
      <c r="E33" s="36">
        <v>416</v>
      </c>
      <c r="F33" s="138"/>
      <c r="G33" s="37">
        <v>416</v>
      </c>
      <c r="H33" s="38"/>
      <c r="I33" s="39"/>
      <c r="J33" s="37">
        <v>0</v>
      </c>
      <c r="L33" s="40">
        <v>1412129.9046400001</v>
      </c>
      <c r="N33" s="39"/>
      <c r="O33" s="39"/>
      <c r="P33" s="39"/>
      <c r="Q33" s="39"/>
      <c r="S33" s="121">
        <v>416</v>
      </c>
      <c r="T33" s="11"/>
    </row>
    <row r="34" spans="1:21" ht="10.5" x14ac:dyDescent="0.25">
      <c r="A34" s="34" t="s">
        <v>269</v>
      </c>
      <c r="B34" s="35" t="s">
        <v>44</v>
      </c>
      <c r="C34" s="35">
        <v>2111</v>
      </c>
      <c r="D34" s="34" t="s">
        <v>45</v>
      </c>
      <c r="E34" s="36">
        <v>428</v>
      </c>
      <c r="F34" s="138"/>
      <c r="G34" s="37">
        <v>428</v>
      </c>
      <c r="H34" s="38"/>
      <c r="I34" s="39"/>
      <c r="J34" s="37">
        <v>0</v>
      </c>
      <c r="L34" s="40">
        <v>1452864.4211200001</v>
      </c>
      <c r="N34" s="42"/>
      <c r="O34" s="39"/>
      <c r="P34" s="39"/>
      <c r="Q34" s="39"/>
      <c r="S34" s="121">
        <v>428</v>
      </c>
      <c r="T34" s="11"/>
    </row>
    <row r="35" spans="1:21" ht="10.5" x14ac:dyDescent="0.25">
      <c r="A35" s="34" t="s">
        <v>271</v>
      </c>
      <c r="B35" s="35">
        <v>0</v>
      </c>
      <c r="C35" s="35">
        <v>2024</v>
      </c>
      <c r="D35" s="34" t="s">
        <v>46</v>
      </c>
      <c r="E35" s="36">
        <v>597</v>
      </c>
      <c r="F35" s="138"/>
      <c r="G35" s="37">
        <v>597</v>
      </c>
      <c r="H35" s="38"/>
      <c r="I35" s="39"/>
      <c r="J35" s="37">
        <v>0</v>
      </c>
      <c r="L35" s="40">
        <v>2026542.1948800001</v>
      </c>
      <c r="N35" s="39"/>
      <c r="O35" s="39"/>
      <c r="P35" s="39"/>
      <c r="Q35" s="39"/>
      <c r="S35" s="121">
        <v>597</v>
      </c>
      <c r="T35" s="11"/>
    </row>
    <row r="36" spans="1:21" ht="10.5" x14ac:dyDescent="0.25">
      <c r="A36" s="34" t="s">
        <v>271</v>
      </c>
      <c r="B36" s="35">
        <v>0</v>
      </c>
      <c r="C36" s="35">
        <v>2112</v>
      </c>
      <c r="D36" s="34" t="s">
        <v>286</v>
      </c>
      <c r="E36" s="36">
        <v>319</v>
      </c>
      <c r="F36" s="138"/>
      <c r="G36" s="37">
        <v>319</v>
      </c>
      <c r="H36" s="38"/>
      <c r="I36" s="39"/>
      <c r="J36" s="37">
        <v>0</v>
      </c>
      <c r="L36" s="40">
        <v>1082859.22976</v>
      </c>
      <c r="N36" s="39"/>
      <c r="O36" s="39"/>
      <c r="P36" s="39"/>
      <c r="Q36" s="39"/>
      <c r="S36" s="121">
        <v>319</v>
      </c>
      <c r="T36" s="11"/>
      <c r="U36" s="41"/>
    </row>
    <row r="37" spans="1:21" ht="10.5" x14ac:dyDescent="0.25">
      <c r="A37" s="34" t="s">
        <v>271</v>
      </c>
      <c r="B37" s="35">
        <v>0</v>
      </c>
      <c r="C37" s="35">
        <v>2167</v>
      </c>
      <c r="D37" s="34" t="s">
        <v>320</v>
      </c>
      <c r="E37" s="36">
        <v>187</v>
      </c>
      <c r="F37" s="138"/>
      <c r="G37" s="37">
        <v>187</v>
      </c>
      <c r="H37" s="38"/>
      <c r="I37" s="39"/>
      <c r="J37" s="37">
        <v>0</v>
      </c>
      <c r="L37" s="40">
        <v>634779.54848</v>
      </c>
      <c r="N37" s="42"/>
      <c r="O37" s="39"/>
      <c r="P37" s="39"/>
      <c r="Q37" s="39"/>
      <c r="S37" s="121">
        <v>187</v>
      </c>
      <c r="T37" s="11"/>
    </row>
    <row r="38" spans="1:21" ht="10.5" x14ac:dyDescent="0.25">
      <c r="A38" s="34" t="s">
        <v>271</v>
      </c>
      <c r="B38" s="35">
        <v>0</v>
      </c>
      <c r="C38" s="35" t="s">
        <v>287</v>
      </c>
      <c r="D38" s="34" t="s">
        <v>7</v>
      </c>
      <c r="E38" s="36">
        <v>421</v>
      </c>
      <c r="F38" s="138"/>
      <c r="G38" s="37">
        <v>421</v>
      </c>
      <c r="H38" s="38"/>
      <c r="I38" s="39"/>
      <c r="J38" s="37">
        <v>0</v>
      </c>
      <c r="L38" s="40">
        <v>1429102.6198400001</v>
      </c>
      <c r="N38" s="39"/>
      <c r="O38" s="39"/>
      <c r="P38" s="39"/>
      <c r="Q38" s="13">
        <v>0</v>
      </c>
      <c r="S38" s="121">
        <v>421</v>
      </c>
      <c r="T38" s="11"/>
    </row>
    <row r="39" spans="1:21" ht="10.5" x14ac:dyDescent="0.25">
      <c r="A39" s="34" t="s">
        <v>271</v>
      </c>
      <c r="B39" s="35">
        <v>0</v>
      </c>
      <c r="C39" s="35">
        <v>2018</v>
      </c>
      <c r="D39" s="34" t="s">
        <v>48</v>
      </c>
      <c r="E39" s="36">
        <v>419</v>
      </c>
      <c r="F39" s="138"/>
      <c r="G39" s="37">
        <v>419</v>
      </c>
      <c r="H39" s="38"/>
      <c r="I39" s="39"/>
      <c r="J39" s="37">
        <v>0</v>
      </c>
      <c r="L39" s="40">
        <v>1422313.53376</v>
      </c>
      <c r="N39" s="39"/>
      <c r="O39" s="39"/>
      <c r="P39" s="39"/>
      <c r="Q39" s="39"/>
      <c r="S39" s="121">
        <v>419</v>
      </c>
      <c r="T39" s="11"/>
    </row>
    <row r="40" spans="1:21" ht="10.5" x14ac:dyDescent="0.25">
      <c r="A40" s="34" t="s">
        <v>272</v>
      </c>
      <c r="B40" s="35">
        <v>0</v>
      </c>
      <c r="C40" s="35">
        <v>2008</v>
      </c>
      <c r="D40" s="34" t="s">
        <v>49</v>
      </c>
      <c r="E40" s="36">
        <v>420</v>
      </c>
      <c r="F40" s="138"/>
      <c r="G40" s="37">
        <v>420</v>
      </c>
      <c r="H40" s="38"/>
      <c r="I40" s="39"/>
      <c r="J40" s="37">
        <v>0</v>
      </c>
      <c r="L40" s="40">
        <v>1425708.0767999999</v>
      </c>
      <c r="N40" s="39"/>
      <c r="O40" s="39"/>
      <c r="P40" s="39"/>
      <c r="Q40" s="13">
        <v>0</v>
      </c>
      <c r="S40" s="121">
        <v>420</v>
      </c>
      <c r="T40" s="11"/>
    </row>
    <row r="41" spans="1:21" ht="10.5" x14ac:dyDescent="0.25">
      <c r="A41" s="34" t="s">
        <v>271</v>
      </c>
      <c r="B41" s="35">
        <v>0</v>
      </c>
      <c r="C41" s="35">
        <v>3028</v>
      </c>
      <c r="D41" s="34" t="s">
        <v>50</v>
      </c>
      <c r="E41" s="36">
        <v>210</v>
      </c>
      <c r="F41" s="138"/>
      <c r="G41" s="37">
        <v>210</v>
      </c>
      <c r="H41" s="38"/>
      <c r="I41" s="39"/>
      <c r="J41" s="37">
        <v>0</v>
      </c>
      <c r="L41" s="40">
        <v>712854.03839999996</v>
      </c>
      <c r="N41" s="39"/>
      <c r="O41" s="39"/>
      <c r="P41" s="39"/>
      <c r="Q41" s="39"/>
      <c r="S41" s="121">
        <v>210</v>
      </c>
      <c r="T41" s="11"/>
    </row>
    <row r="42" spans="1:21" ht="10.5" x14ac:dyDescent="0.25">
      <c r="A42" s="34" t="s">
        <v>269</v>
      </c>
      <c r="B42" s="35" t="s">
        <v>51</v>
      </c>
      <c r="C42" s="35">
        <v>2147</v>
      </c>
      <c r="D42" s="34" t="s">
        <v>52</v>
      </c>
      <c r="E42" s="36">
        <v>206</v>
      </c>
      <c r="F42" s="138"/>
      <c r="G42" s="37">
        <v>206</v>
      </c>
      <c r="H42" s="38"/>
      <c r="I42" s="39"/>
      <c r="J42" s="37">
        <v>0</v>
      </c>
      <c r="L42" s="40">
        <v>699275.86624</v>
      </c>
      <c r="N42" s="39"/>
      <c r="O42" s="39"/>
      <c r="P42" s="39"/>
      <c r="Q42" s="39"/>
      <c r="S42" s="121">
        <v>206</v>
      </c>
      <c r="T42" s="11"/>
    </row>
    <row r="43" spans="1:21" ht="10.5" x14ac:dyDescent="0.25">
      <c r="A43" s="34" t="s">
        <v>271</v>
      </c>
      <c r="B43" s="35">
        <v>0</v>
      </c>
      <c r="C43" s="35">
        <v>2120</v>
      </c>
      <c r="D43" s="34" t="s">
        <v>288</v>
      </c>
      <c r="E43" s="36">
        <v>378</v>
      </c>
      <c r="F43" s="138"/>
      <c r="G43" s="37">
        <v>378</v>
      </c>
      <c r="H43" s="38"/>
      <c r="I43" s="39"/>
      <c r="J43" s="37">
        <v>0</v>
      </c>
      <c r="L43" s="40">
        <v>1283137.2691200001</v>
      </c>
      <c r="N43" s="39"/>
      <c r="O43" s="39"/>
      <c r="P43" s="39"/>
      <c r="Q43" s="39"/>
      <c r="S43" s="121">
        <v>378</v>
      </c>
      <c r="T43" s="11"/>
    </row>
    <row r="44" spans="1:21" ht="10.5" x14ac:dyDescent="0.25">
      <c r="A44" s="34" t="s">
        <v>269</v>
      </c>
      <c r="B44" s="35" t="s">
        <v>53</v>
      </c>
      <c r="C44" s="35">
        <v>2113</v>
      </c>
      <c r="D44" s="34" t="s">
        <v>54</v>
      </c>
      <c r="E44" s="36">
        <v>508</v>
      </c>
      <c r="F44" s="138"/>
      <c r="G44" s="37">
        <v>508</v>
      </c>
      <c r="H44" s="38"/>
      <c r="I44" s="39"/>
      <c r="J44" s="37">
        <v>0</v>
      </c>
      <c r="L44" s="40">
        <v>1724427.8643199999</v>
      </c>
      <c r="N44" s="39"/>
      <c r="O44" s="39"/>
      <c r="P44" s="39"/>
      <c r="Q44" s="39"/>
      <c r="S44" s="121">
        <v>508</v>
      </c>
      <c r="T44" s="11"/>
      <c r="U44" s="41"/>
    </row>
    <row r="45" spans="1:21" ht="10.5" x14ac:dyDescent="0.25">
      <c r="A45" s="34" t="s">
        <v>269</v>
      </c>
      <c r="B45" s="35" t="s">
        <v>55</v>
      </c>
      <c r="C45" s="35">
        <v>2103</v>
      </c>
      <c r="D45" s="34" t="s">
        <v>56</v>
      </c>
      <c r="E45" s="36">
        <v>216</v>
      </c>
      <c r="F45" s="138"/>
      <c r="G45" s="37">
        <v>216</v>
      </c>
      <c r="H45" s="38"/>
      <c r="I45" s="39"/>
      <c r="J45" s="37">
        <v>0</v>
      </c>
      <c r="L45" s="40">
        <v>733221.29663999996</v>
      </c>
      <c r="N45" s="39"/>
      <c r="O45" s="39"/>
      <c r="P45" s="39"/>
      <c r="Q45" s="39"/>
      <c r="S45" s="121">
        <v>216</v>
      </c>
      <c r="T45" s="11"/>
    </row>
    <row r="46" spans="1:21" ht="10.5" x14ac:dyDescent="0.25">
      <c r="A46" s="34" t="s">
        <v>269</v>
      </c>
      <c r="B46" s="35" t="s">
        <v>57</v>
      </c>
      <c r="C46" s="35">
        <v>2084</v>
      </c>
      <c r="D46" s="34" t="s">
        <v>58</v>
      </c>
      <c r="E46" s="36">
        <v>397</v>
      </c>
      <c r="F46" s="138"/>
      <c r="G46" s="37">
        <v>397</v>
      </c>
      <c r="H46" s="38"/>
      <c r="I46" s="39"/>
      <c r="J46" s="37">
        <v>0</v>
      </c>
      <c r="L46" s="40">
        <v>1347633.5868800001</v>
      </c>
      <c r="N46" s="39"/>
      <c r="O46" s="39"/>
      <c r="P46" s="39"/>
      <c r="Q46" s="39"/>
      <c r="S46" s="121">
        <v>397</v>
      </c>
      <c r="T46" s="11"/>
    </row>
    <row r="47" spans="1:21" ht="10.5" x14ac:dyDescent="0.25">
      <c r="A47" s="34" t="s">
        <v>271</v>
      </c>
      <c r="B47" s="35">
        <v>0</v>
      </c>
      <c r="C47" s="35">
        <v>2183</v>
      </c>
      <c r="D47" s="34" t="s">
        <v>59</v>
      </c>
      <c r="E47" s="36">
        <v>416</v>
      </c>
      <c r="F47" s="138"/>
      <c r="G47" s="37">
        <v>416</v>
      </c>
      <c r="H47" s="38"/>
      <c r="I47" s="39"/>
      <c r="J47" s="37">
        <v>0</v>
      </c>
      <c r="L47" s="40">
        <v>1412129.9046400001</v>
      </c>
      <c r="N47" s="39"/>
      <c r="O47" s="39"/>
      <c r="P47" s="39"/>
      <c r="Q47" s="39"/>
      <c r="S47" s="121">
        <v>416</v>
      </c>
      <c r="T47" s="11"/>
    </row>
    <row r="48" spans="1:21" ht="10.5" x14ac:dyDescent="0.25">
      <c r="A48" s="34" t="s">
        <v>271</v>
      </c>
      <c r="B48" s="35">
        <v>0</v>
      </c>
      <c r="C48" s="35">
        <v>2065</v>
      </c>
      <c r="D48" s="34" t="s">
        <v>289</v>
      </c>
      <c r="E48" s="36">
        <v>334</v>
      </c>
      <c r="F48" s="138"/>
      <c r="G48" s="37">
        <v>334</v>
      </c>
      <c r="H48" s="38"/>
      <c r="I48" s="39"/>
      <c r="J48" s="37">
        <v>0</v>
      </c>
      <c r="L48" s="40">
        <v>1133777.3753599999</v>
      </c>
      <c r="N48" s="39"/>
      <c r="O48" s="39"/>
      <c r="P48" s="39"/>
      <c r="Q48" s="39"/>
      <c r="S48" s="121">
        <v>334</v>
      </c>
      <c r="T48" s="11"/>
    </row>
    <row r="49" spans="1:21" ht="10.5" x14ac:dyDescent="0.25">
      <c r="A49" s="34" t="s">
        <v>271</v>
      </c>
      <c r="B49" s="35">
        <v>0</v>
      </c>
      <c r="C49" s="35">
        <v>2007</v>
      </c>
      <c r="D49" s="34" t="s">
        <v>60</v>
      </c>
      <c r="E49" s="36">
        <v>410</v>
      </c>
      <c r="F49" s="138"/>
      <c r="G49" s="37">
        <v>410</v>
      </c>
      <c r="H49" s="38"/>
      <c r="I49" s="39"/>
      <c r="J49" s="37">
        <v>0</v>
      </c>
      <c r="L49" s="40">
        <v>1391762.6464</v>
      </c>
      <c r="N49" s="39"/>
      <c r="O49" s="39"/>
      <c r="P49" s="39"/>
      <c r="Q49" s="39"/>
      <c r="S49" s="121">
        <v>410</v>
      </c>
      <c r="T49" s="11"/>
    </row>
    <row r="50" spans="1:21" ht="10.5" x14ac:dyDescent="0.25">
      <c r="A50" s="34" t="s">
        <v>269</v>
      </c>
      <c r="B50" s="35" t="s">
        <v>61</v>
      </c>
      <c r="C50" s="35">
        <v>5201</v>
      </c>
      <c r="D50" s="34" t="s">
        <v>62</v>
      </c>
      <c r="E50" s="36">
        <v>210</v>
      </c>
      <c r="F50" s="138"/>
      <c r="G50" s="37">
        <v>210</v>
      </c>
      <c r="H50" s="38"/>
      <c r="I50" s="39"/>
      <c r="J50" s="37">
        <v>0</v>
      </c>
      <c r="L50" s="40">
        <v>712854.03839999996</v>
      </c>
      <c r="N50" s="39"/>
      <c r="O50" s="39"/>
      <c r="P50" s="39"/>
      <c r="Q50" s="39"/>
      <c r="S50" s="121">
        <v>210</v>
      </c>
      <c r="T50" s="11"/>
    </row>
    <row r="51" spans="1:21" ht="10.5" x14ac:dyDescent="0.25">
      <c r="A51" s="34" t="s">
        <v>269</v>
      </c>
      <c r="B51" s="35" t="s">
        <v>63</v>
      </c>
      <c r="C51" s="35">
        <v>2027</v>
      </c>
      <c r="D51" s="34" t="s">
        <v>64</v>
      </c>
      <c r="E51" s="36">
        <v>373</v>
      </c>
      <c r="F51" s="138"/>
      <c r="G51" s="37">
        <v>373</v>
      </c>
      <c r="H51" s="38"/>
      <c r="I51" s="39"/>
      <c r="J51" s="37">
        <v>0</v>
      </c>
      <c r="L51" s="40">
        <v>1266164.5539200001</v>
      </c>
      <c r="N51" s="39"/>
      <c r="O51" s="39"/>
      <c r="P51" s="39"/>
      <c r="Q51" s="39"/>
      <c r="S51" s="121">
        <v>373</v>
      </c>
      <c r="T51" s="11"/>
    </row>
    <row r="52" spans="1:21" ht="10.5" x14ac:dyDescent="0.25">
      <c r="A52" s="34" t="s">
        <v>269</v>
      </c>
      <c r="B52" s="35" t="s">
        <v>65</v>
      </c>
      <c r="C52" s="35">
        <v>2182</v>
      </c>
      <c r="D52" s="34" t="s">
        <v>66</v>
      </c>
      <c r="E52" s="36">
        <v>416</v>
      </c>
      <c r="F52" s="138"/>
      <c r="G52" s="37">
        <v>416</v>
      </c>
      <c r="H52" s="38"/>
      <c r="I52" s="39"/>
      <c r="J52" s="37">
        <v>0</v>
      </c>
      <c r="L52" s="40">
        <v>1412129.9046400001</v>
      </c>
      <c r="N52" s="42"/>
      <c r="O52" s="39"/>
      <c r="P52" s="39"/>
      <c r="Q52" s="39"/>
      <c r="S52" s="121">
        <v>416</v>
      </c>
      <c r="T52" s="11"/>
    </row>
    <row r="53" spans="1:21" ht="10.5" x14ac:dyDescent="0.25">
      <c r="A53" s="34" t="s">
        <v>271</v>
      </c>
      <c r="B53" s="35">
        <v>0</v>
      </c>
      <c r="C53" s="35">
        <v>2157</v>
      </c>
      <c r="D53" s="34" t="s">
        <v>358</v>
      </c>
      <c r="E53" s="36">
        <v>164</v>
      </c>
      <c r="F53" s="138"/>
      <c r="G53" s="37">
        <v>164</v>
      </c>
      <c r="H53" s="38"/>
      <c r="I53" s="39"/>
      <c r="J53" s="37">
        <v>0</v>
      </c>
      <c r="L53" s="40">
        <v>556705.05856000003</v>
      </c>
      <c r="N53" s="39"/>
      <c r="O53" s="39"/>
      <c r="P53" s="39"/>
      <c r="Q53" s="39"/>
      <c r="S53" s="121">
        <v>164</v>
      </c>
      <c r="T53" s="11"/>
    </row>
    <row r="54" spans="1:21" ht="10.5" x14ac:dyDescent="0.25">
      <c r="A54" s="34" t="s">
        <v>271</v>
      </c>
      <c r="B54" s="35">
        <v>0</v>
      </c>
      <c r="C54" s="35">
        <v>2034</v>
      </c>
      <c r="D54" s="34" t="s">
        <v>321</v>
      </c>
      <c r="E54" s="36">
        <v>527</v>
      </c>
      <c r="F54" s="138"/>
      <c r="G54" s="37">
        <v>527</v>
      </c>
      <c r="H54" s="38"/>
      <c r="I54" s="39"/>
      <c r="J54" s="37">
        <v>0</v>
      </c>
      <c r="L54" s="40">
        <v>1788924.1820799999</v>
      </c>
      <c r="N54" s="13"/>
      <c r="O54" s="39"/>
      <c r="P54" s="39"/>
      <c r="Q54" s="39"/>
      <c r="S54" s="121">
        <v>527</v>
      </c>
      <c r="T54" s="11"/>
    </row>
    <row r="55" spans="1:21" ht="10.5" x14ac:dyDescent="0.25">
      <c r="A55" s="34" t="s">
        <v>271</v>
      </c>
      <c r="B55" s="35">
        <v>0</v>
      </c>
      <c r="C55" s="35">
        <v>2033</v>
      </c>
      <c r="D55" s="34" t="s">
        <v>67</v>
      </c>
      <c r="E55" s="36">
        <v>202</v>
      </c>
      <c r="F55" s="138"/>
      <c r="G55" s="37">
        <v>202</v>
      </c>
      <c r="H55" s="38"/>
      <c r="I55" s="39"/>
      <c r="J55" s="37">
        <v>0</v>
      </c>
      <c r="L55" s="40">
        <v>685697.69408000004</v>
      </c>
      <c r="N55" s="39"/>
      <c r="O55" s="39"/>
      <c r="P55" s="39"/>
      <c r="Q55" s="39"/>
      <c r="S55" s="121">
        <v>202</v>
      </c>
      <c r="T55" s="11"/>
    </row>
    <row r="56" spans="1:21" ht="10.5" x14ac:dyDescent="0.25">
      <c r="A56" s="34" t="s">
        <v>271</v>
      </c>
      <c r="B56" s="35">
        <v>0</v>
      </c>
      <c r="C56" s="35">
        <v>2093</v>
      </c>
      <c r="D56" s="34" t="s">
        <v>68</v>
      </c>
      <c r="E56" s="36">
        <v>387</v>
      </c>
      <c r="F56" s="138"/>
      <c r="G56" s="37">
        <v>387</v>
      </c>
      <c r="H56" s="38"/>
      <c r="I56" s="39"/>
      <c r="J56" s="37">
        <v>0</v>
      </c>
      <c r="L56" s="40">
        <v>1313688.1564800001</v>
      </c>
      <c r="N56" s="42"/>
      <c r="O56" s="39"/>
      <c r="P56" s="39"/>
      <c r="Q56" s="39"/>
      <c r="S56" s="121">
        <v>387</v>
      </c>
      <c r="T56" s="11"/>
    </row>
    <row r="57" spans="1:21" ht="10.5" x14ac:dyDescent="0.25">
      <c r="A57" s="34" t="s">
        <v>271</v>
      </c>
      <c r="B57" s="35">
        <v>0</v>
      </c>
      <c r="C57" s="35">
        <v>2114</v>
      </c>
      <c r="D57" s="34" t="s">
        <v>69</v>
      </c>
      <c r="E57" s="36">
        <v>206</v>
      </c>
      <c r="F57" s="138"/>
      <c r="G57" s="37">
        <v>206</v>
      </c>
      <c r="H57" s="38"/>
      <c r="I57" s="39"/>
      <c r="J57" s="37">
        <v>0</v>
      </c>
      <c r="L57" s="40">
        <v>699275.86624</v>
      </c>
      <c r="N57" s="39"/>
      <c r="O57" s="39"/>
      <c r="P57" s="39"/>
      <c r="Q57" s="39"/>
      <c r="S57" s="121">
        <v>206</v>
      </c>
      <c r="T57" s="11"/>
    </row>
    <row r="58" spans="1:21" ht="10.5" x14ac:dyDescent="0.25">
      <c r="A58" s="34" t="s">
        <v>271</v>
      </c>
      <c r="B58" s="35">
        <v>0</v>
      </c>
      <c r="C58" s="35">
        <v>2121</v>
      </c>
      <c r="D58" s="34" t="s">
        <v>70</v>
      </c>
      <c r="E58" s="36">
        <v>284</v>
      </c>
      <c r="F58" s="138"/>
      <c r="G58" s="37">
        <v>284</v>
      </c>
      <c r="H58" s="38"/>
      <c r="I58" s="39"/>
      <c r="J58" s="37">
        <v>0</v>
      </c>
      <c r="L58" s="40">
        <v>964050.22336000006</v>
      </c>
      <c r="N58" s="13"/>
      <c r="O58" s="39"/>
      <c r="P58" s="39"/>
      <c r="Q58" s="39"/>
      <c r="S58" s="121">
        <v>284</v>
      </c>
      <c r="T58" s="11"/>
      <c r="U58" s="41"/>
    </row>
    <row r="59" spans="1:21" ht="10.5" x14ac:dyDescent="0.25">
      <c r="A59" s="34" t="s">
        <v>271</v>
      </c>
      <c r="B59" s="35">
        <v>0</v>
      </c>
      <c r="C59" s="35">
        <v>2038</v>
      </c>
      <c r="D59" s="34" t="s">
        <v>22</v>
      </c>
      <c r="E59" s="36">
        <v>629</v>
      </c>
      <c r="F59" s="138"/>
      <c r="G59" s="37">
        <v>629</v>
      </c>
      <c r="H59" s="38"/>
      <c r="I59" s="39"/>
      <c r="J59" s="37">
        <v>0</v>
      </c>
      <c r="L59" s="40">
        <v>2135167.57216</v>
      </c>
      <c r="N59" s="39"/>
      <c r="O59" s="39"/>
      <c r="P59" s="39"/>
      <c r="Q59" s="39"/>
      <c r="S59" s="121">
        <v>629</v>
      </c>
      <c r="T59" s="11"/>
    </row>
    <row r="60" spans="1:21" ht="10.5" x14ac:dyDescent="0.25">
      <c r="A60" s="34" t="s">
        <v>269</v>
      </c>
      <c r="B60" s="35" t="s">
        <v>71</v>
      </c>
      <c r="C60" s="35">
        <v>3308</v>
      </c>
      <c r="D60" s="34" t="s">
        <v>72</v>
      </c>
      <c r="E60" s="36">
        <v>415</v>
      </c>
      <c r="F60" s="138"/>
      <c r="G60" s="37">
        <v>415</v>
      </c>
      <c r="H60" s="38"/>
      <c r="I60" s="39"/>
      <c r="J60" s="37">
        <v>0</v>
      </c>
      <c r="L60" s="40">
        <v>1408735.3615999999</v>
      </c>
      <c r="N60" s="39"/>
      <c r="O60" s="39"/>
      <c r="P60" s="39"/>
      <c r="Q60" s="39"/>
      <c r="S60" s="121">
        <v>415</v>
      </c>
      <c r="T60" s="11"/>
    </row>
    <row r="61" spans="1:21" ht="10.5" x14ac:dyDescent="0.25">
      <c r="A61" s="34" t="s">
        <v>271</v>
      </c>
      <c r="B61" s="35" t="s">
        <v>73</v>
      </c>
      <c r="C61" s="35">
        <v>2026</v>
      </c>
      <c r="D61" s="34" t="s">
        <v>74</v>
      </c>
      <c r="E61" s="36">
        <v>348</v>
      </c>
      <c r="F61" s="138"/>
      <c r="G61" s="37">
        <v>348</v>
      </c>
      <c r="H61" s="38"/>
      <c r="I61" s="39"/>
      <c r="J61" s="37">
        <v>0</v>
      </c>
      <c r="L61" s="40">
        <v>1181300.97792</v>
      </c>
      <c r="N61" s="42"/>
      <c r="O61" s="39"/>
      <c r="P61" s="39"/>
      <c r="Q61" s="39"/>
      <c r="S61" s="121">
        <v>348</v>
      </c>
      <c r="T61" s="11"/>
    </row>
    <row r="62" spans="1:21" ht="10.5" x14ac:dyDescent="0.25">
      <c r="A62" s="34" t="s">
        <v>269</v>
      </c>
      <c r="B62" s="35" t="s">
        <v>75</v>
      </c>
      <c r="C62" s="35">
        <v>5203</v>
      </c>
      <c r="D62" s="34" t="s">
        <v>76</v>
      </c>
      <c r="E62" s="36">
        <v>210</v>
      </c>
      <c r="F62" s="138"/>
      <c r="G62" s="37">
        <v>210</v>
      </c>
      <c r="H62" s="38"/>
      <c r="I62" s="39"/>
      <c r="J62" s="37">
        <v>0</v>
      </c>
      <c r="L62" s="40">
        <v>712854.03839999996</v>
      </c>
      <c r="N62" s="39"/>
      <c r="O62" s="39"/>
      <c r="P62" s="39"/>
      <c r="Q62" s="39"/>
      <c r="S62" s="121">
        <v>210</v>
      </c>
      <c r="T62" s="11"/>
    </row>
    <row r="63" spans="1:21" ht="10.5" x14ac:dyDescent="0.25">
      <c r="A63" s="34" t="s">
        <v>271</v>
      </c>
      <c r="B63" s="35">
        <v>0</v>
      </c>
      <c r="C63" s="35">
        <v>5204</v>
      </c>
      <c r="D63" s="34" t="s">
        <v>77</v>
      </c>
      <c r="E63" s="36">
        <v>422</v>
      </c>
      <c r="F63" s="138"/>
      <c r="G63" s="37">
        <v>422</v>
      </c>
      <c r="H63" s="38"/>
      <c r="I63" s="39"/>
      <c r="J63" s="37">
        <v>0</v>
      </c>
      <c r="L63" s="40">
        <v>1432497.16288</v>
      </c>
      <c r="N63" s="39"/>
      <c r="O63" s="39"/>
      <c r="P63" s="39"/>
      <c r="Q63" s="39"/>
      <c r="S63" s="121">
        <v>422</v>
      </c>
      <c r="T63" s="11"/>
    </row>
    <row r="64" spans="1:21" ht="10.5" x14ac:dyDescent="0.25">
      <c r="A64" s="34" t="s">
        <v>271</v>
      </c>
      <c r="B64" s="35">
        <v>0</v>
      </c>
      <c r="C64" s="35">
        <v>2196</v>
      </c>
      <c r="D64" s="34" t="s">
        <v>78</v>
      </c>
      <c r="E64" s="36">
        <v>221</v>
      </c>
      <c r="F64" s="138"/>
      <c r="G64" s="37">
        <v>221</v>
      </c>
      <c r="H64" s="38"/>
      <c r="I64" s="39"/>
      <c r="J64" s="37">
        <v>0</v>
      </c>
      <c r="L64" s="40">
        <v>750194.01184000005</v>
      </c>
      <c r="N64" s="39"/>
      <c r="O64" s="39"/>
      <c r="P64" s="39"/>
      <c r="Q64" s="39"/>
      <c r="S64" s="121">
        <v>221</v>
      </c>
      <c r="T64" s="11"/>
    </row>
    <row r="65" spans="1:21" ht="10.5" x14ac:dyDescent="0.25">
      <c r="A65" s="34" t="s">
        <v>271</v>
      </c>
      <c r="B65" s="35">
        <v>0</v>
      </c>
      <c r="C65" s="35">
        <v>2123</v>
      </c>
      <c r="D65" s="34" t="s">
        <v>290</v>
      </c>
      <c r="E65" s="36">
        <v>317</v>
      </c>
      <c r="F65" s="138"/>
      <c r="G65" s="37">
        <v>317</v>
      </c>
      <c r="H65" s="38"/>
      <c r="I65" s="39"/>
      <c r="J65" s="37">
        <v>0</v>
      </c>
      <c r="L65" s="40">
        <v>1076070.14368</v>
      </c>
      <c r="N65" s="39"/>
      <c r="O65" s="39"/>
      <c r="P65" s="39"/>
      <c r="Q65" s="39"/>
      <c r="S65" s="121">
        <v>317</v>
      </c>
      <c r="T65" s="11"/>
    </row>
    <row r="66" spans="1:21" ht="10.5" x14ac:dyDescent="0.25">
      <c r="A66" s="34" t="s">
        <v>269</v>
      </c>
      <c r="B66" s="35" t="s">
        <v>79</v>
      </c>
      <c r="C66" s="35">
        <v>3379</v>
      </c>
      <c r="D66" s="34" t="s">
        <v>80</v>
      </c>
      <c r="E66" s="36">
        <v>416</v>
      </c>
      <c r="F66" s="138"/>
      <c r="G66" s="37">
        <v>416</v>
      </c>
      <c r="H66" s="38"/>
      <c r="I66" s="39"/>
      <c r="J66" s="37">
        <v>0</v>
      </c>
      <c r="L66" s="40">
        <v>1412129.9046400001</v>
      </c>
      <c r="N66" s="39"/>
      <c r="O66" s="39"/>
      <c r="P66" s="39"/>
      <c r="Q66" s="39"/>
      <c r="S66" s="121">
        <v>416</v>
      </c>
      <c r="T66" s="11"/>
    </row>
    <row r="67" spans="1:21" ht="10.5" x14ac:dyDescent="0.25">
      <c r="A67" s="34" t="s">
        <v>271</v>
      </c>
      <c r="B67" s="35">
        <v>0</v>
      </c>
      <c r="C67" s="35">
        <v>2029</v>
      </c>
      <c r="D67" s="34" t="s">
        <v>322</v>
      </c>
      <c r="E67" s="36">
        <v>622</v>
      </c>
      <c r="F67" s="138"/>
      <c r="G67" s="37">
        <v>622</v>
      </c>
      <c r="H67" s="38"/>
      <c r="I67" s="39"/>
      <c r="J67" s="37">
        <v>0</v>
      </c>
      <c r="L67" s="40">
        <v>2111405.7708800002</v>
      </c>
      <c r="N67" s="39"/>
      <c r="O67" s="39"/>
      <c r="P67" s="39"/>
      <c r="Q67" s="39"/>
      <c r="S67" s="121">
        <v>622</v>
      </c>
      <c r="T67" s="11"/>
    </row>
    <row r="68" spans="1:21" ht="10.5" x14ac:dyDescent="0.25">
      <c r="A68" s="34" t="s">
        <v>271</v>
      </c>
      <c r="B68" s="35">
        <v>0</v>
      </c>
      <c r="C68" s="35">
        <v>2180</v>
      </c>
      <c r="D68" s="34" t="s">
        <v>323</v>
      </c>
      <c r="E68" s="36">
        <v>433</v>
      </c>
      <c r="F68" s="138"/>
      <c r="G68" s="37">
        <v>433</v>
      </c>
      <c r="H68" s="38"/>
      <c r="I68" s="39"/>
      <c r="J68" s="37">
        <v>0</v>
      </c>
      <c r="L68" s="40">
        <v>1469837.13632</v>
      </c>
      <c r="N68" s="39"/>
      <c r="O68" s="39"/>
      <c r="P68" s="39"/>
      <c r="Q68" s="39"/>
      <c r="S68" s="121">
        <v>433</v>
      </c>
      <c r="T68" s="11"/>
    </row>
    <row r="69" spans="1:21" ht="10.5" x14ac:dyDescent="0.25">
      <c r="A69" s="34" t="s">
        <v>269</v>
      </c>
      <c r="B69" s="35" t="s">
        <v>81</v>
      </c>
      <c r="C69" s="35">
        <v>2168</v>
      </c>
      <c r="D69" s="34" t="s">
        <v>82</v>
      </c>
      <c r="E69" s="36">
        <v>292</v>
      </c>
      <c r="F69" s="138"/>
      <c r="G69" s="37">
        <v>292</v>
      </c>
      <c r="H69" s="38"/>
      <c r="I69" s="39"/>
      <c r="J69" s="37">
        <v>0</v>
      </c>
      <c r="L69" s="40">
        <v>991206.56767999998</v>
      </c>
      <c r="N69" s="39"/>
      <c r="O69" s="39"/>
      <c r="P69" s="39"/>
      <c r="Q69" s="39"/>
      <c r="S69" s="121">
        <v>292</v>
      </c>
      <c r="T69" s="11"/>
    </row>
    <row r="70" spans="1:21" ht="10.5" x14ac:dyDescent="0.25">
      <c r="A70" s="34" t="s">
        <v>269</v>
      </c>
      <c r="B70" s="35" t="s">
        <v>83</v>
      </c>
      <c r="C70" s="35">
        <v>3304</v>
      </c>
      <c r="D70" s="34" t="s">
        <v>84</v>
      </c>
      <c r="E70" s="36">
        <v>420</v>
      </c>
      <c r="F70" s="138"/>
      <c r="G70" s="37">
        <v>420</v>
      </c>
      <c r="H70" s="38"/>
      <c r="I70" s="39"/>
      <c r="J70" s="37">
        <v>0</v>
      </c>
      <c r="L70" s="40">
        <v>1425708.0767999999</v>
      </c>
      <c r="N70" s="39"/>
      <c r="O70" s="39"/>
      <c r="P70" s="39"/>
      <c r="Q70" s="39"/>
      <c r="S70" s="121">
        <v>420</v>
      </c>
      <c r="T70" s="11"/>
      <c r="U70" s="41"/>
    </row>
    <row r="71" spans="1:21" ht="10.5" x14ac:dyDescent="0.25">
      <c r="A71" s="34" t="s">
        <v>269</v>
      </c>
      <c r="B71" s="35" t="s">
        <v>85</v>
      </c>
      <c r="C71" s="35">
        <v>2124</v>
      </c>
      <c r="D71" s="34" t="s">
        <v>86</v>
      </c>
      <c r="E71" s="36">
        <v>369</v>
      </c>
      <c r="F71" s="138"/>
      <c r="G71" s="37">
        <v>369</v>
      </c>
      <c r="H71" s="38"/>
      <c r="I71" s="39"/>
      <c r="J71" s="37">
        <v>0</v>
      </c>
      <c r="L71" s="40">
        <v>1252586.38176</v>
      </c>
      <c r="N71" s="39"/>
      <c r="O71" s="39"/>
      <c r="P71" s="39"/>
      <c r="Q71" s="39"/>
      <c r="S71" s="121">
        <v>369</v>
      </c>
      <c r="T71" s="11"/>
      <c r="U71" s="41"/>
    </row>
    <row r="72" spans="1:21" ht="10.5" x14ac:dyDescent="0.25">
      <c r="A72" s="34" t="s">
        <v>271</v>
      </c>
      <c r="B72" s="35">
        <v>0</v>
      </c>
      <c r="C72" s="35">
        <v>2195</v>
      </c>
      <c r="D72" s="34" t="s">
        <v>87</v>
      </c>
      <c r="E72" s="36">
        <v>625</v>
      </c>
      <c r="F72" s="138"/>
      <c r="G72" s="37">
        <v>625</v>
      </c>
      <c r="H72" s="38"/>
      <c r="I72" s="39"/>
      <c r="J72" s="37">
        <v>0</v>
      </c>
      <c r="L72" s="40">
        <v>2121589.4</v>
      </c>
      <c r="N72" s="39"/>
      <c r="O72" s="39"/>
      <c r="P72" s="39"/>
      <c r="Q72" s="39"/>
      <c r="S72" s="121">
        <v>625</v>
      </c>
      <c r="T72" s="11"/>
    </row>
    <row r="73" spans="1:21" ht="10.5" x14ac:dyDescent="0.25">
      <c r="A73" s="34" t="s">
        <v>269</v>
      </c>
      <c r="B73" s="35" t="s">
        <v>88</v>
      </c>
      <c r="C73" s="35">
        <v>5207</v>
      </c>
      <c r="D73" s="34" t="s">
        <v>89</v>
      </c>
      <c r="E73" s="36">
        <v>105</v>
      </c>
      <c r="F73" s="138"/>
      <c r="G73" s="37">
        <v>105</v>
      </c>
      <c r="H73" s="38"/>
      <c r="I73" s="39"/>
      <c r="J73" s="37">
        <v>0</v>
      </c>
      <c r="L73" s="40">
        <v>356427.01919999998</v>
      </c>
      <c r="N73" s="39"/>
      <c r="O73" s="39"/>
      <c r="P73" s="39"/>
      <c r="Q73" s="39"/>
      <c r="S73" s="121">
        <v>105</v>
      </c>
      <c r="T73" s="11"/>
    </row>
    <row r="74" spans="1:21" ht="10.5" x14ac:dyDescent="0.25">
      <c r="A74" s="34" t="s">
        <v>269</v>
      </c>
      <c r="B74" s="35" t="s">
        <v>90</v>
      </c>
      <c r="C74" s="35">
        <v>3363</v>
      </c>
      <c r="D74" s="34" t="s">
        <v>91</v>
      </c>
      <c r="E74" s="36">
        <v>324</v>
      </c>
      <c r="F74" s="138"/>
      <c r="G74" s="37">
        <v>324</v>
      </c>
      <c r="H74" s="38"/>
      <c r="I74" s="39"/>
      <c r="J74" s="37">
        <v>0</v>
      </c>
      <c r="L74" s="40">
        <v>1099831.94496</v>
      </c>
      <c r="N74" s="39"/>
      <c r="O74" s="39"/>
      <c r="P74" s="39"/>
      <c r="Q74" s="39"/>
      <c r="S74" s="121">
        <v>324</v>
      </c>
      <c r="T74" s="11"/>
    </row>
    <row r="75" spans="1:21" ht="10.5" x14ac:dyDescent="0.25">
      <c r="A75" s="34" t="s">
        <v>269</v>
      </c>
      <c r="B75" s="35" t="s">
        <v>92</v>
      </c>
      <c r="C75" s="35">
        <v>5200</v>
      </c>
      <c r="D75" s="34" t="s">
        <v>93</v>
      </c>
      <c r="E75" s="36">
        <v>626</v>
      </c>
      <c r="F75" s="138"/>
      <c r="G75" s="37">
        <v>626</v>
      </c>
      <c r="H75" s="38"/>
      <c r="I75" s="39"/>
      <c r="J75" s="37">
        <v>0</v>
      </c>
      <c r="L75" s="40">
        <v>2124983.9430399998</v>
      </c>
      <c r="N75" s="39"/>
      <c r="O75" s="39"/>
      <c r="P75" s="39"/>
      <c r="Q75" s="39"/>
      <c r="S75" s="121">
        <v>626</v>
      </c>
      <c r="T75" s="11"/>
    </row>
    <row r="76" spans="1:21" ht="10.5" x14ac:dyDescent="0.25">
      <c r="A76" s="34" t="s">
        <v>269</v>
      </c>
      <c r="B76" s="35" t="s">
        <v>94</v>
      </c>
      <c r="C76" s="35">
        <v>2198</v>
      </c>
      <c r="D76" s="34" t="s">
        <v>95</v>
      </c>
      <c r="E76" s="36">
        <v>380</v>
      </c>
      <c r="F76" s="138"/>
      <c r="G76" s="37">
        <v>380</v>
      </c>
      <c r="H76" s="38"/>
      <c r="I76" s="39"/>
      <c r="J76" s="37">
        <v>0</v>
      </c>
      <c r="L76" s="40">
        <v>1289926.3552000001</v>
      </c>
      <c r="N76" s="39"/>
      <c r="O76" s="39"/>
      <c r="P76" s="39"/>
      <c r="Q76" s="39"/>
      <c r="S76" s="121">
        <v>380</v>
      </c>
      <c r="T76" s="11"/>
    </row>
    <row r="77" spans="1:21" ht="10.5" x14ac:dyDescent="0.25">
      <c r="A77" s="34" t="s">
        <v>271</v>
      </c>
      <c r="B77" s="35">
        <v>0</v>
      </c>
      <c r="C77" s="35">
        <v>2041</v>
      </c>
      <c r="D77" s="34" t="s">
        <v>96</v>
      </c>
      <c r="E77" s="36">
        <v>616</v>
      </c>
      <c r="F77" s="138"/>
      <c r="G77" s="37">
        <v>616</v>
      </c>
      <c r="H77" s="38"/>
      <c r="I77" s="39"/>
      <c r="J77" s="37">
        <v>0</v>
      </c>
      <c r="L77" s="40">
        <v>2091038.5126400001</v>
      </c>
      <c r="N77" s="39"/>
      <c r="O77" s="39"/>
      <c r="P77" s="39"/>
      <c r="Q77" s="39"/>
      <c r="S77" s="121">
        <v>616</v>
      </c>
      <c r="T77" s="11"/>
    </row>
    <row r="78" spans="1:21" ht="10.5" x14ac:dyDescent="0.25">
      <c r="A78" s="34" t="s">
        <v>271</v>
      </c>
      <c r="B78" s="35">
        <v>0</v>
      </c>
      <c r="C78" s="35">
        <v>2126</v>
      </c>
      <c r="D78" s="34" t="s">
        <v>97</v>
      </c>
      <c r="E78" s="36">
        <v>91</v>
      </c>
      <c r="F78" s="138"/>
      <c r="G78" s="37">
        <v>91</v>
      </c>
      <c r="H78" s="38"/>
      <c r="I78" s="39"/>
      <c r="J78" s="37">
        <v>0</v>
      </c>
      <c r="L78" s="40">
        <v>308903.41664000001</v>
      </c>
      <c r="N78" s="39"/>
      <c r="O78" s="39"/>
      <c r="P78" s="39"/>
      <c r="Q78" s="39"/>
      <c r="S78" s="121">
        <v>91</v>
      </c>
      <c r="T78" s="11"/>
    </row>
    <row r="79" spans="1:21" ht="10.5" x14ac:dyDescent="0.25">
      <c r="A79" s="34" t="s">
        <v>271</v>
      </c>
      <c r="B79" s="35">
        <v>0</v>
      </c>
      <c r="C79" s="35">
        <v>2127</v>
      </c>
      <c r="D79" s="34" t="s">
        <v>98</v>
      </c>
      <c r="E79" s="36">
        <v>206</v>
      </c>
      <c r="F79" s="138"/>
      <c r="G79" s="37">
        <v>206</v>
      </c>
      <c r="H79" s="38"/>
      <c r="I79" s="39"/>
      <c r="J79" s="37">
        <v>0</v>
      </c>
      <c r="L79" s="40">
        <v>699275.86624</v>
      </c>
      <c r="N79" s="39"/>
      <c r="O79" s="39"/>
      <c r="P79" s="39"/>
      <c r="Q79" s="39"/>
      <c r="S79" s="121">
        <v>206</v>
      </c>
      <c r="T79" s="11"/>
    </row>
    <row r="80" spans="1:21" ht="10.5" x14ac:dyDescent="0.25">
      <c r="A80" s="34" t="s">
        <v>269</v>
      </c>
      <c r="B80" s="35" t="s">
        <v>99</v>
      </c>
      <c r="C80" s="35">
        <v>2090</v>
      </c>
      <c r="D80" s="34" t="s">
        <v>100</v>
      </c>
      <c r="E80" s="36">
        <v>391</v>
      </c>
      <c r="F80" s="138"/>
      <c r="G80" s="37">
        <v>391</v>
      </c>
      <c r="H80" s="38"/>
      <c r="I80" s="39"/>
      <c r="J80" s="37">
        <v>0</v>
      </c>
      <c r="L80" s="40">
        <v>1327266.32864</v>
      </c>
      <c r="N80" s="39"/>
      <c r="O80" s="39"/>
      <c r="P80" s="39"/>
      <c r="Q80" s="39"/>
      <c r="S80" s="121">
        <v>391</v>
      </c>
      <c r="T80" s="11"/>
    </row>
    <row r="81" spans="1:21" ht="10.5" x14ac:dyDescent="0.25">
      <c r="A81" s="34" t="s">
        <v>269</v>
      </c>
      <c r="B81" s="35" t="s">
        <v>101</v>
      </c>
      <c r="C81" s="35">
        <v>2043</v>
      </c>
      <c r="D81" s="34" t="s">
        <v>102</v>
      </c>
      <c r="E81" s="36">
        <v>537</v>
      </c>
      <c r="F81" s="138"/>
      <c r="G81" s="37">
        <v>537</v>
      </c>
      <c r="H81" s="38"/>
      <c r="I81" s="39"/>
      <c r="J81" s="37">
        <v>0</v>
      </c>
      <c r="L81" s="40">
        <v>1822869.6124799999</v>
      </c>
      <c r="N81" s="39"/>
      <c r="O81" s="39"/>
      <c r="P81" s="39"/>
      <c r="Q81" s="39"/>
      <c r="S81" s="121">
        <v>537</v>
      </c>
      <c r="T81" s="11"/>
      <c r="U81" s="41"/>
    </row>
    <row r="82" spans="1:21" ht="10.5" x14ac:dyDescent="0.25">
      <c r="A82" s="34" t="s">
        <v>271</v>
      </c>
      <c r="B82" s="35">
        <v>0</v>
      </c>
      <c r="C82" s="35">
        <v>2044</v>
      </c>
      <c r="D82" s="34" t="s">
        <v>103</v>
      </c>
      <c r="E82" s="36">
        <v>408</v>
      </c>
      <c r="F82" s="138"/>
      <c r="G82" s="37">
        <v>408</v>
      </c>
      <c r="H82" s="38"/>
      <c r="I82" s="39"/>
      <c r="J82" s="37">
        <v>0</v>
      </c>
      <c r="L82" s="40">
        <v>1384973.5603199999</v>
      </c>
      <c r="N82" s="39"/>
      <c r="O82" s="39"/>
      <c r="P82" s="39"/>
      <c r="Q82" s="39"/>
      <c r="S82" s="121">
        <v>408</v>
      </c>
      <c r="T82" s="11"/>
    </row>
    <row r="83" spans="1:21" ht="10.5" x14ac:dyDescent="0.25">
      <c r="A83" s="34" t="s">
        <v>271</v>
      </c>
      <c r="B83" s="35">
        <v>0</v>
      </c>
      <c r="C83" s="35">
        <v>2002</v>
      </c>
      <c r="D83" s="34" t="s">
        <v>335</v>
      </c>
      <c r="E83" s="36">
        <v>289</v>
      </c>
      <c r="F83" s="138"/>
      <c r="G83" s="37">
        <v>289</v>
      </c>
      <c r="H83" s="38"/>
      <c r="I83" s="39"/>
      <c r="J83" s="37">
        <v>0</v>
      </c>
      <c r="L83" s="40">
        <v>981022.93856000004</v>
      </c>
      <c r="N83" s="39"/>
      <c r="O83" s="39"/>
      <c r="P83" s="39"/>
      <c r="Q83" s="39"/>
      <c r="S83" s="121">
        <v>289</v>
      </c>
      <c r="T83" s="11"/>
    </row>
    <row r="84" spans="1:21" ht="10.5" x14ac:dyDescent="0.25">
      <c r="A84" s="34" t="s">
        <v>269</v>
      </c>
      <c r="B84" s="35" t="s">
        <v>104</v>
      </c>
      <c r="C84" s="35">
        <v>2128</v>
      </c>
      <c r="D84" s="34" t="s">
        <v>105</v>
      </c>
      <c r="E84" s="36">
        <v>346</v>
      </c>
      <c r="F84" s="138"/>
      <c r="G84" s="37">
        <v>346</v>
      </c>
      <c r="H84" s="38"/>
      <c r="I84" s="39"/>
      <c r="J84" s="37">
        <v>0</v>
      </c>
      <c r="L84" s="40">
        <v>1174511.8918399999</v>
      </c>
      <c r="N84" s="39"/>
      <c r="O84" s="39"/>
      <c r="P84" s="39"/>
      <c r="Q84" s="39"/>
      <c r="S84" s="121">
        <v>346</v>
      </c>
      <c r="T84" s="11"/>
    </row>
    <row r="85" spans="1:21" ht="10.5" x14ac:dyDescent="0.25">
      <c r="A85" s="34" t="s">
        <v>269</v>
      </c>
      <c r="B85" s="35" t="s">
        <v>106</v>
      </c>
      <c r="C85" s="35">
        <v>2145</v>
      </c>
      <c r="D85" s="34" t="s">
        <v>107</v>
      </c>
      <c r="E85" s="36">
        <v>443</v>
      </c>
      <c r="F85" s="138"/>
      <c r="G85" s="37">
        <v>443</v>
      </c>
      <c r="H85" s="38"/>
      <c r="I85" s="39"/>
      <c r="J85" s="37">
        <v>0</v>
      </c>
      <c r="L85" s="40">
        <v>1503782.56672</v>
      </c>
      <c r="N85" s="39"/>
      <c r="O85" s="39"/>
      <c r="P85" s="39"/>
      <c r="Q85" s="39"/>
      <c r="S85" s="121">
        <v>443</v>
      </c>
      <c r="T85" s="11"/>
    </row>
    <row r="86" spans="1:21" ht="10.5" x14ac:dyDescent="0.25">
      <c r="A86" s="34" t="s">
        <v>269</v>
      </c>
      <c r="B86" s="35" t="s">
        <v>108</v>
      </c>
      <c r="C86" s="35">
        <v>3023</v>
      </c>
      <c r="D86" s="34" t="s">
        <v>109</v>
      </c>
      <c r="E86" s="36">
        <v>407</v>
      </c>
      <c r="F86" s="138"/>
      <c r="G86" s="37">
        <v>407</v>
      </c>
      <c r="H86" s="38"/>
      <c r="I86" s="39"/>
      <c r="J86" s="37">
        <v>0</v>
      </c>
      <c r="L86" s="40">
        <v>1381579.01728</v>
      </c>
      <c r="N86" s="39"/>
      <c r="O86" s="39"/>
      <c r="P86" s="39"/>
      <c r="Q86" s="39"/>
      <c r="S86" s="121">
        <v>407</v>
      </c>
      <c r="T86" s="11"/>
    </row>
    <row r="87" spans="1:21" ht="10.5" x14ac:dyDescent="0.25">
      <c r="A87" s="34" t="s">
        <v>271</v>
      </c>
      <c r="B87" s="35">
        <v>0</v>
      </c>
      <c r="C87" s="35">
        <v>2199</v>
      </c>
      <c r="D87" s="34" t="s">
        <v>110</v>
      </c>
      <c r="E87" s="36">
        <v>374</v>
      </c>
      <c r="F87" s="138"/>
      <c r="G87" s="37">
        <v>374</v>
      </c>
      <c r="H87" s="38"/>
      <c r="I87" s="39"/>
      <c r="J87" s="37">
        <v>0</v>
      </c>
      <c r="L87" s="40">
        <v>1269559.09696</v>
      </c>
      <c r="N87" s="39"/>
      <c r="O87" s="39"/>
      <c r="P87" s="39"/>
      <c r="Q87" s="39"/>
      <c r="S87" s="121">
        <v>374</v>
      </c>
      <c r="T87" s="11"/>
    </row>
    <row r="88" spans="1:21" ht="10.5" x14ac:dyDescent="0.25">
      <c r="A88" s="34" t="s">
        <v>271</v>
      </c>
      <c r="B88" s="35">
        <v>0</v>
      </c>
      <c r="C88" s="35">
        <v>2179</v>
      </c>
      <c r="D88" s="34" t="s">
        <v>111</v>
      </c>
      <c r="E88" s="36">
        <v>569</v>
      </c>
      <c r="F88" s="138"/>
      <c r="G88" s="37">
        <v>569</v>
      </c>
      <c r="H88" s="38"/>
      <c r="I88" s="39"/>
      <c r="J88" s="37">
        <v>0</v>
      </c>
      <c r="L88" s="40">
        <v>1931494.98976</v>
      </c>
      <c r="N88" s="39"/>
      <c r="O88" s="39"/>
      <c r="P88" s="39"/>
      <c r="Q88" s="39"/>
      <c r="S88" s="121">
        <v>569</v>
      </c>
      <c r="T88" s="11"/>
    </row>
    <row r="89" spans="1:21" ht="10.5" x14ac:dyDescent="0.25">
      <c r="A89" s="34" t="s">
        <v>271</v>
      </c>
      <c r="B89" s="35">
        <v>0</v>
      </c>
      <c r="C89" s="35">
        <v>2048</v>
      </c>
      <c r="D89" s="34" t="s">
        <v>112</v>
      </c>
      <c r="E89" s="36">
        <v>403</v>
      </c>
      <c r="F89" s="138"/>
      <c r="G89" s="37">
        <v>403</v>
      </c>
      <c r="H89" s="38"/>
      <c r="I89" s="39"/>
      <c r="J89" s="37">
        <v>0</v>
      </c>
      <c r="L89" s="40">
        <v>1368000.84512</v>
      </c>
      <c r="N89" s="39"/>
      <c r="O89" s="39"/>
      <c r="P89" s="39"/>
      <c r="Q89" s="39"/>
      <c r="S89" s="121">
        <v>403</v>
      </c>
      <c r="T89" s="11"/>
    </row>
    <row r="90" spans="1:21" ht="10.5" x14ac:dyDescent="0.25">
      <c r="A90" s="34" t="s">
        <v>269</v>
      </c>
      <c r="B90" s="35" t="s">
        <v>113</v>
      </c>
      <c r="C90" s="35">
        <v>2192</v>
      </c>
      <c r="D90" s="34" t="s">
        <v>114</v>
      </c>
      <c r="E90" s="36">
        <v>398</v>
      </c>
      <c r="F90" s="138"/>
      <c r="G90" s="37">
        <v>398</v>
      </c>
      <c r="H90" s="38"/>
      <c r="I90" s="39"/>
      <c r="J90" s="37">
        <v>0</v>
      </c>
      <c r="L90" s="40">
        <v>1351028.12992</v>
      </c>
      <c r="N90" s="39"/>
      <c r="O90" s="39"/>
      <c r="P90" s="39"/>
      <c r="Q90" s="39"/>
      <c r="S90" s="121">
        <v>398</v>
      </c>
      <c r="T90" s="11"/>
      <c r="U90" s="41"/>
    </row>
    <row r="91" spans="1:21" ht="10.5" x14ac:dyDescent="0.25">
      <c r="A91" s="34" t="s">
        <v>271</v>
      </c>
      <c r="B91" s="35">
        <v>0</v>
      </c>
      <c r="C91" s="35">
        <v>2014</v>
      </c>
      <c r="D91" s="34" t="s">
        <v>115</v>
      </c>
      <c r="E91" s="36">
        <v>310</v>
      </c>
      <c r="F91" s="138"/>
      <c r="G91" s="37">
        <v>310</v>
      </c>
      <c r="H91" s="38"/>
      <c r="I91" s="39"/>
      <c r="J91" s="37">
        <v>0</v>
      </c>
      <c r="L91" s="40">
        <v>1052308.3424</v>
      </c>
      <c r="N91" s="39"/>
      <c r="O91" s="39"/>
      <c r="P91" s="39"/>
      <c r="Q91" s="39"/>
      <c r="S91" s="121">
        <v>310</v>
      </c>
      <c r="T91" s="11"/>
    </row>
    <row r="92" spans="1:21" ht="10.5" x14ac:dyDescent="0.25">
      <c r="A92" s="34" t="s">
        <v>271</v>
      </c>
      <c r="B92" s="35">
        <v>0</v>
      </c>
      <c r="C92" s="35">
        <v>2185</v>
      </c>
      <c r="D92" s="34" t="s">
        <v>116</v>
      </c>
      <c r="E92" s="36">
        <v>357</v>
      </c>
      <c r="F92" s="138"/>
      <c r="G92" s="37">
        <v>357</v>
      </c>
      <c r="H92" s="38"/>
      <c r="I92" s="39"/>
      <c r="J92" s="37">
        <v>0</v>
      </c>
      <c r="L92" s="40">
        <v>1211851.86528</v>
      </c>
      <c r="N92" s="39"/>
      <c r="O92" s="39"/>
      <c r="P92" s="39"/>
      <c r="Q92" s="39"/>
      <c r="S92" s="121">
        <v>357</v>
      </c>
      <c r="T92" s="11"/>
    </row>
    <row r="93" spans="1:21" ht="10.5" x14ac:dyDescent="0.25">
      <c r="A93" s="34" t="s">
        <v>269</v>
      </c>
      <c r="B93" s="35" t="s">
        <v>117</v>
      </c>
      <c r="C93" s="35">
        <v>5206</v>
      </c>
      <c r="D93" s="34" t="s">
        <v>118</v>
      </c>
      <c r="E93" s="36">
        <v>213</v>
      </c>
      <c r="F93" s="138"/>
      <c r="G93" s="37">
        <v>213</v>
      </c>
      <c r="H93" s="38"/>
      <c r="I93" s="39"/>
      <c r="J93" s="37">
        <v>0</v>
      </c>
      <c r="L93" s="40">
        <v>723037.66752000002</v>
      </c>
      <c r="N93" s="39"/>
      <c r="O93" s="39"/>
      <c r="P93" s="39"/>
      <c r="Q93" s="39"/>
      <c r="S93" s="121">
        <v>213</v>
      </c>
      <c r="T93" s="11"/>
    </row>
    <row r="94" spans="1:21" ht="10.5" x14ac:dyDescent="0.25">
      <c r="A94" s="34" t="s">
        <v>271</v>
      </c>
      <c r="B94" s="35">
        <v>0</v>
      </c>
      <c r="C94" s="35">
        <v>2170</v>
      </c>
      <c r="D94" s="34" t="s">
        <v>291</v>
      </c>
      <c r="E94" s="36">
        <v>280</v>
      </c>
      <c r="F94" s="138"/>
      <c r="G94" s="37">
        <v>280</v>
      </c>
      <c r="H94" s="38"/>
      <c r="I94" s="39"/>
      <c r="J94" s="37">
        <v>0</v>
      </c>
      <c r="L94" s="40">
        <v>950472.05119999999</v>
      </c>
      <c r="N94" s="39"/>
      <c r="O94" s="39"/>
      <c r="P94" s="39"/>
      <c r="Q94" s="39"/>
      <c r="S94" s="121">
        <v>280</v>
      </c>
      <c r="T94" s="11"/>
    </row>
    <row r="95" spans="1:21" ht="10.5" x14ac:dyDescent="0.25">
      <c r="A95" s="34" t="s">
        <v>269</v>
      </c>
      <c r="B95" s="35" t="s">
        <v>119</v>
      </c>
      <c r="C95" s="35">
        <v>2054</v>
      </c>
      <c r="D95" s="34" t="s">
        <v>120</v>
      </c>
      <c r="E95" s="36">
        <v>411</v>
      </c>
      <c r="F95" s="138"/>
      <c r="G95" s="37">
        <v>411</v>
      </c>
      <c r="H95" s="38"/>
      <c r="I95" s="39"/>
      <c r="J95" s="37">
        <v>0</v>
      </c>
      <c r="L95" s="40">
        <v>1395157.1894400001</v>
      </c>
      <c r="N95" s="39"/>
      <c r="O95" s="39"/>
      <c r="P95" s="39"/>
      <c r="Q95" s="39"/>
      <c r="S95" s="121">
        <v>411</v>
      </c>
      <c r="T95" s="11"/>
    </row>
    <row r="96" spans="1:21" ht="10.5" x14ac:dyDescent="0.25">
      <c r="A96" s="34" t="s">
        <v>269</v>
      </c>
      <c r="B96" s="35" t="s">
        <v>121</v>
      </c>
      <c r="C96" s="35">
        <v>2197</v>
      </c>
      <c r="D96" s="34" t="s">
        <v>122</v>
      </c>
      <c r="E96" s="36">
        <v>385</v>
      </c>
      <c r="F96" s="138"/>
      <c r="G96" s="37">
        <v>385</v>
      </c>
      <c r="H96" s="38"/>
      <c r="I96" s="39"/>
      <c r="J96" s="37">
        <v>0</v>
      </c>
      <c r="L96" s="40">
        <v>1306899.0704000001</v>
      </c>
      <c r="N96" s="39"/>
      <c r="O96" s="39"/>
      <c r="P96" s="39"/>
      <c r="Q96" s="39"/>
      <c r="S96" s="121">
        <v>385</v>
      </c>
      <c r="T96" s="11"/>
    </row>
    <row r="97" spans="1:21" ht="10.5" x14ac:dyDescent="0.25">
      <c r="A97" s="34" t="s">
        <v>271</v>
      </c>
      <c r="B97" s="35">
        <v>0</v>
      </c>
      <c r="C97" s="35">
        <v>5205</v>
      </c>
      <c r="D97" s="34" t="s">
        <v>123</v>
      </c>
      <c r="E97" s="36">
        <v>393</v>
      </c>
      <c r="F97" s="138"/>
      <c r="G97" s="37">
        <v>393</v>
      </c>
      <c r="H97" s="38"/>
      <c r="I97" s="39"/>
      <c r="J97" s="37">
        <v>0</v>
      </c>
      <c r="L97" s="40">
        <v>1334055.41472</v>
      </c>
      <c r="N97" s="39"/>
      <c r="O97" s="39"/>
      <c r="P97" s="39"/>
      <c r="Q97" s="39"/>
      <c r="S97" s="121">
        <v>393</v>
      </c>
      <c r="T97" s="11"/>
    </row>
    <row r="98" spans="1:21" ht="10.5" x14ac:dyDescent="0.25">
      <c r="A98" s="34" t="s">
        <v>271</v>
      </c>
      <c r="B98" s="35">
        <v>0</v>
      </c>
      <c r="C98" s="35">
        <v>2130</v>
      </c>
      <c r="D98" s="34" t="s">
        <v>124</v>
      </c>
      <c r="E98" s="36">
        <v>52</v>
      </c>
      <c r="F98" s="138"/>
      <c r="G98" s="37">
        <v>52</v>
      </c>
      <c r="H98" s="38"/>
      <c r="I98" s="39"/>
      <c r="J98" s="37">
        <v>0</v>
      </c>
      <c r="L98" s="40">
        <v>176516.23808000001</v>
      </c>
      <c r="N98" s="39"/>
      <c r="O98" s="39"/>
      <c r="P98" s="39"/>
      <c r="Q98" s="39"/>
      <c r="S98" s="121">
        <v>52</v>
      </c>
      <c r="T98" s="11"/>
    </row>
    <row r="99" spans="1:21" ht="10.5" x14ac:dyDescent="0.25">
      <c r="A99" s="34" t="s">
        <v>271</v>
      </c>
      <c r="B99" s="35">
        <v>0</v>
      </c>
      <c r="C99" s="35">
        <v>3353</v>
      </c>
      <c r="D99" s="34" t="s">
        <v>125</v>
      </c>
      <c r="E99" s="36">
        <v>193</v>
      </c>
      <c r="F99" s="138"/>
      <c r="G99" s="37">
        <v>193</v>
      </c>
      <c r="H99" s="38"/>
      <c r="I99" s="39"/>
      <c r="J99" s="37">
        <v>0</v>
      </c>
      <c r="L99" s="40">
        <v>655146.80671999999</v>
      </c>
      <c r="N99" s="39"/>
      <c r="O99" s="39"/>
      <c r="P99" s="39"/>
      <c r="Q99" s="39"/>
      <c r="S99" s="121">
        <v>193</v>
      </c>
      <c r="T99" s="11"/>
    </row>
    <row r="100" spans="1:21" ht="10.5" x14ac:dyDescent="0.25">
      <c r="A100" s="34" t="s">
        <v>271</v>
      </c>
      <c r="B100" s="35">
        <v>0</v>
      </c>
      <c r="C100" s="35">
        <v>3372</v>
      </c>
      <c r="D100" s="34" t="s">
        <v>126</v>
      </c>
      <c r="E100" s="36">
        <v>213</v>
      </c>
      <c r="F100" s="138"/>
      <c r="G100" s="37">
        <v>213</v>
      </c>
      <c r="H100" s="38"/>
      <c r="I100" s="39"/>
      <c r="J100" s="37">
        <v>0</v>
      </c>
      <c r="L100" s="40">
        <v>723037.66752000002</v>
      </c>
      <c r="N100" s="39"/>
      <c r="O100" s="39"/>
      <c r="P100" s="39"/>
      <c r="Q100" s="39"/>
      <c r="S100" s="121">
        <v>213</v>
      </c>
      <c r="T100" s="11"/>
    </row>
    <row r="101" spans="1:21" ht="10.5" x14ac:dyDescent="0.25">
      <c r="A101" s="34" t="s">
        <v>271</v>
      </c>
      <c r="B101" s="35">
        <v>0</v>
      </c>
      <c r="C101" s="35">
        <v>3375</v>
      </c>
      <c r="D101" s="34" t="s">
        <v>127</v>
      </c>
      <c r="E101" s="36">
        <v>199</v>
      </c>
      <c r="F101" s="138"/>
      <c r="G101" s="37">
        <v>199</v>
      </c>
      <c r="H101" s="38"/>
      <c r="I101" s="39"/>
      <c r="J101" s="37">
        <v>0</v>
      </c>
      <c r="L101" s="40">
        <v>675514.06495999999</v>
      </c>
      <c r="N101" s="39"/>
      <c r="O101" s="39"/>
      <c r="P101" s="39"/>
      <c r="Q101" s="39"/>
      <c r="S101" s="121">
        <v>199</v>
      </c>
      <c r="T101" s="11"/>
    </row>
    <row r="102" spans="1:21" ht="10.5" x14ac:dyDescent="0.25">
      <c r="A102" s="34" t="s">
        <v>271</v>
      </c>
      <c r="B102" s="35">
        <v>0</v>
      </c>
      <c r="C102" s="35">
        <v>2064</v>
      </c>
      <c r="D102" s="34" t="s">
        <v>292</v>
      </c>
      <c r="E102" s="36">
        <v>197</v>
      </c>
      <c r="F102" s="138"/>
      <c r="G102" s="37">
        <v>197</v>
      </c>
      <c r="H102" s="38"/>
      <c r="I102" s="39"/>
      <c r="J102" s="37">
        <v>0</v>
      </c>
      <c r="L102" s="40">
        <v>668724.97887999995</v>
      </c>
      <c r="N102" s="39"/>
      <c r="O102" s="39"/>
      <c r="P102" s="39"/>
      <c r="Q102" s="39"/>
      <c r="S102" s="121">
        <v>197</v>
      </c>
      <c r="T102" s="11"/>
      <c r="U102" s="41"/>
    </row>
    <row r="103" spans="1:21" ht="10.5" x14ac:dyDescent="0.25">
      <c r="A103" s="34" t="s">
        <v>271</v>
      </c>
      <c r="B103" s="35">
        <v>0</v>
      </c>
      <c r="C103" s="35">
        <v>2132</v>
      </c>
      <c r="D103" s="34" t="s">
        <v>128</v>
      </c>
      <c r="E103" s="36">
        <v>197</v>
      </c>
      <c r="F103" s="138"/>
      <c r="G103" s="37">
        <v>197</v>
      </c>
      <c r="H103" s="38"/>
      <c r="I103" s="39"/>
      <c r="J103" s="37">
        <v>0</v>
      </c>
      <c r="L103" s="40">
        <v>668724.97887999995</v>
      </c>
      <c r="N103" s="39"/>
      <c r="O103" s="39"/>
      <c r="P103" s="39"/>
      <c r="Q103" s="39"/>
      <c r="S103" s="121">
        <v>197</v>
      </c>
      <c r="T103" s="11"/>
    </row>
    <row r="104" spans="1:21" ht="10.5" x14ac:dyDescent="0.25">
      <c r="A104" s="34" t="s">
        <v>269</v>
      </c>
      <c r="B104" s="35" t="s">
        <v>129</v>
      </c>
      <c r="C104" s="35">
        <v>3377</v>
      </c>
      <c r="D104" s="34" t="s">
        <v>130</v>
      </c>
      <c r="E104" s="36">
        <v>544</v>
      </c>
      <c r="F104" s="138"/>
      <c r="G104" s="37">
        <v>544</v>
      </c>
      <c r="H104" s="38"/>
      <c r="I104" s="39"/>
      <c r="J104" s="37">
        <v>0</v>
      </c>
      <c r="L104" s="40">
        <v>1846631.4137599999</v>
      </c>
      <c r="N104" s="39"/>
      <c r="O104" s="39"/>
      <c r="P104" s="39"/>
      <c r="Q104" s="39"/>
      <c r="S104" s="121">
        <v>544</v>
      </c>
      <c r="T104" s="11"/>
    </row>
    <row r="105" spans="1:21" ht="10.5" x14ac:dyDescent="0.25">
      <c r="A105" s="34" t="s">
        <v>269</v>
      </c>
      <c r="B105" s="35" t="s">
        <v>131</v>
      </c>
      <c r="C105" s="35">
        <v>2101</v>
      </c>
      <c r="D105" s="34" t="s">
        <v>132</v>
      </c>
      <c r="E105" s="36">
        <v>345</v>
      </c>
      <c r="F105" s="138"/>
      <c r="G105" s="37">
        <v>345</v>
      </c>
      <c r="H105" s="38"/>
      <c r="I105" s="39"/>
      <c r="J105" s="37">
        <v>0</v>
      </c>
      <c r="L105" s="40">
        <v>1171117.3488</v>
      </c>
      <c r="N105" s="39"/>
      <c r="O105" s="39"/>
      <c r="P105" s="39"/>
      <c r="Q105" s="39"/>
      <c r="S105" s="121">
        <v>345</v>
      </c>
      <c r="T105" s="11"/>
    </row>
    <row r="106" spans="1:21" ht="10.5" x14ac:dyDescent="0.25">
      <c r="A106" s="34" t="s">
        <v>271</v>
      </c>
      <c r="B106" s="35">
        <v>0</v>
      </c>
      <c r="C106" s="35">
        <v>2115</v>
      </c>
      <c r="D106" s="34" t="s">
        <v>23</v>
      </c>
      <c r="E106" s="36">
        <v>188</v>
      </c>
      <c r="F106" s="138"/>
      <c r="G106" s="37">
        <v>188</v>
      </c>
      <c r="H106" s="38"/>
      <c r="I106" s="39"/>
      <c r="J106" s="37">
        <v>0</v>
      </c>
      <c r="L106" s="40">
        <v>638174.09152000002</v>
      </c>
      <c r="N106" s="39"/>
      <c r="O106" s="39"/>
      <c r="P106" s="39"/>
      <c r="Q106" s="39"/>
      <c r="S106" s="121">
        <v>188</v>
      </c>
      <c r="T106" s="11"/>
    </row>
    <row r="107" spans="1:21" ht="10.5" x14ac:dyDescent="0.25">
      <c r="A107" s="34" t="s">
        <v>271</v>
      </c>
      <c r="B107" s="35">
        <v>0</v>
      </c>
      <c r="C107" s="35">
        <v>2086</v>
      </c>
      <c r="D107" s="34" t="s">
        <v>329</v>
      </c>
      <c r="E107" s="36">
        <v>384</v>
      </c>
      <c r="F107" s="138"/>
      <c r="G107" s="37">
        <v>384</v>
      </c>
      <c r="H107" s="38"/>
      <c r="I107" s="39"/>
      <c r="J107" s="37">
        <v>0</v>
      </c>
      <c r="L107" s="40">
        <v>1303504.5273599999</v>
      </c>
      <c r="N107" s="39"/>
      <c r="O107" s="39"/>
      <c r="P107" s="39"/>
      <c r="Q107" s="39"/>
      <c r="S107" s="121">
        <v>384</v>
      </c>
      <c r="T107" s="11"/>
    </row>
    <row r="108" spans="1:21" ht="10.5" x14ac:dyDescent="0.25">
      <c r="A108" s="34" t="s">
        <v>272</v>
      </c>
      <c r="B108" s="35">
        <v>0</v>
      </c>
      <c r="C108" s="35">
        <v>2000</v>
      </c>
      <c r="D108" s="34" t="s">
        <v>336</v>
      </c>
      <c r="E108" s="36">
        <v>308</v>
      </c>
      <c r="F108" s="138"/>
      <c r="G108" s="37">
        <v>308</v>
      </c>
      <c r="H108" s="38"/>
      <c r="I108" s="39"/>
      <c r="J108" s="37">
        <v>0</v>
      </c>
      <c r="L108" s="40">
        <v>1045519.25632</v>
      </c>
      <c r="N108" s="39"/>
      <c r="O108" s="39"/>
      <c r="P108" s="39"/>
      <c r="Q108" s="39"/>
      <c r="S108" s="121">
        <v>308</v>
      </c>
      <c r="T108" s="11"/>
    </row>
    <row r="109" spans="1:21" ht="10.5" x14ac:dyDescent="0.25">
      <c r="A109" s="34" t="s">
        <v>271</v>
      </c>
      <c r="B109" s="35">
        <v>0</v>
      </c>
      <c r="C109" s="35">
        <v>2031</v>
      </c>
      <c r="D109" s="34" t="s">
        <v>133</v>
      </c>
      <c r="E109" s="36">
        <v>205</v>
      </c>
      <c r="F109" s="138"/>
      <c r="G109" s="37">
        <v>205</v>
      </c>
      <c r="H109" s="38"/>
      <c r="I109" s="39"/>
      <c r="J109" s="37">
        <v>0</v>
      </c>
      <c r="L109" s="40">
        <v>695881.32319999998</v>
      </c>
      <c r="N109" s="39"/>
      <c r="O109" s="39"/>
      <c r="P109" s="39"/>
      <c r="Q109" s="39"/>
      <c r="S109" s="121">
        <v>205</v>
      </c>
      <c r="T109" s="11"/>
    </row>
    <row r="110" spans="1:21" ht="10.5" x14ac:dyDescent="0.25">
      <c r="A110" s="34" t="s">
        <v>269</v>
      </c>
      <c r="B110" s="35" t="s">
        <v>134</v>
      </c>
      <c r="C110" s="35">
        <v>3365</v>
      </c>
      <c r="D110" s="34" t="s">
        <v>135</v>
      </c>
      <c r="E110" s="36">
        <v>368</v>
      </c>
      <c r="F110" s="138"/>
      <c r="G110" s="37">
        <v>368</v>
      </c>
      <c r="H110" s="38"/>
      <c r="I110" s="39"/>
      <c r="J110" s="37">
        <v>0</v>
      </c>
      <c r="L110" s="40">
        <v>1249191.8387200001</v>
      </c>
      <c r="N110" s="39"/>
      <c r="O110" s="39"/>
      <c r="P110" s="39"/>
      <c r="Q110" s="39"/>
      <c r="S110" s="121">
        <v>368</v>
      </c>
      <c r="T110" s="11"/>
    </row>
    <row r="111" spans="1:21" ht="10.5" x14ac:dyDescent="0.25">
      <c r="A111" s="34" t="s">
        <v>269</v>
      </c>
      <c r="B111" s="35" t="s">
        <v>136</v>
      </c>
      <c r="C111" s="35">
        <v>5202</v>
      </c>
      <c r="D111" s="34" t="s">
        <v>137</v>
      </c>
      <c r="E111" s="36">
        <v>208</v>
      </c>
      <c r="F111" s="138"/>
      <c r="G111" s="37">
        <v>208</v>
      </c>
      <c r="H111" s="38"/>
      <c r="I111" s="39"/>
      <c r="J111" s="37">
        <v>0</v>
      </c>
      <c r="L111" s="40">
        <v>706064.95232000004</v>
      </c>
      <c r="N111" s="39"/>
      <c r="O111" s="39"/>
      <c r="P111" s="39"/>
      <c r="Q111" s="39"/>
      <c r="S111" s="121">
        <v>208</v>
      </c>
      <c r="T111" s="11"/>
    </row>
    <row r="112" spans="1:21" ht="10.5" x14ac:dyDescent="0.25">
      <c r="A112" s="34" t="s">
        <v>271</v>
      </c>
      <c r="B112" s="35">
        <v>0</v>
      </c>
      <c r="C112" s="35">
        <v>2003</v>
      </c>
      <c r="D112" s="34" t="s">
        <v>138</v>
      </c>
      <c r="E112" s="36">
        <v>199</v>
      </c>
      <c r="F112" s="138"/>
      <c r="G112" s="37">
        <v>199</v>
      </c>
      <c r="H112" s="38"/>
      <c r="I112" s="39"/>
      <c r="J112" s="37">
        <v>0</v>
      </c>
      <c r="L112" s="40">
        <v>675514.06495999999</v>
      </c>
      <c r="N112" s="39"/>
      <c r="O112" s="39"/>
      <c r="P112" s="39"/>
      <c r="Q112" s="39"/>
      <c r="S112" s="121">
        <v>199</v>
      </c>
      <c r="T112" s="11"/>
      <c r="U112" s="41"/>
    </row>
    <row r="113" spans="1:21" ht="10.5" x14ac:dyDescent="0.25">
      <c r="A113" s="34" t="s">
        <v>269</v>
      </c>
      <c r="B113" s="35" t="s">
        <v>139</v>
      </c>
      <c r="C113" s="35">
        <v>2140</v>
      </c>
      <c r="D113" s="34" t="s">
        <v>140</v>
      </c>
      <c r="E113" s="36">
        <v>418</v>
      </c>
      <c r="F113" s="138"/>
      <c r="G113" s="37">
        <v>418</v>
      </c>
      <c r="H113" s="38"/>
      <c r="I113" s="39"/>
      <c r="J113" s="37">
        <v>0</v>
      </c>
      <c r="L113" s="40">
        <v>1418918.9907200001</v>
      </c>
      <c r="N113" s="39"/>
      <c r="O113" s="39"/>
      <c r="P113" s="39"/>
      <c r="Q113" s="39"/>
      <c r="S113" s="121">
        <v>418</v>
      </c>
      <c r="T113" s="11"/>
    </row>
    <row r="114" spans="1:21" ht="10.5" x14ac:dyDescent="0.25">
      <c r="A114" s="34" t="s">
        <v>269</v>
      </c>
      <c r="B114" s="35" t="s">
        <v>141</v>
      </c>
      <c r="C114" s="35">
        <v>2174</v>
      </c>
      <c r="D114" s="34" t="s">
        <v>142</v>
      </c>
      <c r="E114" s="36">
        <v>414</v>
      </c>
      <c r="F114" s="138"/>
      <c r="G114" s="37">
        <v>414</v>
      </c>
      <c r="H114" s="38"/>
      <c r="I114" s="39"/>
      <c r="J114" s="37">
        <v>0</v>
      </c>
      <c r="L114" s="40">
        <v>1405340.81856</v>
      </c>
      <c r="N114" s="39"/>
      <c r="O114" s="39"/>
      <c r="P114" s="39"/>
      <c r="Q114" s="39"/>
      <c r="S114" s="121">
        <v>414</v>
      </c>
      <c r="T114" s="11"/>
    </row>
    <row r="115" spans="1:21" ht="10.5" x14ac:dyDescent="0.25">
      <c r="A115" s="34" t="s">
        <v>269</v>
      </c>
      <c r="B115" s="35" t="s">
        <v>143</v>
      </c>
      <c r="C115" s="35">
        <v>2055</v>
      </c>
      <c r="D115" s="34" t="s">
        <v>144</v>
      </c>
      <c r="E115" s="36">
        <v>312</v>
      </c>
      <c r="F115" s="138"/>
      <c r="G115" s="37">
        <v>312</v>
      </c>
      <c r="H115" s="38"/>
      <c r="I115" s="39"/>
      <c r="J115" s="37">
        <v>0</v>
      </c>
      <c r="L115" s="40">
        <v>1059097.42848</v>
      </c>
      <c r="N115" s="39"/>
      <c r="O115" s="39"/>
      <c r="P115" s="39"/>
      <c r="Q115" s="39"/>
      <c r="S115" s="121">
        <v>312</v>
      </c>
      <c r="T115" s="11"/>
    </row>
    <row r="116" spans="1:21" ht="10.5" x14ac:dyDescent="0.25">
      <c r="A116" s="34" t="s">
        <v>271</v>
      </c>
      <c r="B116" s="35">
        <v>0</v>
      </c>
      <c r="C116" s="35">
        <v>2178</v>
      </c>
      <c r="D116" s="34" t="s">
        <v>145</v>
      </c>
      <c r="E116" s="36">
        <v>405</v>
      </c>
      <c r="F116" s="138"/>
      <c r="G116" s="37">
        <v>405</v>
      </c>
      <c r="H116" s="38"/>
      <c r="I116" s="39"/>
      <c r="J116" s="37">
        <v>0</v>
      </c>
      <c r="L116" s="40">
        <v>1374789.9312</v>
      </c>
      <c r="N116" s="39"/>
      <c r="O116" s="39"/>
      <c r="P116" s="39"/>
      <c r="Q116" s="39"/>
      <c r="S116" s="121">
        <v>405</v>
      </c>
      <c r="T116" s="11"/>
    </row>
    <row r="117" spans="1:21" ht="10.5" x14ac:dyDescent="0.25">
      <c r="A117" s="34" t="s">
        <v>271</v>
      </c>
      <c r="B117" s="35">
        <v>0</v>
      </c>
      <c r="C117" s="35">
        <v>3366</v>
      </c>
      <c r="D117" s="34" t="s">
        <v>293</v>
      </c>
      <c r="E117" s="36">
        <v>180</v>
      </c>
      <c r="F117" s="138"/>
      <c r="G117" s="37">
        <v>180</v>
      </c>
      <c r="H117" s="38"/>
      <c r="I117" s="39"/>
      <c r="J117" s="37">
        <v>0</v>
      </c>
      <c r="L117" s="40">
        <v>611017.74719999998</v>
      </c>
      <c r="N117" s="39"/>
      <c r="O117" s="39"/>
      <c r="P117" s="39"/>
      <c r="Q117" s="39"/>
      <c r="S117" s="121">
        <v>180</v>
      </c>
      <c r="T117" s="11"/>
    </row>
    <row r="118" spans="1:21" ht="10.5" x14ac:dyDescent="0.25">
      <c r="A118" s="34" t="s">
        <v>271</v>
      </c>
      <c r="B118" s="35">
        <v>0</v>
      </c>
      <c r="C118" s="35">
        <v>2077</v>
      </c>
      <c r="D118" s="34" t="s">
        <v>146</v>
      </c>
      <c r="E118" s="36">
        <v>185</v>
      </c>
      <c r="F118" s="138"/>
      <c r="G118" s="37">
        <v>185</v>
      </c>
      <c r="H118" s="38"/>
      <c r="I118" s="39"/>
      <c r="J118" s="37">
        <v>0</v>
      </c>
      <c r="L118" s="40">
        <v>627990.46239999996</v>
      </c>
      <c r="N118" s="39"/>
      <c r="O118" s="39"/>
      <c r="P118" s="39"/>
      <c r="Q118" s="39"/>
      <c r="S118" s="121">
        <v>185</v>
      </c>
      <c r="T118" s="11"/>
    </row>
    <row r="119" spans="1:21" ht="10.5" x14ac:dyDescent="0.25">
      <c r="A119" s="34" t="s">
        <v>269</v>
      </c>
      <c r="B119" s="35" t="s">
        <v>147</v>
      </c>
      <c r="C119" s="35">
        <v>2146</v>
      </c>
      <c r="D119" s="34" t="s">
        <v>148</v>
      </c>
      <c r="E119" s="36">
        <v>595</v>
      </c>
      <c r="F119" s="138"/>
      <c r="G119" s="37">
        <v>595</v>
      </c>
      <c r="H119" s="38"/>
      <c r="I119" s="39"/>
      <c r="J119" s="37">
        <v>0</v>
      </c>
      <c r="L119" s="40">
        <v>2019753.1088</v>
      </c>
      <c r="N119" s="39"/>
      <c r="O119" s="39"/>
      <c r="P119" s="39"/>
      <c r="Q119" s="39"/>
      <c r="S119" s="121">
        <v>595</v>
      </c>
      <c r="T119" s="11"/>
    </row>
    <row r="120" spans="1:21" ht="10.5" x14ac:dyDescent="0.25">
      <c r="A120" s="34" t="s">
        <v>271</v>
      </c>
      <c r="B120" s="35">
        <v>0</v>
      </c>
      <c r="C120" s="35">
        <v>2023</v>
      </c>
      <c r="D120" s="34" t="s">
        <v>149</v>
      </c>
      <c r="E120" s="36">
        <v>334</v>
      </c>
      <c r="F120" s="138"/>
      <c r="G120" s="37">
        <v>334</v>
      </c>
      <c r="H120" s="38"/>
      <c r="I120" s="39"/>
      <c r="J120" s="37">
        <v>0</v>
      </c>
      <c r="L120" s="40">
        <v>1133777.3753599999</v>
      </c>
      <c r="N120" s="39"/>
      <c r="O120" s="39"/>
      <c r="P120" s="39"/>
      <c r="Q120" s="39"/>
      <c r="S120" s="121">
        <v>334</v>
      </c>
      <c r="T120" s="11"/>
    </row>
    <row r="121" spans="1:21" ht="10.5" x14ac:dyDescent="0.25">
      <c r="A121" s="34" t="s">
        <v>271</v>
      </c>
      <c r="B121" s="35">
        <v>0</v>
      </c>
      <c r="C121" s="35">
        <v>2025</v>
      </c>
      <c r="D121" s="34" t="s">
        <v>47</v>
      </c>
      <c r="E121" s="36">
        <v>399</v>
      </c>
      <c r="F121" s="138"/>
      <c r="G121" s="37">
        <v>399</v>
      </c>
      <c r="H121" s="38"/>
      <c r="I121" s="39"/>
      <c r="J121" s="37">
        <v>0</v>
      </c>
      <c r="L121" s="40">
        <v>1354422.6729600001</v>
      </c>
      <c r="N121" s="39"/>
      <c r="O121" s="39"/>
      <c r="P121" s="39"/>
      <c r="Q121" s="39"/>
      <c r="S121" s="121">
        <v>399</v>
      </c>
      <c r="T121" s="11"/>
    </row>
    <row r="122" spans="1:21" ht="10.5" x14ac:dyDescent="0.25">
      <c r="A122" s="34" t="s">
        <v>271</v>
      </c>
      <c r="B122" s="35">
        <v>0</v>
      </c>
      <c r="C122" s="35">
        <v>3369</v>
      </c>
      <c r="D122" s="34" t="s">
        <v>150</v>
      </c>
      <c r="E122" s="36">
        <v>211</v>
      </c>
      <c r="F122" s="138"/>
      <c r="G122" s="37">
        <v>211</v>
      </c>
      <c r="H122" s="38"/>
      <c r="I122" s="39"/>
      <c r="J122" s="37">
        <v>0</v>
      </c>
      <c r="L122" s="40">
        <v>716248.58143999998</v>
      </c>
      <c r="N122" s="39"/>
      <c r="O122" s="39"/>
      <c r="P122" s="39"/>
      <c r="Q122" s="39"/>
      <c r="S122" s="121">
        <v>211</v>
      </c>
      <c r="T122" s="11"/>
    </row>
    <row r="123" spans="1:21" ht="10.5" x14ac:dyDescent="0.25">
      <c r="A123" s="34" t="s">
        <v>271</v>
      </c>
      <c r="B123" s="35">
        <v>0</v>
      </c>
      <c r="C123" s="35">
        <v>3333</v>
      </c>
      <c r="D123" s="34" t="s">
        <v>151</v>
      </c>
      <c r="E123" s="36">
        <v>205</v>
      </c>
      <c r="F123" s="138"/>
      <c r="G123" s="37">
        <v>205</v>
      </c>
      <c r="H123" s="38"/>
      <c r="I123" s="39"/>
      <c r="J123" s="37">
        <v>0</v>
      </c>
      <c r="L123" s="40">
        <v>695881.32319999998</v>
      </c>
      <c r="N123" s="39"/>
      <c r="O123" s="39"/>
      <c r="P123" s="39"/>
      <c r="Q123" s="39"/>
      <c r="S123" s="121">
        <v>205</v>
      </c>
      <c r="T123" s="11"/>
    </row>
    <row r="124" spans="1:21" ht="10.5" x14ac:dyDescent="0.25">
      <c r="A124" s="34" t="s">
        <v>271</v>
      </c>
      <c r="B124" s="35">
        <v>0</v>
      </c>
      <c r="C124" s="35">
        <v>3373</v>
      </c>
      <c r="D124" s="34" t="s">
        <v>152</v>
      </c>
      <c r="E124" s="36">
        <v>124</v>
      </c>
      <c r="F124" s="138"/>
      <c r="G124" s="37">
        <v>124</v>
      </c>
      <c r="H124" s="38"/>
      <c r="I124" s="39"/>
      <c r="J124" s="37">
        <v>0</v>
      </c>
      <c r="L124" s="40">
        <v>420923.33695999999</v>
      </c>
      <c r="N124" s="39"/>
      <c r="O124" s="39"/>
      <c r="P124" s="39"/>
      <c r="Q124" s="39"/>
      <c r="S124" s="121">
        <v>124</v>
      </c>
      <c r="T124" s="11"/>
    </row>
    <row r="125" spans="1:21" ht="10.5" x14ac:dyDescent="0.25">
      <c r="A125" s="34" t="s">
        <v>271</v>
      </c>
      <c r="B125" s="35">
        <v>0</v>
      </c>
      <c r="C125" s="35">
        <v>3334</v>
      </c>
      <c r="D125" s="34" t="s">
        <v>153</v>
      </c>
      <c r="E125" s="36">
        <v>207</v>
      </c>
      <c r="F125" s="138"/>
      <c r="G125" s="37">
        <v>207</v>
      </c>
      <c r="H125" s="38"/>
      <c r="I125" s="39"/>
      <c r="J125" s="37">
        <v>0</v>
      </c>
      <c r="L125" s="40">
        <v>702670.40928000002</v>
      </c>
      <c r="N125" s="39"/>
      <c r="O125" s="39"/>
      <c r="P125" s="39"/>
      <c r="Q125" s="39"/>
      <c r="S125" s="121">
        <v>207</v>
      </c>
      <c r="T125" s="11"/>
      <c r="U125" s="41"/>
    </row>
    <row r="126" spans="1:21" ht="10.5" x14ac:dyDescent="0.25">
      <c r="A126" s="34" t="s">
        <v>271</v>
      </c>
      <c r="B126" s="35">
        <v>0</v>
      </c>
      <c r="C126" s="35">
        <v>3335</v>
      </c>
      <c r="D126" s="34" t="s">
        <v>154</v>
      </c>
      <c r="E126" s="36">
        <v>331</v>
      </c>
      <c r="F126" s="138"/>
      <c r="G126" s="37">
        <v>331</v>
      </c>
      <c r="H126" s="38"/>
      <c r="I126" s="39"/>
      <c r="J126" s="37">
        <v>0</v>
      </c>
      <c r="L126" s="40">
        <v>1123593.74624</v>
      </c>
      <c r="N126" s="39"/>
      <c r="O126" s="39"/>
      <c r="P126" s="39"/>
      <c r="Q126" s="39"/>
      <c r="S126" s="121">
        <v>331</v>
      </c>
      <c r="T126" s="11"/>
    </row>
    <row r="127" spans="1:21" ht="10.5" x14ac:dyDescent="0.25">
      <c r="A127" s="34" t="s">
        <v>271</v>
      </c>
      <c r="B127" s="35">
        <v>0</v>
      </c>
      <c r="C127" s="35">
        <v>3354</v>
      </c>
      <c r="D127" s="34" t="s">
        <v>155</v>
      </c>
      <c r="E127" s="36">
        <v>210</v>
      </c>
      <c r="F127" s="138"/>
      <c r="G127" s="37">
        <v>210</v>
      </c>
      <c r="H127" s="38"/>
      <c r="I127" s="39"/>
      <c r="J127" s="37">
        <v>0</v>
      </c>
      <c r="L127" s="40">
        <v>712854.03839999996</v>
      </c>
      <c r="N127" s="39"/>
      <c r="O127" s="39"/>
      <c r="P127" s="39"/>
      <c r="Q127" s="39"/>
      <c r="S127" s="121">
        <v>210</v>
      </c>
      <c r="T127" s="11"/>
    </row>
    <row r="128" spans="1:21" ht="10.5" x14ac:dyDescent="0.25">
      <c r="A128" s="34" t="s">
        <v>271</v>
      </c>
      <c r="B128" s="35">
        <v>0</v>
      </c>
      <c r="C128" s="35">
        <v>3351</v>
      </c>
      <c r="D128" s="34" t="s">
        <v>156</v>
      </c>
      <c r="E128" s="36">
        <v>210</v>
      </c>
      <c r="F128" s="138"/>
      <c r="G128" s="37">
        <v>210</v>
      </c>
      <c r="H128" s="38"/>
      <c r="I128" s="39"/>
      <c r="J128" s="37">
        <v>0</v>
      </c>
      <c r="L128" s="40">
        <v>712854.03839999996</v>
      </c>
      <c r="N128" s="39"/>
      <c r="O128" s="39"/>
      <c r="P128" s="39"/>
      <c r="Q128" s="39"/>
      <c r="S128" s="121">
        <v>210</v>
      </c>
      <c r="T128" s="11"/>
    </row>
    <row r="129" spans="1:20" ht="10.5" x14ac:dyDescent="0.25">
      <c r="A129" s="34" t="s">
        <v>271</v>
      </c>
      <c r="B129" s="35">
        <v>0</v>
      </c>
      <c r="C129" s="35">
        <v>2032</v>
      </c>
      <c r="D129" s="34" t="s">
        <v>324</v>
      </c>
      <c r="E129" s="36">
        <v>257</v>
      </c>
      <c r="F129" s="138"/>
      <c r="G129" s="37">
        <v>257</v>
      </c>
      <c r="H129" s="38"/>
      <c r="I129" s="39"/>
      <c r="J129" s="37">
        <v>0</v>
      </c>
      <c r="L129" s="40">
        <v>872397.56128000002</v>
      </c>
      <c r="N129" s="39"/>
      <c r="O129" s="39"/>
      <c r="P129" s="39"/>
      <c r="Q129" s="39"/>
      <c r="S129" s="121">
        <v>257</v>
      </c>
      <c r="T129" s="11"/>
    </row>
    <row r="130" spans="1:20" ht="10.5" x14ac:dyDescent="0.25">
      <c r="A130" s="34" t="s">
        <v>271</v>
      </c>
      <c r="B130" s="35">
        <v>0</v>
      </c>
      <c r="C130" s="35">
        <v>3352</v>
      </c>
      <c r="D130" s="34" t="s">
        <v>157</v>
      </c>
      <c r="E130" s="36">
        <v>201</v>
      </c>
      <c r="F130" s="138"/>
      <c r="G130" s="37">
        <v>201</v>
      </c>
      <c r="H130" s="38"/>
      <c r="I130" s="39"/>
      <c r="J130" s="37">
        <v>0</v>
      </c>
      <c r="L130" s="40">
        <v>682303.15104000003</v>
      </c>
      <c r="N130" s="39"/>
      <c r="O130" s="39"/>
      <c r="P130" s="39"/>
      <c r="Q130" s="39"/>
      <c r="S130" s="121">
        <v>201</v>
      </c>
      <c r="T130" s="11"/>
    </row>
    <row r="131" spans="1:20" ht="10.5" x14ac:dyDescent="0.25">
      <c r="A131" s="34" t="s">
        <v>271</v>
      </c>
      <c r="B131" s="35">
        <v>0</v>
      </c>
      <c r="C131" s="35">
        <v>5208</v>
      </c>
      <c r="D131" s="34" t="s">
        <v>158</v>
      </c>
      <c r="E131" s="36">
        <v>406</v>
      </c>
      <c r="F131" s="138"/>
      <c r="G131" s="37">
        <v>406</v>
      </c>
      <c r="H131" s="38"/>
      <c r="I131" s="39"/>
      <c r="J131" s="37">
        <v>0</v>
      </c>
      <c r="L131" s="40">
        <v>1378184.4742399999</v>
      </c>
      <c r="N131" s="39"/>
      <c r="O131" s="39"/>
      <c r="P131" s="39"/>
      <c r="Q131" s="39"/>
      <c r="S131" s="121">
        <v>406</v>
      </c>
      <c r="T131" s="11"/>
    </row>
    <row r="132" spans="1:20" ht="10.5" x14ac:dyDescent="0.25">
      <c r="A132" s="34" t="s">
        <v>271</v>
      </c>
      <c r="B132" s="35">
        <v>0</v>
      </c>
      <c r="C132" s="35">
        <v>3367</v>
      </c>
      <c r="D132" s="34" t="s">
        <v>159</v>
      </c>
      <c r="E132" s="36">
        <v>188</v>
      </c>
      <c r="F132" s="138"/>
      <c r="G132" s="37">
        <v>188</v>
      </c>
      <c r="H132" s="38"/>
      <c r="I132" s="39"/>
      <c r="J132" s="37">
        <v>0</v>
      </c>
      <c r="L132" s="40">
        <v>638174.09152000002</v>
      </c>
      <c r="N132" s="39"/>
      <c r="O132" s="39"/>
      <c r="P132" s="39"/>
      <c r="Q132" s="39"/>
      <c r="S132" s="121">
        <v>188</v>
      </c>
      <c r="T132" s="11"/>
    </row>
    <row r="133" spans="1:20" ht="10.5" x14ac:dyDescent="0.25">
      <c r="A133" s="34" t="s">
        <v>271</v>
      </c>
      <c r="B133" s="35">
        <v>0</v>
      </c>
      <c r="C133" s="35">
        <v>3338</v>
      </c>
      <c r="D133" s="34" t="s">
        <v>160</v>
      </c>
      <c r="E133" s="36">
        <v>310</v>
      </c>
      <c r="F133" s="138"/>
      <c r="G133" s="37">
        <v>310</v>
      </c>
      <c r="H133" s="38"/>
      <c r="I133" s="39"/>
      <c r="J133" s="37">
        <v>0</v>
      </c>
      <c r="L133" s="40">
        <v>1052308.3424</v>
      </c>
      <c r="N133" s="39"/>
      <c r="O133" s="39"/>
      <c r="P133" s="39"/>
      <c r="Q133" s="39"/>
      <c r="S133" s="121">
        <v>310</v>
      </c>
      <c r="T133" s="11"/>
    </row>
    <row r="134" spans="1:20" ht="10.5" x14ac:dyDescent="0.25">
      <c r="A134" s="34" t="s">
        <v>271</v>
      </c>
      <c r="B134" s="35">
        <v>0</v>
      </c>
      <c r="C134" s="35">
        <v>3370</v>
      </c>
      <c r="D134" s="34" t="s">
        <v>161</v>
      </c>
      <c r="E134" s="36">
        <v>300</v>
      </c>
      <c r="F134" s="138"/>
      <c r="G134" s="37">
        <v>300</v>
      </c>
      <c r="H134" s="38"/>
      <c r="I134" s="39"/>
      <c r="J134" s="37">
        <v>0</v>
      </c>
      <c r="L134" s="40">
        <v>1018362.912</v>
      </c>
      <c r="N134" s="39"/>
      <c r="O134" s="39"/>
      <c r="P134" s="39"/>
      <c r="Q134" s="39"/>
      <c r="S134" s="121">
        <v>300</v>
      </c>
      <c r="T134" s="11"/>
    </row>
    <row r="135" spans="1:20" ht="10.5" x14ac:dyDescent="0.25">
      <c r="A135" s="34" t="s">
        <v>269</v>
      </c>
      <c r="B135" s="35" t="s">
        <v>162</v>
      </c>
      <c r="C135" s="35">
        <v>3021</v>
      </c>
      <c r="D135" s="34" t="s">
        <v>163</v>
      </c>
      <c r="E135" s="36">
        <v>211</v>
      </c>
      <c r="F135" s="138"/>
      <c r="G135" s="37">
        <v>211</v>
      </c>
      <c r="H135" s="38"/>
      <c r="I135" s="39"/>
      <c r="J135" s="37">
        <v>0</v>
      </c>
      <c r="L135" s="40">
        <v>716248.58143999998</v>
      </c>
      <c r="N135" s="39"/>
      <c r="O135" s="39"/>
      <c r="P135" s="39"/>
      <c r="Q135" s="39"/>
      <c r="S135" s="121">
        <v>211</v>
      </c>
      <c r="T135" s="11"/>
    </row>
    <row r="136" spans="1:20" ht="10.5" x14ac:dyDescent="0.25">
      <c r="A136" s="34" t="s">
        <v>269</v>
      </c>
      <c r="B136" s="35" t="s">
        <v>164</v>
      </c>
      <c r="C136" s="35">
        <v>3347</v>
      </c>
      <c r="D136" s="34" t="s">
        <v>165</v>
      </c>
      <c r="E136" s="36">
        <v>201</v>
      </c>
      <c r="F136" s="138"/>
      <c r="G136" s="37">
        <v>201</v>
      </c>
      <c r="H136" s="38"/>
      <c r="I136" s="39"/>
      <c r="J136" s="37">
        <v>0</v>
      </c>
      <c r="L136" s="40">
        <v>682303.15104000003</v>
      </c>
      <c r="N136" s="39"/>
      <c r="O136" s="39"/>
      <c r="P136" s="39"/>
      <c r="Q136" s="39"/>
      <c r="S136" s="121">
        <v>201</v>
      </c>
      <c r="T136" s="11"/>
    </row>
    <row r="137" spans="1:20" ht="10.5" x14ac:dyDescent="0.25">
      <c r="A137" s="34" t="s">
        <v>269</v>
      </c>
      <c r="B137" s="35" t="s">
        <v>166</v>
      </c>
      <c r="C137" s="35">
        <v>3355</v>
      </c>
      <c r="D137" s="34" t="s">
        <v>167</v>
      </c>
      <c r="E137" s="36">
        <v>202</v>
      </c>
      <c r="F137" s="138"/>
      <c r="G137" s="37">
        <v>202</v>
      </c>
      <c r="H137" s="38"/>
      <c r="I137" s="39"/>
      <c r="J137" s="37">
        <v>0</v>
      </c>
      <c r="L137" s="40">
        <v>685697.69408000004</v>
      </c>
      <c r="N137" s="39"/>
      <c r="O137" s="39"/>
      <c r="P137" s="39"/>
      <c r="Q137" s="39"/>
      <c r="S137" s="121">
        <v>202</v>
      </c>
      <c r="T137" s="11"/>
    </row>
    <row r="138" spans="1:20" ht="10.5" x14ac:dyDescent="0.25">
      <c r="A138" s="34" t="s">
        <v>269</v>
      </c>
      <c r="B138" s="35" t="s">
        <v>168</v>
      </c>
      <c r="C138" s="35">
        <v>3013</v>
      </c>
      <c r="D138" s="34" t="s">
        <v>169</v>
      </c>
      <c r="E138" s="36">
        <v>372</v>
      </c>
      <c r="F138" s="138"/>
      <c r="G138" s="37">
        <v>372</v>
      </c>
      <c r="H138" s="38"/>
      <c r="I138" s="39"/>
      <c r="J138" s="37">
        <v>0</v>
      </c>
      <c r="L138" s="40">
        <v>1262770.01088</v>
      </c>
      <c r="N138" s="39"/>
      <c r="O138" s="39"/>
      <c r="P138" s="39"/>
      <c r="Q138" s="39"/>
      <c r="S138" s="121">
        <v>372</v>
      </c>
      <c r="T138" s="11"/>
    </row>
    <row r="139" spans="1:20" ht="10.5" x14ac:dyDescent="0.25">
      <c r="A139" s="34" t="s">
        <v>271</v>
      </c>
      <c r="B139" s="35">
        <v>0</v>
      </c>
      <c r="C139" s="35">
        <v>2010</v>
      </c>
      <c r="D139" s="34" t="s">
        <v>170</v>
      </c>
      <c r="E139" s="36">
        <v>374</v>
      </c>
      <c r="F139" s="138"/>
      <c r="G139" s="37">
        <v>374</v>
      </c>
      <c r="H139" s="38"/>
      <c r="I139" s="39"/>
      <c r="J139" s="37">
        <v>0</v>
      </c>
      <c r="L139" s="40">
        <v>1269559.09696</v>
      </c>
      <c r="N139" s="39"/>
      <c r="O139" s="39"/>
      <c r="P139" s="39"/>
      <c r="Q139" s="39"/>
      <c r="S139" s="121">
        <v>374</v>
      </c>
      <c r="T139" s="11"/>
    </row>
    <row r="140" spans="1:20" ht="10.5" x14ac:dyDescent="0.25">
      <c r="A140" s="34" t="s">
        <v>269</v>
      </c>
      <c r="B140" s="35" t="s">
        <v>171</v>
      </c>
      <c r="C140" s="35">
        <v>3301</v>
      </c>
      <c r="D140" s="34" t="s">
        <v>172</v>
      </c>
      <c r="E140" s="36">
        <v>206</v>
      </c>
      <c r="F140" s="138"/>
      <c r="G140" s="37">
        <v>206</v>
      </c>
      <c r="H140" s="38"/>
      <c r="I140" s="39"/>
      <c r="J140" s="37">
        <v>0</v>
      </c>
      <c r="L140" s="40">
        <v>699275.86624</v>
      </c>
      <c r="N140" s="39"/>
      <c r="O140" s="39"/>
      <c r="P140" s="39"/>
      <c r="Q140" s="39"/>
      <c r="S140" s="121">
        <v>206</v>
      </c>
      <c r="T140" s="11"/>
    </row>
    <row r="141" spans="1:20" ht="10.5" x14ac:dyDescent="0.25">
      <c r="A141" s="34" t="s">
        <v>271</v>
      </c>
      <c r="B141" s="35">
        <v>0</v>
      </c>
      <c r="C141" s="35">
        <v>2022</v>
      </c>
      <c r="D141" s="34" t="s">
        <v>173</v>
      </c>
      <c r="E141" s="36">
        <v>196</v>
      </c>
      <c r="F141" s="138"/>
      <c r="G141" s="37">
        <v>196</v>
      </c>
      <c r="H141" s="38"/>
      <c r="I141" s="39"/>
      <c r="J141" s="37">
        <v>0</v>
      </c>
      <c r="L141" s="40">
        <v>665330.43584000005</v>
      </c>
      <c r="N141" s="39"/>
      <c r="O141" s="39"/>
      <c r="P141" s="39"/>
      <c r="Q141" s="39"/>
      <c r="S141" s="121">
        <v>196</v>
      </c>
      <c r="T141" s="11"/>
    </row>
    <row r="142" spans="1:20" ht="10.5" x14ac:dyDescent="0.25">
      <c r="A142" s="34" t="s">
        <v>269</v>
      </c>
      <c r="B142" s="35" t="s">
        <v>174</v>
      </c>
      <c r="C142" s="35">
        <v>3313</v>
      </c>
      <c r="D142" s="34" t="s">
        <v>175</v>
      </c>
      <c r="E142" s="36">
        <v>394</v>
      </c>
      <c r="F142" s="138"/>
      <c r="G142" s="37">
        <v>394</v>
      </c>
      <c r="H142" s="38"/>
      <c r="I142" s="39"/>
      <c r="J142" s="37">
        <v>0</v>
      </c>
      <c r="L142" s="40">
        <v>1337449.9577599999</v>
      </c>
      <c r="N142" s="39"/>
      <c r="O142" s="39"/>
      <c r="P142" s="39"/>
      <c r="Q142" s="39"/>
      <c r="S142" s="121">
        <v>394</v>
      </c>
      <c r="T142" s="11"/>
    </row>
    <row r="143" spans="1:20" ht="10.5" x14ac:dyDescent="0.25">
      <c r="A143" s="34" t="s">
        <v>271</v>
      </c>
      <c r="B143" s="35">
        <v>0</v>
      </c>
      <c r="C143" s="35">
        <v>3371</v>
      </c>
      <c r="D143" s="34" t="s">
        <v>176</v>
      </c>
      <c r="E143" s="36">
        <v>211</v>
      </c>
      <c r="F143" s="138"/>
      <c r="G143" s="37">
        <v>211</v>
      </c>
      <c r="H143" s="38"/>
      <c r="I143" s="39"/>
      <c r="J143" s="37">
        <v>0</v>
      </c>
      <c r="L143" s="40">
        <v>716248.58143999998</v>
      </c>
      <c r="N143" s="39"/>
      <c r="O143" s="39"/>
      <c r="P143" s="39"/>
      <c r="Q143" s="39"/>
      <c r="S143" s="121">
        <v>211</v>
      </c>
      <c r="T143" s="11"/>
    </row>
    <row r="144" spans="1:20" ht="10.5" x14ac:dyDescent="0.25">
      <c r="A144" s="34" t="s">
        <v>271</v>
      </c>
      <c r="B144" s="35">
        <v>0</v>
      </c>
      <c r="C144" s="35">
        <v>3349</v>
      </c>
      <c r="D144" s="34" t="s">
        <v>177</v>
      </c>
      <c r="E144" s="36">
        <v>122</v>
      </c>
      <c r="F144" s="138"/>
      <c r="G144" s="37">
        <v>122</v>
      </c>
      <c r="H144" s="38"/>
      <c r="I144" s="39"/>
      <c r="J144" s="37">
        <v>0</v>
      </c>
      <c r="L144" s="40">
        <v>414134.25088000001</v>
      </c>
      <c r="N144" s="39"/>
      <c r="O144" s="39"/>
      <c r="P144" s="39"/>
      <c r="Q144" s="39"/>
      <c r="S144" s="121">
        <v>122</v>
      </c>
      <c r="T144" s="11"/>
    </row>
    <row r="145" spans="1:21" ht="10.5" x14ac:dyDescent="0.25">
      <c r="A145" s="34" t="s">
        <v>271</v>
      </c>
      <c r="B145" s="35">
        <v>0</v>
      </c>
      <c r="C145" s="35">
        <v>3350</v>
      </c>
      <c r="D145" s="34" t="s">
        <v>178</v>
      </c>
      <c r="E145" s="36">
        <v>390</v>
      </c>
      <c r="F145" s="138"/>
      <c r="G145" s="37">
        <v>390</v>
      </c>
      <c r="H145" s="38"/>
      <c r="I145" s="39"/>
      <c r="J145" s="37">
        <v>0</v>
      </c>
      <c r="L145" s="40">
        <v>1323871.7856000001</v>
      </c>
      <c r="N145" s="39"/>
      <c r="O145" s="39"/>
      <c r="P145" s="39"/>
      <c r="Q145" s="39"/>
      <c r="S145" s="121">
        <v>390</v>
      </c>
      <c r="T145" s="11"/>
    </row>
    <row r="146" spans="1:21" ht="10.5" x14ac:dyDescent="0.25">
      <c r="A146" s="34" t="s">
        <v>269</v>
      </c>
      <c r="B146" s="35" t="s">
        <v>179</v>
      </c>
      <c r="C146" s="35">
        <v>2134</v>
      </c>
      <c r="D146" s="34" t="s">
        <v>180</v>
      </c>
      <c r="E146" s="36">
        <v>103</v>
      </c>
      <c r="F146" s="138"/>
      <c r="G146" s="37">
        <v>103</v>
      </c>
      <c r="H146" s="38"/>
      <c r="I146" s="39"/>
      <c r="J146" s="37">
        <v>0</v>
      </c>
      <c r="L146" s="40">
        <v>349637.93312</v>
      </c>
      <c r="N146" s="39"/>
      <c r="O146" s="39"/>
      <c r="P146" s="39"/>
      <c r="Q146" s="39"/>
      <c r="S146" s="121">
        <v>103</v>
      </c>
      <c r="T146" s="11"/>
    </row>
    <row r="147" spans="1:21" ht="10.5" x14ac:dyDescent="0.25">
      <c r="A147" s="34" t="s">
        <v>269</v>
      </c>
      <c r="B147" s="35" t="s">
        <v>181</v>
      </c>
      <c r="C147" s="35">
        <v>2148</v>
      </c>
      <c r="D147" s="34" t="s">
        <v>182</v>
      </c>
      <c r="E147" s="36">
        <v>286</v>
      </c>
      <c r="F147" s="138"/>
      <c r="G147" s="37">
        <v>286</v>
      </c>
      <c r="H147" s="38"/>
      <c r="I147" s="39"/>
      <c r="J147" s="37">
        <v>0</v>
      </c>
      <c r="L147" s="40">
        <v>970839.30943999998</v>
      </c>
      <c r="N147" s="39"/>
      <c r="O147" s="39"/>
      <c r="P147" s="39"/>
      <c r="Q147" s="39"/>
      <c r="S147" s="121">
        <v>286</v>
      </c>
      <c r="T147" s="11"/>
    </row>
    <row r="148" spans="1:21" ht="10.5" x14ac:dyDescent="0.25">
      <c r="A148" s="34" t="s">
        <v>269</v>
      </c>
      <c r="B148" s="35" t="s">
        <v>183</v>
      </c>
      <c r="C148" s="35">
        <v>2081</v>
      </c>
      <c r="D148" s="34" t="s">
        <v>184</v>
      </c>
      <c r="E148" s="36">
        <v>205</v>
      </c>
      <c r="F148" s="138"/>
      <c r="G148" s="37">
        <v>205</v>
      </c>
      <c r="H148" s="38"/>
      <c r="I148" s="39"/>
      <c r="J148" s="37">
        <v>0</v>
      </c>
      <c r="L148" s="40">
        <v>695881.32319999998</v>
      </c>
      <c r="N148" s="39"/>
      <c r="O148" s="39"/>
      <c r="P148" s="39"/>
      <c r="Q148" s="39"/>
      <c r="S148" s="121">
        <v>205</v>
      </c>
      <c r="T148" s="11"/>
      <c r="U148" s="41"/>
    </row>
    <row r="149" spans="1:21" ht="10.5" x14ac:dyDescent="0.25">
      <c r="A149" s="34" t="s">
        <v>269</v>
      </c>
      <c r="B149" s="35" t="s">
        <v>185</v>
      </c>
      <c r="C149" s="35">
        <v>2057</v>
      </c>
      <c r="D149" s="34" t="s">
        <v>186</v>
      </c>
      <c r="E149" s="36">
        <v>423</v>
      </c>
      <c r="F149" s="138"/>
      <c r="G149" s="37">
        <v>423</v>
      </c>
      <c r="H149" s="38"/>
      <c r="I149" s="39"/>
      <c r="J149" s="37">
        <v>0</v>
      </c>
      <c r="L149" s="40">
        <v>1435891.7059200001</v>
      </c>
      <c r="N149" s="42"/>
      <c r="O149" s="39"/>
      <c r="P149" s="39"/>
      <c r="Q149" s="39"/>
      <c r="S149" s="121">
        <v>423</v>
      </c>
      <c r="T149" s="11"/>
    </row>
    <row r="150" spans="1:21" ht="10.5" x14ac:dyDescent="0.25">
      <c r="A150" s="34" t="s">
        <v>269</v>
      </c>
      <c r="B150" s="35" t="s">
        <v>187</v>
      </c>
      <c r="C150" s="35">
        <v>2058</v>
      </c>
      <c r="D150" s="34" t="s">
        <v>188</v>
      </c>
      <c r="E150" s="36">
        <v>419</v>
      </c>
      <c r="F150" s="138"/>
      <c r="G150" s="37">
        <v>419</v>
      </c>
      <c r="H150" s="38"/>
      <c r="I150" s="39"/>
      <c r="J150" s="37">
        <v>0</v>
      </c>
      <c r="L150" s="40">
        <v>1422313.53376</v>
      </c>
      <c r="N150" s="39"/>
      <c r="O150" s="39"/>
      <c r="P150" s="39"/>
      <c r="Q150" s="39"/>
      <c r="S150" s="121">
        <v>419</v>
      </c>
      <c r="T150" s="11"/>
    </row>
    <row r="151" spans="1:21" ht="10.5" x14ac:dyDescent="0.25">
      <c r="A151" s="34" t="s">
        <v>271</v>
      </c>
      <c r="B151" s="35">
        <v>0</v>
      </c>
      <c r="C151" s="35">
        <v>3368</v>
      </c>
      <c r="D151" s="34" t="s">
        <v>189</v>
      </c>
      <c r="E151" s="36">
        <v>129</v>
      </c>
      <c r="F151" s="138"/>
      <c r="G151" s="37">
        <v>129</v>
      </c>
      <c r="H151" s="38"/>
      <c r="I151" s="39"/>
      <c r="J151" s="37">
        <v>0</v>
      </c>
      <c r="L151" s="40">
        <v>437896.05216000002</v>
      </c>
      <c r="N151" s="39"/>
      <c r="O151" s="39"/>
      <c r="P151" s="39"/>
      <c r="Q151" s="39"/>
      <c r="S151" s="121">
        <v>129</v>
      </c>
      <c r="T151" s="11"/>
    </row>
    <row r="152" spans="1:21" ht="10.5" x14ac:dyDescent="0.25">
      <c r="A152" s="34" t="s">
        <v>271</v>
      </c>
      <c r="B152" s="35">
        <v>0</v>
      </c>
      <c r="C152" s="35">
        <v>2060</v>
      </c>
      <c r="D152" s="34" t="s">
        <v>190</v>
      </c>
      <c r="E152" s="36">
        <v>460</v>
      </c>
      <c r="F152" s="138"/>
      <c r="G152" s="37">
        <v>460</v>
      </c>
      <c r="H152" s="38"/>
      <c r="I152" s="39"/>
      <c r="J152" s="37">
        <v>0</v>
      </c>
      <c r="L152" s="40">
        <v>1561489.7984</v>
      </c>
      <c r="N152" s="39"/>
      <c r="O152" s="39"/>
      <c r="P152" s="39"/>
      <c r="Q152" s="39"/>
      <c r="S152" s="121">
        <v>460</v>
      </c>
      <c r="T152" s="11"/>
    </row>
    <row r="153" spans="1:21" ht="10.5" x14ac:dyDescent="0.25">
      <c r="A153" s="34" t="s">
        <v>271</v>
      </c>
      <c r="B153" s="35">
        <v>0</v>
      </c>
      <c r="C153" s="35">
        <v>2061</v>
      </c>
      <c r="D153" s="34" t="s">
        <v>191</v>
      </c>
      <c r="E153" s="36">
        <v>483</v>
      </c>
      <c r="F153" s="138"/>
      <c r="G153" s="37">
        <v>483</v>
      </c>
      <c r="H153" s="38"/>
      <c r="I153" s="39"/>
      <c r="J153" s="37">
        <v>0</v>
      </c>
      <c r="L153" s="40">
        <v>1639564.2883200001</v>
      </c>
      <c r="N153" s="39"/>
      <c r="O153" s="39"/>
      <c r="P153" s="39"/>
      <c r="Q153" s="39"/>
      <c r="S153" s="121">
        <v>483</v>
      </c>
      <c r="T153" s="11"/>
    </row>
    <row r="154" spans="1:21" ht="10.5" x14ac:dyDescent="0.25">
      <c r="A154" s="34" t="s">
        <v>271</v>
      </c>
      <c r="B154" s="35">
        <v>0</v>
      </c>
      <c r="C154" s="35">
        <v>2200</v>
      </c>
      <c r="D154" s="34" t="s">
        <v>192</v>
      </c>
      <c r="E154" s="36">
        <v>195</v>
      </c>
      <c r="F154" s="138"/>
      <c r="G154" s="37">
        <v>195</v>
      </c>
      <c r="H154" s="38"/>
      <c r="I154" s="39"/>
      <c r="J154" s="37">
        <v>0</v>
      </c>
      <c r="L154" s="40">
        <v>661935.89280000003</v>
      </c>
      <c r="N154" s="39"/>
      <c r="O154" s="39"/>
      <c r="P154" s="39"/>
      <c r="Q154" s="39"/>
      <c r="S154" s="121">
        <v>195</v>
      </c>
      <c r="T154" s="11"/>
    </row>
    <row r="155" spans="1:21" ht="10.5" x14ac:dyDescent="0.25">
      <c r="A155" s="34" t="s">
        <v>269</v>
      </c>
      <c r="B155" s="35" t="s">
        <v>193</v>
      </c>
      <c r="C155" s="35">
        <v>3362</v>
      </c>
      <c r="D155" s="34" t="s">
        <v>194</v>
      </c>
      <c r="E155" s="36">
        <v>207</v>
      </c>
      <c r="F155" s="138"/>
      <c r="G155" s="37">
        <v>207</v>
      </c>
      <c r="H155" s="38"/>
      <c r="I155" s="39"/>
      <c r="J155" s="37">
        <v>0</v>
      </c>
      <c r="L155" s="40">
        <v>702670.40928000002</v>
      </c>
      <c r="N155" s="39"/>
      <c r="O155" s="39"/>
      <c r="P155" s="39"/>
      <c r="Q155" s="39"/>
      <c r="S155" s="121">
        <v>207</v>
      </c>
      <c r="T155" s="11"/>
    </row>
    <row r="156" spans="1:21" ht="10.5" x14ac:dyDescent="0.25">
      <c r="A156" s="34" t="s">
        <v>271</v>
      </c>
      <c r="B156" s="35">
        <v>0</v>
      </c>
      <c r="C156" s="35">
        <v>2135</v>
      </c>
      <c r="D156" s="34" t="s">
        <v>195</v>
      </c>
      <c r="E156" s="36">
        <v>286</v>
      </c>
      <c r="F156" s="138"/>
      <c r="G156" s="37">
        <v>286</v>
      </c>
      <c r="H156" s="38"/>
      <c r="I156" s="39"/>
      <c r="J156" s="37">
        <v>0</v>
      </c>
      <c r="L156" s="40">
        <v>970839.30943999998</v>
      </c>
      <c r="N156" s="39"/>
      <c r="O156" s="39"/>
      <c r="P156" s="39"/>
      <c r="Q156" s="39"/>
      <c r="S156" s="121">
        <v>286</v>
      </c>
      <c r="T156" s="11"/>
    </row>
    <row r="157" spans="1:21" ht="10.5" x14ac:dyDescent="0.25">
      <c r="A157" s="34" t="s">
        <v>269</v>
      </c>
      <c r="B157" s="35" t="s">
        <v>196</v>
      </c>
      <c r="C157" s="35">
        <v>2071</v>
      </c>
      <c r="D157" s="34" t="s">
        <v>197</v>
      </c>
      <c r="E157" s="36">
        <v>424</v>
      </c>
      <c r="F157" s="138"/>
      <c r="G157" s="37">
        <v>424</v>
      </c>
      <c r="H157" s="38"/>
      <c r="I157" s="39"/>
      <c r="J157" s="37">
        <v>0</v>
      </c>
      <c r="L157" s="40">
        <v>1439286.24896</v>
      </c>
      <c r="N157" s="39"/>
      <c r="O157" s="39"/>
      <c r="P157" s="39"/>
      <c r="Q157" s="39"/>
      <c r="S157" s="121">
        <v>424</v>
      </c>
      <c r="T157" s="11"/>
    </row>
    <row r="158" spans="1:21" ht="10.5" x14ac:dyDescent="0.25">
      <c r="A158" s="34" t="s">
        <v>271</v>
      </c>
      <c r="B158" s="35">
        <v>0</v>
      </c>
      <c r="C158" s="35">
        <v>2193</v>
      </c>
      <c r="D158" s="34" t="s">
        <v>198</v>
      </c>
      <c r="E158" s="36">
        <v>387</v>
      </c>
      <c r="F158" s="138"/>
      <c r="G158" s="37">
        <v>387</v>
      </c>
      <c r="H158" s="38"/>
      <c r="I158" s="39"/>
      <c r="J158" s="37">
        <v>0</v>
      </c>
      <c r="L158" s="40">
        <v>1313688.1564800001</v>
      </c>
      <c r="N158" s="39"/>
      <c r="O158" s="39"/>
      <c r="P158" s="39"/>
      <c r="Q158" s="39"/>
      <c r="S158" s="121">
        <v>387</v>
      </c>
      <c r="T158" s="11"/>
    </row>
    <row r="159" spans="1:21" ht="10.5" x14ac:dyDescent="0.25">
      <c r="A159" s="34" t="s">
        <v>271</v>
      </c>
      <c r="B159" s="35">
        <v>0</v>
      </c>
      <c r="C159" s="35">
        <v>2028</v>
      </c>
      <c r="D159" s="34" t="s">
        <v>199</v>
      </c>
      <c r="E159" s="36">
        <v>486</v>
      </c>
      <c r="F159" s="138"/>
      <c r="G159" s="37">
        <v>486</v>
      </c>
      <c r="H159" s="38"/>
      <c r="I159" s="39"/>
      <c r="J159" s="37">
        <v>0</v>
      </c>
      <c r="L159" s="40">
        <v>1649747.91744</v>
      </c>
      <c r="N159" s="39"/>
      <c r="O159" s="39"/>
      <c r="P159" s="39"/>
      <c r="Q159" s="39"/>
      <c r="S159" s="121">
        <v>486</v>
      </c>
      <c r="T159" s="11"/>
    </row>
    <row r="160" spans="1:21" ht="10.5" x14ac:dyDescent="0.25">
      <c r="A160" s="34" t="s">
        <v>271</v>
      </c>
      <c r="B160" s="35">
        <v>0</v>
      </c>
      <c r="C160" s="35">
        <v>2012</v>
      </c>
      <c r="D160" s="34" t="s">
        <v>200</v>
      </c>
      <c r="E160" s="36">
        <v>458</v>
      </c>
      <c r="F160" s="138"/>
      <c r="G160" s="37">
        <v>458</v>
      </c>
      <c r="H160" s="38"/>
      <c r="I160" s="39"/>
      <c r="J160" s="37">
        <v>0</v>
      </c>
      <c r="L160" s="40">
        <v>1554700.7123199999</v>
      </c>
      <c r="N160" s="39"/>
      <c r="O160" s="39"/>
      <c r="P160" s="39"/>
      <c r="Q160" s="39"/>
      <c r="S160" s="121">
        <v>458</v>
      </c>
      <c r="T160" s="11"/>
    </row>
    <row r="161" spans="1:21" ht="10.5" x14ac:dyDescent="0.25">
      <c r="A161" s="34" t="s">
        <v>269</v>
      </c>
      <c r="B161" s="35" t="s">
        <v>201</v>
      </c>
      <c r="C161" s="35">
        <v>2074</v>
      </c>
      <c r="D161" s="34" t="s">
        <v>202</v>
      </c>
      <c r="E161" s="36">
        <v>624</v>
      </c>
      <c r="F161" s="138"/>
      <c r="G161" s="37">
        <v>624</v>
      </c>
      <c r="H161" s="38"/>
      <c r="I161" s="39"/>
      <c r="J161" s="37">
        <v>0</v>
      </c>
      <c r="L161" s="40">
        <v>2118194.85696</v>
      </c>
      <c r="N161" s="39"/>
      <c r="O161" s="39"/>
      <c r="P161" s="39"/>
      <c r="Q161" s="39"/>
      <c r="S161" s="121">
        <v>624</v>
      </c>
      <c r="T161" s="11"/>
    </row>
    <row r="162" spans="1:21" ht="10.5" x14ac:dyDescent="0.25">
      <c r="A162" s="34" t="s">
        <v>271</v>
      </c>
      <c r="B162" s="35">
        <v>0</v>
      </c>
      <c r="C162" s="35">
        <v>2117</v>
      </c>
      <c r="D162" s="34" t="s">
        <v>203</v>
      </c>
      <c r="E162" s="36">
        <v>281</v>
      </c>
      <c r="F162" s="138"/>
      <c r="G162" s="37">
        <v>281</v>
      </c>
      <c r="H162" s="38"/>
      <c r="I162" s="39"/>
      <c r="J162" s="37">
        <v>0</v>
      </c>
      <c r="L162" s="40">
        <v>953866.59424000001</v>
      </c>
      <c r="N162" s="39"/>
      <c r="O162" s="39"/>
      <c r="P162" s="39"/>
      <c r="Q162" s="39"/>
      <c r="S162" s="121">
        <v>281</v>
      </c>
      <c r="T162" s="11"/>
    </row>
    <row r="163" spans="1:21" ht="10.5" x14ac:dyDescent="0.25">
      <c r="A163" s="34" t="s">
        <v>271</v>
      </c>
      <c r="B163" s="35">
        <v>0</v>
      </c>
      <c r="C163" s="35">
        <v>3035</v>
      </c>
      <c r="D163" s="34" t="s">
        <v>204</v>
      </c>
      <c r="E163" s="36">
        <v>105</v>
      </c>
      <c r="F163" s="138"/>
      <c r="G163" s="37">
        <v>105</v>
      </c>
      <c r="H163" s="38"/>
      <c r="I163" s="39"/>
      <c r="J163" s="37">
        <v>0</v>
      </c>
      <c r="L163" s="40">
        <v>356427.01919999998</v>
      </c>
      <c r="N163" s="39"/>
      <c r="O163" s="39"/>
      <c r="P163" s="39"/>
      <c r="Q163" s="39"/>
      <c r="S163" s="121">
        <v>105</v>
      </c>
      <c r="T163" s="11"/>
    </row>
    <row r="164" spans="1:21" ht="10.5" x14ac:dyDescent="0.25">
      <c r="A164" s="34" t="s">
        <v>271</v>
      </c>
      <c r="B164" s="35">
        <v>0</v>
      </c>
      <c r="C164" s="35">
        <v>2078</v>
      </c>
      <c r="D164" s="34" t="s">
        <v>205</v>
      </c>
      <c r="E164" s="36">
        <v>381</v>
      </c>
      <c r="F164" s="138"/>
      <c r="G164" s="37">
        <v>381</v>
      </c>
      <c r="H164" s="38"/>
      <c r="I164" s="39"/>
      <c r="J164" s="37">
        <v>0</v>
      </c>
      <c r="L164" s="40">
        <v>1293320.89824</v>
      </c>
      <c r="N164" s="39"/>
      <c r="O164" s="39"/>
      <c r="P164" s="39"/>
      <c r="Q164" s="39"/>
      <c r="S164" s="121">
        <v>381</v>
      </c>
      <c r="T164" s="11"/>
    </row>
    <row r="165" spans="1:21" ht="10.5" x14ac:dyDescent="0.25">
      <c r="A165" s="34" t="s">
        <v>271</v>
      </c>
      <c r="B165" s="35">
        <v>0</v>
      </c>
      <c r="C165" s="35">
        <v>2030</v>
      </c>
      <c r="D165" s="34" t="s">
        <v>325</v>
      </c>
      <c r="E165" s="36">
        <v>208</v>
      </c>
      <c r="F165" s="138"/>
      <c r="G165" s="37">
        <v>208</v>
      </c>
      <c r="H165" s="38"/>
      <c r="I165" s="39"/>
      <c r="J165" s="37">
        <v>0</v>
      </c>
      <c r="L165" s="40">
        <v>706064.95232000004</v>
      </c>
      <c r="N165" s="39"/>
      <c r="O165" s="39"/>
      <c r="P165" s="39"/>
      <c r="Q165" s="39"/>
      <c r="S165" s="121">
        <v>208</v>
      </c>
      <c r="T165" s="11"/>
    </row>
    <row r="166" spans="1:21" ht="10.5" x14ac:dyDescent="0.25">
      <c r="A166" s="34" t="s">
        <v>269</v>
      </c>
      <c r="B166" s="35" t="s">
        <v>206</v>
      </c>
      <c r="C166" s="35">
        <v>2100</v>
      </c>
      <c r="D166" s="34" t="s">
        <v>207</v>
      </c>
      <c r="E166" s="36">
        <v>213</v>
      </c>
      <c r="F166" s="138"/>
      <c r="G166" s="37">
        <v>213</v>
      </c>
      <c r="H166" s="38"/>
      <c r="I166" s="39"/>
      <c r="J166" s="37">
        <v>0</v>
      </c>
      <c r="L166" s="40">
        <v>723037.66752000002</v>
      </c>
      <c r="N166" s="39"/>
      <c r="O166" s="39"/>
      <c r="P166" s="39"/>
      <c r="Q166" s="39"/>
      <c r="S166" s="121">
        <v>213</v>
      </c>
      <c r="T166" s="11"/>
    </row>
    <row r="167" spans="1:21" ht="10.5" x14ac:dyDescent="0.25">
      <c r="A167" s="34" t="s">
        <v>271</v>
      </c>
      <c r="B167" s="35">
        <v>0</v>
      </c>
      <c r="C167" s="35">
        <v>3036</v>
      </c>
      <c r="D167" s="34" t="s">
        <v>294</v>
      </c>
      <c r="E167" s="36">
        <v>348</v>
      </c>
      <c r="F167" s="138"/>
      <c r="G167" s="37">
        <v>348</v>
      </c>
      <c r="H167" s="38"/>
      <c r="I167" s="39"/>
      <c r="J167" s="37">
        <v>0</v>
      </c>
      <c r="L167" s="40">
        <v>1181300.97792</v>
      </c>
      <c r="N167" s="39"/>
      <c r="O167" s="39"/>
      <c r="P167" s="39"/>
      <c r="Q167" s="39"/>
      <c r="S167" s="121">
        <v>348</v>
      </c>
      <c r="T167" s="11"/>
    </row>
    <row r="168" spans="1:21" ht="10.5" hidden="1" x14ac:dyDescent="0.25">
      <c r="A168" s="34">
        <v>0</v>
      </c>
      <c r="B168" s="35">
        <v>0</v>
      </c>
      <c r="C168" s="35">
        <v>0</v>
      </c>
      <c r="D168" s="34">
        <v>0</v>
      </c>
      <c r="E168" s="46"/>
      <c r="F168" s="47"/>
      <c r="G168" s="47"/>
      <c r="H168" s="47"/>
      <c r="I168" s="48"/>
      <c r="J168" s="47"/>
      <c r="L168" s="40">
        <v>0</v>
      </c>
      <c r="N168" s="39"/>
      <c r="O168" s="39"/>
      <c r="P168" s="39"/>
      <c r="Q168" s="39"/>
      <c r="S168" s="121" t="e">
        <v>#N/A</v>
      </c>
    </row>
    <row r="169" spans="1:21" ht="10.5" hidden="1" x14ac:dyDescent="0.25">
      <c r="A169" s="34">
        <v>0</v>
      </c>
      <c r="B169" s="35">
        <v>0</v>
      </c>
      <c r="C169" s="35">
        <v>0</v>
      </c>
      <c r="D169" s="34">
        <v>0</v>
      </c>
      <c r="E169" s="38"/>
      <c r="F169" s="49"/>
      <c r="H169" s="38"/>
      <c r="I169" s="39"/>
      <c r="L169" s="40">
        <v>0</v>
      </c>
      <c r="N169" s="39"/>
      <c r="O169" s="39"/>
      <c r="P169" s="39"/>
      <c r="Q169" s="39"/>
      <c r="S169" s="121" t="e">
        <v>#N/A</v>
      </c>
      <c r="T169" s="33" t="s">
        <v>268</v>
      </c>
      <c r="U169" s="30"/>
    </row>
    <row r="170" spans="1:21" ht="10.5" hidden="1" x14ac:dyDescent="0.25">
      <c r="B170" s="35"/>
      <c r="E170" s="38"/>
      <c r="F170" s="49"/>
      <c r="H170" s="38"/>
      <c r="I170" s="39"/>
      <c r="L170" s="40">
        <v>0</v>
      </c>
      <c r="N170" s="39"/>
      <c r="O170" s="39"/>
      <c r="P170" s="39"/>
      <c r="Q170" s="39"/>
      <c r="S170" s="121" t="e">
        <v>#N/A</v>
      </c>
      <c r="T170" s="33"/>
      <c r="U170" s="30"/>
    </row>
    <row r="171" spans="1:21" ht="10.5" hidden="1" x14ac:dyDescent="0.25">
      <c r="B171" s="35"/>
      <c r="E171" s="38"/>
      <c r="F171" s="49"/>
      <c r="H171" s="38"/>
      <c r="I171" s="39"/>
      <c r="L171" s="40">
        <v>0</v>
      </c>
      <c r="N171" s="39"/>
      <c r="O171" s="39"/>
      <c r="P171" s="39"/>
      <c r="Q171" s="39"/>
      <c r="S171" s="121" t="e">
        <v>#N/A</v>
      </c>
      <c r="T171" s="33"/>
      <c r="U171" s="30"/>
    </row>
    <row r="172" spans="1:21" ht="10.5" hidden="1" x14ac:dyDescent="0.25">
      <c r="B172" s="35"/>
      <c r="E172" s="38"/>
      <c r="F172" s="49"/>
      <c r="H172" s="38"/>
      <c r="I172" s="39"/>
      <c r="L172" s="40">
        <v>0</v>
      </c>
      <c r="N172" s="39"/>
      <c r="O172" s="39"/>
      <c r="P172" s="39"/>
      <c r="Q172" s="39"/>
      <c r="S172" s="121" t="e">
        <v>#N/A</v>
      </c>
      <c r="T172" s="33"/>
      <c r="U172" s="30"/>
    </row>
    <row r="173" spans="1:21" ht="10.5" x14ac:dyDescent="0.25">
      <c r="A173" s="34" t="s">
        <v>271</v>
      </c>
      <c r="B173" s="35">
        <v>0</v>
      </c>
      <c r="C173" s="35">
        <v>6907</v>
      </c>
      <c r="D173" s="34" t="s">
        <v>4</v>
      </c>
      <c r="E173" s="38"/>
      <c r="F173" s="49"/>
      <c r="G173" s="37">
        <v>0</v>
      </c>
      <c r="H173" s="36">
        <v>541</v>
      </c>
      <c r="I173" s="36">
        <v>335</v>
      </c>
      <c r="J173" s="37">
        <v>876</v>
      </c>
      <c r="L173" s="40">
        <v>4396043.2544</v>
      </c>
      <c r="N173" s="39"/>
      <c r="O173" s="39"/>
      <c r="P173" s="39"/>
      <c r="Q173" s="39"/>
      <c r="S173" s="121">
        <v>541</v>
      </c>
      <c r="T173" s="121">
        <v>335</v>
      </c>
      <c r="U173" s="11"/>
    </row>
    <row r="174" spans="1:21" ht="10.5" x14ac:dyDescent="0.25">
      <c r="A174" s="34" t="s">
        <v>271</v>
      </c>
      <c r="B174" s="35">
        <v>0</v>
      </c>
      <c r="C174" s="35">
        <v>4064</v>
      </c>
      <c r="D174" s="34" t="s">
        <v>209</v>
      </c>
      <c r="E174" s="38"/>
      <c r="F174" s="49"/>
      <c r="G174" s="37">
        <v>0</v>
      </c>
      <c r="H174" s="36">
        <v>822</v>
      </c>
      <c r="I174" s="36">
        <v>539</v>
      </c>
      <c r="J174" s="37">
        <v>1361</v>
      </c>
      <c r="L174" s="40">
        <v>6841191.4155200012</v>
      </c>
      <c r="N174" s="39"/>
      <c r="O174" s="42"/>
      <c r="P174" s="39"/>
      <c r="Q174" s="39"/>
      <c r="S174" s="121">
        <v>822</v>
      </c>
      <c r="T174" s="121">
        <v>539</v>
      </c>
      <c r="U174" s="11"/>
    </row>
    <row r="175" spans="1:21" ht="10.5" x14ac:dyDescent="0.25">
      <c r="A175" s="34" t="s">
        <v>271</v>
      </c>
      <c r="B175" s="35">
        <v>0</v>
      </c>
      <c r="C175" s="35">
        <v>4025</v>
      </c>
      <c r="D175" s="34" t="s">
        <v>212</v>
      </c>
      <c r="E175" s="38"/>
      <c r="F175" s="49"/>
      <c r="G175" s="37">
        <v>0</v>
      </c>
      <c r="H175" s="36">
        <v>437</v>
      </c>
      <c r="I175" s="36">
        <v>282</v>
      </c>
      <c r="J175" s="37">
        <v>719</v>
      </c>
      <c r="L175" s="40">
        <v>3612448.8993600002</v>
      </c>
      <c r="N175" s="39"/>
      <c r="O175" s="39"/>
      <c r="P175" s="39"/>
      <c r="Q175" s="39"/>
      <c r="S175" s="121">
        <v>437</v>
      </c>
      <c r="T175" s="121">
        <v>282</v>
      </c>
    </row>
    <row r="176" spans="1:21" ht="10.5" x14ac:dyDescent="0.25">
      <c r="A176" s="34" t="s">
        <v>271</v>
      </c>
      <c r="B176" s="35">
        <v>0</v>
      </c>
      <c r="C176" s="35">
        <v>4041</v>
      </c>
      <c r="D176" s="34" t="s">
        <v>213</v>
      </c>
      <c r="E176" s="38"/>
      <c r="F176" s="49"/>
      <c r="G176" s="37">
        <v>0</v>
      </c>
      <c r="H176" s="36">
        <v>514</v>
      </c>
      <c r="I176" s="36">
        <v>368</v>
      </c>
      <c r="J176" s="37">
        <v>882</v>
      </c>
      <c r="L176" s="40">
        <v>4444825.0582400002</v>
      </c>
      <c r="N176" s="39"/>
      <c r="O176" s="39"/>
      <c r="P176" s="39"/>
      <c r="Q176" s="39"/>
      <c r="S176" s="121">
        <v>514</v>
      </c>
      <c r="T176" s="121">
        <v>368</v>
      </c>
    </row>
    <row r="177" spans="1:20" ht="10.5" x14ac:dyDescent="0.25">
      <c r="A177" s="34" t="s">
        <v>270</v>
      </c>
      <c r="B177" s="35" t="s">
        <v>214</v>
      </c>
      <c r="C177" s="35">
        <v>5400</v>
      </c>
      <c r="D177" s="34" t="s">
        <v>215</v>
      </c>
      <c r="E177" s="38"/>
      <c r="F177" s="49"/>
      <c r="G177" s="37">
        <v>0</v>
      </c>
      <c r="H177" s="36">
        <v>953</v>
      </c>
      <c r="I177" s="36">
        <v>626</v>
      </c>
      <c r="J177" s="37">
        <v>1579</v>
      </c>
      <c r="L177" s="40">
        <v>7937392.7796800006</v>
      </c>
      <c r="N177" s="39"/>
      <c r="O177" s="39"/>
      <c r="P177" s="39"/>
      <c r="Q177" s="39"/>
      <c r="S177" s="121">
        <v>953</v>
      </c>
      <c r="T177" s="121">
        <v>626</v>
      </c>
    </row>
    <row r="178" spans="1:20" ht="10.5" x14ac:dyDescent="0.25">
      <c r="A178" s="34" t="s">
        <v>271</v>
      </c>
      <c r="B178" s="35">
        <v>0</v>
      </c>
      <c r="C178" s="35">
        <v>6906</v>
      </c>
      <c r="D178" s="34" t="s">
        <v>5</v>
      </c>
      <c r="E178" s="38"/>
      <c r="F178" s="49"/>
      <c r="G178" s="37">
        <v>0</v>
      </c>
      <c r="H178" s="36">
        <v>682</v>
      </c>
      <c r="I178" s="36">
        <v>462</v>
      </c>
      <c r="J178" s="37">
        <v>1144</v>
      </c>
      <c r="L178" s="40">
        <v>5755856.789760001</v>
      </c>
      <c r="N178" s="39"/>
      <c r="O178" s="42"/>
      <c r="P178" s="39"/>
      <c r="Q178" s="39"/>
      <c r="S178" s="121">
        <v>682</v>
      </c>
      <c r="T178" s="121">
        <v>462</v>
      </c>
    </row>
    <row r="179" spans="1:20" ht="10.5" x14ac:dyDescent="0.25">
      <c r="A179" s="34" t="s">
        <v>272</v>
      </c>
      <c r="B179" s="35">
        <v>0</v>
      </c>
      <c r="C179" s="35">
        <v>6102</v>
      </c>
      <c r="D179" s="34" t="s">
        <v>6</v>
      </c>
      <c r="E179" s="38"/>
      <c r="F179" s="49"/>
      <c r="G179" s="37">
        <v>0</v>
      </c>
      <c r="H179" s="36">
        <v>412</v>
      </c>
      <c r="I179" s="36">
        <v>230</v>
      </c>
      <c r="J179" s="37">
        <v>642</v>
      </c>
      <c r="L179" s="40">
        <v>3212323.8896000003</v>
      </c>
      <c r="N179" s="39"/>
      <c r="O179" s="39"/>
      <c r="P179" s="39"/>
      <c r="Q179" s="39"/>
      <c r="S179" s="121">
        <v>412</v>
      </c>
      <c r="T179" s="121">
        <v>230</v>
      </c>
    </row>
    <row r="180" spans="1:20" ht="10.5" x14ac:dyDescent="0.25">
      <c r="A180" s="34" t="s">
        <v>271</v>
      </c>
      <c r="B180" s="35">
        <v>0</v>
      </c>
      <c r="C180" s="35">
        <v>4029</v>
      </c>
      <c r="D180" s="34" t="s">
        <v>295</v>
      </c>
      <c r="E180" s="38"/>
      <c r="F180" s="49"/>
      <c r="G180" s="37">
        <v>0</v>
      </c>
      <c r="H180" s="36">
        <v>874</v>
      </c>
      <c r="I180" s="36">
        <v>586</v>
      </c>
      <c r="J180" s="37">
        <v>1460</v>
      </c>
      <c r="L180" s="40">
        <v>7343562.7820800003</v>
      </c>
      <c r="N180" s="39"/>
      <c r="O180" s="39"/>
      <c r="P180" s="39"/>
      <c r="Q180" s="39"/>
      <c r="S180" s="121">
        <v>874</v>
      </c>
      <c r="T180" s="121">
        <v>586</v>
      </c>
    </row>
    <row r="181" spans="1:20" ht="10.5" x14ac:dyDescent="0.25">
      <c r="A181" s="34" t="s">
        <v>271</v>
      </c>
      <c r="B181" s="35">
        <v>0</v>
      </c>
      <c r="C181" s="35">
        <v>4100</v>
      </c>
      <c r="D181" s="34" t="s">
        <v>218</v>
      </c>
      <c r="E181" s="38"/>
      <c r="F181" s="49"/>
      <c r="G181" s="37">
        <v>0</v>
      </c>
      <c r="H181" s="36">
        <v>985</v>
      </c>
      <c r="I181" s="36">
        <v>644</v>
      </c>
      <c r="J181" s="37">
        <v>1629</v>
      </c>
      <c r="L181" s="40">
        <v>8187626.8107200004</v>
      </c>
      <c r="N181" s="39"/>
      <c r="O181" s="39"/>
      <c r="P181" s="39"/>
      <c r="Q181" s="39"/>
      <c r="S181" s="121">
        <v>985</v>
      </c>
      <c r="T181" s="121">
        <v>644</v>
      </c>
    </row>
    <row r="182" spans="1:20" ht="10.5" x14ac:dyDescent="0.25">
      <c r="A182" s="34" t="s">
        <v>271</v>
      </c>
      <c r="B182" s="35">
        <v>0</v>
      </c>
      <c r="C182" s="35">
        <v>6908</v>
      </c>
      <c r="D182" s="34" t="s">
        <v>7</v>
      </c>
      <c r="E182" s="38"/>
      <c r="F182" s="49"/>
      <c r="G182" s="37">
        <v>0</v>
      </c>
      <c r="H182" s="36">
        <v>726</v>
      </c>
      <c r="I182" s="36">
        <v>486</v>
      </c>
      <c r="J182" s="37">
        <v>1212</v>
      </c>
      <c r="L182" s="40">
        <v>6095883.1852800008</v>
      </c>
      <c r="N182" s="39"/>
      <c r="O182" s="39"/>
      <c r="P182" s="39"/>
      <c r="Q182" s="39"/>
      <c r="S182" s="121">
        <v>726</v>
      </c>
      <c r="T182" s="121">
        <v>486</v>
      </c>
    </row>
    <row r="183" spans="1:20" ht="10.5" x14ac:dyDescent="0.25">
      <c r="A183" s="34" t="s">
        <v>271</v>
      </c>
      <c r="B183" s="35">
        <v>0</v>
      </c>
      <c r="C183" s="35">
        <v>6905</v>
      </c>
      <c r="D183" s="34" t="s">
        <v>219</v>
      </c>
      <c r="E183" s="38"/>
      <c r="F183" s="49"/>
      <c r="G183" s="37">
        <v>0</v>
      </c>
      <c r="H183" s="36">
        <v>559</v>
      </c>
      <c r="I183" s="36">
        <v>345</v>
      </c>
      <c r="J183" s="37">
        <v>904</v>
      </c>
      <c r="L183" s="40">
        <v>4536125.6640000008</v>
      </c>
      <c r="N183" s="39"/>
      <c r="O183" s="39"/>
      <c r="P183" s="39"/>
      <c r="Q183" s="39"/>
      <c r="S183" s="121">
        <v>559</v>
      </c>
      <c r="T183" s="121">
        <v>345</v>
      </c>
    </row>
    <row r="184" spans="1:20" ht="10.5" x14ac:dyDescent="0.25">
      <c r="A184" s="34" t="s">
        <v>272</v>
      </c>
      <c r="B184" s="35">
        <v>0</v>
      </c>
      <c r="C184" s="35">
        <v>4024</v>
      </c>
      <c r="D184" s="34" t="s">
        <v>222</v>
      </c>
      <c r="E184" s="38"/>
      <c r="F184" s="49"/>
      <c r="G184" s="37">
        <v>0</v>
      </c>
      <c r="H184" s="36">
        <v>408</v>
      </c>
      <c r="I184" s="36">
        <v>236</v>
      </c>
      <c r="J184" s="37">
        <v>644</v>
      </c>
      <c r="L184" s="40">
        <v>3225544.0044800006</v>
      </c>
      <c r="N184" s="39"/>
      <c r="O184" s="39"/>
      <c r="P184" s="39"/>
      <c r="Q184" s="13">
        <v>0</v>
      </c>
      <c r="S184" s="121">
        <v>408</v>
      </c>
      <c r="T184" s="121">
        <v>236</v>
      </c>
    </row>
    <row r="185" spans="1:20" ht="10.5" x14ac:dyDescent="0.25">
      <c r="A185" s="34" t="s">
        <v>272</v>
      </c>
      <c r="B185" s="35">
        <v>0</v>
      </c>
      <c r="C185" s="35">
        <v>4010</v>
      </c>
      <c r="D185" s="34" t="s">
        <v>223</v>
      </c>
      <c r="E185" s="38"/>
      <c r="F185" s="49"/>
      <c r="G185" s="37">
        <v>0</v>
      </c>
      <c r="H185" s="36">
        <v>404</v>
      </c>
      <c r="I185" s="36">
        <v>234</v>
      </c>
      <c r="J185" s="37">
        <v>638</v>
      </c>
      <c r="L185" s="40">
        <v>3195613.2163200006</v>
      </c>
      <c r="N185" s="39"/>
      <c r="O185" s="39"/>
      <c r="P185" s="39"/>
      <c r="Q185" s="13">
        <v>0</v>
      </c>
      <c r="S185" s="121">
        <v>404</v>
      </c>
      <c r="T185" s="121">
        <v>234</v>
      </c>
    </row>
    <row r="186" spans="1:20" ht="10.5" x14ac:dyDescent="0.25">
      <c r="A186" s="34" t="s">
        <v>271</v>
      </c>
      <c r="B186" s="35">
        <v>0</v>
      </c>
      <c r="C186" s="35">
        <v>4021</v>
      </c>
      <c r="D186" s="34" t="s">
        <v>216</v>
      </c>
      <c r="E186" s="38"/>
      <c r="F186" s="49"/>
      <c r="G186" s="37">
        <v>0</v>
      </c>
      <c r="H186" s="36">
        <v>614</v>
      </c>
      <c r="I186" s="36">
        <v>383</v>
      </c>
      <c r="J186" s="37">
        <v>997</v>
      </c>
      <c r="L186" s="40">
        <v>5004309.5614400003</v>
      </c>
      <c r="N186" s="39"/>
      <c r="O186" s="13"/>
      <c r="P186" s="39"/>
      <c r="Q186" s="13">
        <v>0</v>
      </c>
      <c r="R186" s="11"/>
      <c r="S186" s="121">
        <v>614</v>
      </c>
      <c r="T186" s="121">
        <v>383</v>
      </c>
    </row>
    <row r="187" spans="1:20" ht="10.5" x14ac:dyDescent="0.25">
      <c r="A187" s="34" t="s">
        <v>271</v>
      </c>
      <c r="B187" s="35">
        <v>0</v>
      </c>
      <c r="C187" s="35">
        <v>4613</v>
      </c>
      <c r="D187" s="34" t="s">
        <v>225</v>
      </c>
      <c r="E187" s="38"/>
      <c r="F187" s="49"/>
      <c r="G187" s="37">
        <v>0</v>
      </c>
      <c r="H187" s="36">
        <v>366</v>
      </c>
      <c r="I187" s="36">
        <v>249</v>
      </c>
      <c r="J187" s="37">
        <v>615</v>
      </c>
      <c r="L187" s="40">
        <v>3094662.0667200005</v>
      </c>
      <c r="N187" s="39"/>
      <c r="O187" s="39"/>
      <c r="P187" s="39"/>
      <c r="Q187" s="39"/>
      <c r="S187" s="121">
        <v>366</v>
      </c>
      <c r="T187" s="121">
        <v>249</v>
      </c>
    </row>
    <row r="188" spans="1:20" ht="10.5" x14ac:dyDescent="0.25">
      <c r="A188" s="34" t="s">
        <v>271</v>
      </c>
      <c r="B188" s="35">
        <v>0</v>
      </c>
      <c r="C188" s="35">
        <v>4101</v>
      </c>
      <c r="D188" s="34" t="s">
        <v>326</v>
      </c>
      <c r="E188" s="38"/>
      <c r="F188" s="49"/>
      <c r="G188" s="37">
        <v>0</v>
      </c>
      <c r="H188" s="36">
        <v>910</v>
      </c>
      <c r="I188" s="36">
        <v>597</v>
      </c>
      <c r="J188" s="37">
        <v>1507</v>
      </c>
      <c r="L188" s="40">
        <v>7575182.8353600008</v>
      </c>
      <c r="N188" s="39"/>
      <c r="O188" s="13"/>
      <c r="P188" s="39"/>
      <c r="Q188" s="39"/>
      <c r="S188" s="121">
        <v>910</v>
      </c>
      <c r="T188" s="121">
        <v>597</v>
      </c>
    </row>
    <row r="189" spans="1:20" ht="10.5" x14ac:dyDescent="0.25">
      <c r="A189" s="34" t="s">
        <v>271</v>
      </c>
      <c r="B189" s="35">
        <v>0</v>
      </c>
      <c r="C189" s="35">
        <v>5401</v>
      </c>
      <c r="D189" s="34" t="s">
        <v>226</v>
      </c>
      <c r="E189" s="38"/>
      <c r="F189" s="49"/>
      <c r="G189" s="37">
        <v>0</v>
      </c>
      <c r="H189" s="36">
        <v>826</v>
      </c>
      <c r="I189" s="36">
        <v>562</v>
      </c>
      <c r="J189" s="37">
        <v>1388</v>
      </c>
      <c r="L189" s="40">
        <v>6984393.3241600003</v>
      </c>
      <c r="N189" s="39"/>
      <c r="O189" s="42"/>
      <c r="P189" s="39"/>
      <c r="Q189" s="39"/>
      <c r="S189" s="121">
        <v>826</v>
      </c>
      <c r="T189" s="121">
        <v>562</v>
      </c>
    </row>
    <row r="190" spans="1:20" ht="10.5" x14ac:dyDescent="0.25">
      <c r="A190" s="34" t="s">
        <v>271</v>
      </c>
      <c r="B190" s="35">
        <v>0</v>
      </c>
      <c r="C190" s="35">
        <v>4502</v>
      </c>
      <c r="D190" s="34" t="s">
        <v>227</v>
      </c>
      <c r="E190" s="38"/>
      <c r="F190" s="49"/>
      <c r="G190" s="37">
        <v>0</v>
      </c>
      <c r="H190" s="36">
        <v>947</v>
      </c>
      <c r="I190" s="36">
        <v>622</v>
      </c>
      <c r="J190" s="37">
        <v>1569</v>
      </c>
      <c r="L190" s="40">
        <v>7887102.7345600016</v>
      </c>
      <c r="N190" s="39"/>
      <c r="O190" s="39"/>
      <c r="P190" s="39"/>
      <c r="Q190" s="39"/>
      <c r="S190" s="121">
        <v>947</v>
      </c>
      <c r="T190" s="121">
        <v>622</v>
      </c>
    </row>
    <row r="191" spans="1:20" ht="10.5" x14ac:dyDescent="0.25">
      <c r="A191" s="34" t="s">
        <v>271</v>
      </c>
      <c r="B191" s="35">
        <v>0</v>
      </c>
      <c r="C191" s="35">
        <v>4616</v>
      </c>
      <c r="D191" s="34" t="s">
        <v>228</v>
      </c>
      <c r="E191" s="38"/>
      <c r="F191" s="49"/>
      <c r="G191" s="37">
        <v>0</v>
      </c>
      <c r="H191" s="36">
        <v>897</v>
      </c>
      <c r="I191" s="36">
        <v>551</v>
      </c>
      <c r="J191" s="37">
        <v>1448</v>
      </c>
      <c r="L191" s="40">
        <v>7264850.1900800001</v>
      </c>
      <c r="N191" s="39"/>
      <c r="O191" s="39"/>
      <c r="P191" s="39"/>
      <c r="Q191" s="39"/>
      <c r="S191" s="121">
        <v>897</v>
      </c>
      <c r="T191" s="121">
        <v>551</v>
      </c>
    </row>
    <row r="192" spans="1:20" ht="10.5" x14ac:dyDescent="0.25">
      <c r="A192" s="34" t="s">
        <v>272</v>
      </c>
      <c r="B192" s="35">
        <v>0</v>
      </c>
      <c r="C192" s="35">
        <v>4004</v>
      </c>
      <c r="D192" s="34" t="s">
        <v>221</v>
      </c>
      <c r="E192" s="38"/>
      <c r="F192" s="49"/>
      <c r="G192" s="37">
        <v>0</v>
      </c>
      <c r="H192" s="36">
        <v>502</v>
      </c>
      <c r="I192" s="36">
        <v>337</v>
      </c>
      <c r="J192" s="37">
        <v>839</v>
      </c>
      <c r="L192" s="40">
        <v>4220186.1217600005</v>
      </c>
      <c r="N192" s="39"/>
      <c r="O192" s="39"/>
      <c r="P192" s="39"/>
      <c r="Q192" s="39"/>
      <c r="S192" s="121">
        <v>502</v>
      </c>
      <c r="T192" s="121">
        <v>337</v>
      </c>
    </row>
    <row r="193" spans="1:22" ht="10.5" x14ac:dyDescent="0.25">
      <c r="A193" s="34" t="s">
        <v>271</v>
      </c>
      <c r="B193" s="35">
        <v>0</v>
      </c>
      <c r="C193" s="35">
        <v>4027</v>
      </c>
      <c r="D193" s="34" t="s">
        <v>229</v>
      </c>
      <c r="E193" s="38"/>
      <c r="F193" s="49"/>
      <c r="G193" s="37">
        <v>0</v>
      </c>
      <c r="H193" s="36">
        <v>532</v>
      </c>
      <c r="I193" s="36">
        <v>348</v>
      </c>
      <c r="J193" s="37">
        <v>880</v>
      </c>
      <c r="L193" s="40">
        <v>4423091.5814399999</v>
      </c>
      <c r="N193" s="39"/>
      <c r="O193" s="39"/>
      <c r="P193" s="39"/>
      <c r="Q193" s="39"/>
      <c r="S193" s="121">
        <v>532</v>
      </c>
      <c r="T193" s="121">
        <v>348</v>
      </c>
    </row>
    <row r="194" spans="1:22" ht="10.5" x14ac:dyDescent="0.25">
      <c r="A194" s="34" t="s">
        <v>271</v>
      </c>
      <c r="B194" s="35">
        <v>0</v>
      </c>
      <c r="C194" s="35">
        <v>4032</v>
      </c>
      <c r="D194" s="34" t="s">
        <v>210</v>
      </c>
      <c r="E194" s="38"/>
      <c r="F194" s="49"/>
      <c r="G194" s="37">
        <v>0</v>
      </c>
      <c r="H194" s="36">
        <v>850</v>
      </c>
      <c r="I194" s="36">
        <v>565</v>
      </c>
      <c r="J194" s="37">
        <v>1415</v>
      </c>
      <c r="L194" s="40">
        <v>7115433.2872000011</v>
      </c>
      <c r="N194" s="39"/>
      <c r="O194" s="39"/>
      <c r="P194" s="39"/>
      <c r="Q194" s="39"/>
      <c r="S194" s="121">
        <v>850</v>
      </c>
      <c r="T194" s="121">
        <v>565</v>
      </c>
    </row>
    <row r="195" spans="1:22" ht="10.5" x14ac:dyDescent="0.25">
      <c r="A195" s="34" t="s">
        <v>271</v>
      </c>
      <c r="B195" s="35">
        <v>0</v>
      </c>
      <c r="C195" s="35">
        <v>4019</v>
      </c>
      <c r="D195" s="34" t="s">
        <v>230</v>
      </c>
      <c r="E195" s="38"/>
      <c r="F195" s="49"/>
      <c r="G195" s="37">
        <v>0</v>
      </c>
      <c r="H195" s="36">
        <v>489</v>
      </c>
      <c r="I195" s="36">
        <v>311</v>
      </c>
      <c r="J195" s="37">
        <v>800</v>
      </c>
      <c r="L195" s="40">
        <v>4017730.7340800008</v>
      </c>
      <c r="N195" s="39"/>
      <c r="O195" s="42"/>
      <c r="P195" s="39"/>
      <c r="Q195" s="39"/>
      <c r="S195" s="121">
        <v>489</v>
      </c>
      <c r="T195" s="121">
        <v>311</v>
      </c>
    </row>
    <row r="196" spans="1:22" ht="10.5" x14ac:dyDescent="0.25">
      <c r="A196" s="34" t="s">
        <v>272</v>
      </c>
      <c r="B196" s="35">
        <v>0</v>
      </c>
      <c r="C196" s="35">
        <v>4013</v>
      </c>
      <c r="D196" s="34" t="s">
        <v>231</v>
      </c>
      <c r="E196" s="38"/>
      <c r="F196" s="49"/>
      <c r="G196" s="37">
        <v>0</v>
      </c>
      <c r="H196" s="36">
        <v>226</v>
      </c>
      <c r="I196" s="36">
        <v>150</v>
      </c>
      <c r="J196" s="37">
        <v>376</v>
      </c>
      <c r="L196" s="40">
        <v>1890662.4576000001</v>
      </c>
      <c r="N196" s="39"/>
      <c r="O196" s="39"/>
      <c r="P196" s="39"/>
      <c r="Q196" s="13">
        <v>0</v>
      </c>
      <c r="S196" s="121">
        <v>226</v>
      </c>
      <c r="T196" s="121">
        <v>150</v>
      </c>
    </row>
    <row r="197" spans="1:22" ht="10.5" x14ac:dyDescent="0.25">
      <c r="A197" s="34" t="s">
        <v>270</v>
      </c>
      <c r="B197" s="35" t="s">
        <v>232</v>
      </c>
      <c r="C197" s="35">
        <v>4112</v>
      </c>
      <c r="D197" s="34" t="s">
        <v>233</v>
      </c>
      <c r="E197" s="38"/>
      <c r="F197" s="49"/>
      <c r="G197" s="37">
        <v>0</v>
      </c>
      <c r="H197" s="36">
        <v>633</v>
      </c>
      <c r="I197" s="36">
        <v>411</v>
      </c>
      <c r="J197" s="37">
        <v>1044</v>
      </c>
      <c r="L197" s="40">
        <v>5246267.268480001</v>
      </c>
      <c r="N197" s="39"/>
      <c r="O197" s="13"/>
      <c r="P197" s="39"/>
      <c r="Q197" s="39"/>
      <c r="S197" s="121">
        <v>633</v>
      </c>
      <c r="T197" s="121">
        <v>411</v>
      </c>
    </row>
    <row r="198" spans="1:22" ht="10.5" x14ac:dyDescent="0.25">
      <c r="A198" s="34" t="s">
        <v>271</v>
      </c>
      <c r="B198" s="35">
        <v>0</v>
      </c>
      <c r="C198" s="35">
        <v>4039</v>
      </c>
      <c r="D198" s="34" t="s">
        <v>330</v>
      </c>
      <c r="E198" s="38"/>
      <c r="F198" s="49"/>
      <c r="G198" s="37">
        <v>0</v>
      </c>
      <c r="H198" s="36">
        <v>543</v>
      </c>
      <c r="I198" s="36">
        <v>341</v>
      </c>
      <c r="J198" s="37">
        <v>884</v>
      </c>
      <c r="L198" s="40">
        <v>4437977.9628800005</v>
      </c>
      <c r="N198" s="39"/>
      <c r="O198" s="39"/>
      <c r="P198" s="39"/>
      <c r="Q198" s="39"/>
      <c r="S198" s="121">
        <v>543</v>
      </c>
      <c r="T198" s="121">
        <v>341</v>
      </c>
    </row>
    <row r="199" spans="1:22" ht="10.5" x14ac:dyDescent="0.25">
      <c r="A199" s="34" t="s">
        <v>271</v>
      </c>
      <c r="B199" s="35">
        <v>0</v>
      </c>
      <c r="C199" s="35">
        <v>4006</v>
      </c>
      <c r="D199" s="34" t="s">
        <v>220</v>
      </c>
      <c r="E199" s="38"/>
      <c r="F199" s="49"/>
      <c r="G199" s="37">
        <v>0</v>
      </c>
      <c r="H199" s="36">
        <v>510</v>
      </c>
      <c r="I199" s="36">
        <v>355</v>
      </c>
      <c r="J199" s="37">
        <v>865</v>
      </c>
      <c r="L199" s="40">
        <v>4355561.7784000002</v>
      </c>
      <c r="N199" s="39"/>
      <c r="O199" s="39"/>
      <c r="P199" s="39"/>
      <c r="Q199" s="39"/>
      <c r="S199" s="121">
        <v>510</v>
      </c>
      <c r="T199" s="121">
        <v>355</v>
      </c>
    </row>
    <row r="200" spans="1:22" ht="10.5" x14ac:dyDescent="0.25">
      <c r="A200" s="34" t="s">
        <v>270</v>
      </c>
      <c r="B200" s="35" t="s">
        <v>234</v>
      </c>
      <c r="C200" s="35">
        <v>4023</v>
      </c>
      <c r="D200" s="34" t="s">
        <v>235</v>
      </c>
      <c r="E200" s="38"/>
      <c r="F200" s="49"/>
      <c r="G200" s="37">
        <v>0</v>
      </c>
      <c r="H200" s="36">
        <v>888</v>
      </c>
      <c r="I200" s="36">
        <v>585</v>
      </c>
      <c r="J200" s="37">
        <v>1473</v>
      </c>
      <c r="L200" s="40">
        <v>7405169.6376000009</v>
      </c>
      <c r="N200" s="39"/>
      <c r="O200" s="39"/>
      <c r="P200" s="39"/>
      <c r="Q200" s="39"/>
      <c r="S200" s="121">
        <v>888</v>
      </c>
      <c r="T200" s="121">
        <v>585</v>
      </c>
    </row>
    <row r="201" spans="1:22" ht="10.5" x14ac:dyDescent="0.25">
      <c r="A201" s="34" t="s">
        <v>271</v>
      </c>
      <c r="B201" s="35">
        <v>0</v>
      </c>
      <c r="C201" s="35">
        <v>4610</v>
      </c>
      <c r="D201" s="34" t="s">
        <v>236</v>
      </c>
      <c r="E201" s="38"/>
      <c r="F201" s="49"/>
      <c r="G201" s="37">
        <v>0</v>
      </c>
      <c r="H201" s="36">
        <v>437</v>
      </c>
      <c r="I201" s="36">
        <v>292</v>
      </c>
      <c r="J201" s="37">
        <v>729</v>
      </c>
      <c r="L201" s="40">
        <v>3666387.5281600002</v>
      </c>
      <c r="N201" s="39"/>
      <c r="O201" s="13"/>
      <c r="P201" s="39"/>
      <c r="Q201" s="39"/>
      <c r="S201" s="121">
        <v>437</v>
      </c>
      <c r="T201" s="121">
        <v>292</v>
      </c>
    </row>
    <row r="202" spans="1:22" ht="10.5" x14ac:dyDescent="0.25">
      <c r="A202" s="34" t="s">
        <v>271</v>
      </c>
      <c r="B202" s="35">
        <v>0</v>
      </c>
      <c r="C202" s="35">
        <v>4040</v>
      </c>
      <c r="D202" s="34" t="s">
        <v>211</v>
      </c>
      <c r="E202" s="38"/>
      <c r="F202" s="49"/>
      <c r="G202" s="37">
        <v>0</v>
      </c>
      <c r="H202" s="36">
        <v>781</v>
      </c>
      <c r="I202" s="36">
        <v>518</v>
      </c>
      <c r="J202" s="37">
        <v>1299</v>
      </c>
      <c r="L202" s="40">
        <v>6531703.9054400008</v>
      </c>
      <c r="N202" s="39"/>
      <c r="O202" s="13"/>
      <c r="P202" s="39"/>
      <c r="Q202" s="39"/>
      <c r="S202" s="121">
        <v>781</v>
      </c>
      <c r="T202" s="121">
        <v>518</v>
      </c>
    </row>
    <row r="203" spans="1:22" ht="10.5" x14ac:dyDescent="0.25">
      <c r="A203" s="34" t="s">
        <v>270</v>
      </c>
      <c r="B203" s="35" t="s">
        <v>237</v>
      </c>
      <c r="C203" s="35">
        <v>4074</v>
      </c>
      <c r="D203" s="34" t="s">
        <v>238</v>
      </c>
      <c r="E203" s="38"/>
      <c r="F203" s="49"/>
      <c r="G203" s="37">
        <v>0</v>
      </c>
      <c r="H203" s="36">
        <v>765</v>
      </c>
      <c r="I203" s="36">
        <v>504</v>
      </c>
      <c r="J203" s="37">
        <v>1269</v>
      </c>
      <c r="L203" s="40">
        <v>6379617.5755200004</v>
      </c>
      <c r="N203" s="39"/>
      <c r="O203" s="13"/>
      <c r="P203" s="39"/>
      <c r="Q203" s="39"/>
      <c r="S203" s="121">
        <v>765</v>
      </c>
      <c r="T203" s="121">
        <v>504</v>
      </c>
    </row>
    <row r="204" spans="1:22" ht="10.5" x14ac:dyDescent="0.25">
      <c r="A204" s="34" t="s">
        <v>271</v>
      </c>
      <c r="B204" s="35">
        <v>0</v>
      </c>
      <c r="C204" s="35">
        <v>4028</v>
      </c>
      <c r="D204" s="34" t="s">
        <v>239</v>
      </c>
      <c r="E204" s="38"/>
      <c r="F204" s="49"/>
      <c r="G204" s="37">
        <v>0</v>
      </c>
      <c r="H204" s="36">
        <v>489</v>
      </c>
      <c r="I204" s="36">
        <v>317</v>
      </c>
      <c r="J204" s="37">
        <v>806</v>
      </c>
      <c r="L204" s="40">
        <v>4050093.9113600003</v>
      </c>
      <c r="N204" s="39"/>
      <c r="O204" s="39"/>
      <c r="P204" s="39"/>
      <c r="Q204" s="39"/>
      <c r="S204" s="121">
        <v>489</v>
      </c>
      <c r="T204" s="121">
        <v>317</v>
      </c>
    </row>
    <row r="205" spans="1:22" ht="10.5" x14ac:dyDescent="0.25">
      <c r="A205" s="34" t="s">
        <v>271</v>
      </c>
      <c r="B205" s="35">
        <v>0</v>
      </c>
      <c r="C205" s="35">
        <v>6909</v>
      </c>
      <c r="D205" s="34" t="s">
        <v>342</v>
      </c>
      <c r="E205" s="38"/>
      <c r="F205" s="49"/>
      <c r="G205" s="37">
        <v>0</v>
      </c>
      <c r="H205" s="36">
        <v>440</v>
      </c>
      <c r="I205" s="36">
        <v>267</v>
      </c>
      <c r="J205" s="37">
        <v>707</v>
      </c>
      <c r="L205" s="40">
        <v>3545898.2529600002</v>
      </c>
      <c r="N205" s="39"/>
      <c r="O205" s="39"/>
      <c r="P205" s="39"/>
      <c r="Q205" s="39"/>
      <c r="R205" s="11"/>
      <c r="S205" s="121">
        <v>440</v>
      </c>
      <c r="T205" s="121">
        <v>267</v>
      </c>
    </row>
    <row r="206" spans="1:22" ht="10.5" x14ac:dyDescent="0.25">
      <c r="A206" s="43" t="s">
        <v>272</v>
      </c>
      <c r="B206" s="44">
        <v>0</v>
      </c>
      <c r="C206" s="44">
        <v>9998</v>
      </c>
      <c r="D206" s="43" t="s">
        <v>217</v>
      </c>
      <c r="E206" s="38"/>
      <c r="F206" s="49"/>
      <c r="G206" s="37">
        <v>0</v>
      </c>
      <c r="H206" s="45">
        <v>443</v>
      </c>
      <c r="I206" s="45">
        <v>216.58333333333331</v>
      </c>
      <c r="J206" s="37">
        <v>659.58333333333326</v>
      </c>
      <c r="L206" s="40">
        <v>3288314.9628933333</v>
      </c>
      <c r="N206" s="39"/>
      <c r="O206" s="39"/>
      <c r="P206" s="45">
        <v>145</v>
      </c>
      <c r="Q206" s="39"/>
      <c r="S206" s="121">
        <v>443</v>
      </c>
      <c r="T206" s="121">
        <v>132</v>
      </c>
      <c r="U206" s="50"/>
      <c r="V206" s="124"/>
    </row>
    <row r="207" spans="1:22" ht="10.5" x14ac:dyDescent="0.25">
      <c r="A207" s="43" t="s">
        <v>272</v>
      </c>
      <c r="B207" s="44">
        <v>0</v>
      </c>
      <c r="C207" s="44">
        <v>9997</v>
      </c>
      <c r="D207" s="43" t="s">
        <v>224</v>
      </c>
      <c r="E207" s="38"/>
      <c r="F207" s="49"/>
      <c r="G207" s="37">
        <v>0</v>
      </c>
      <c r="H207" s="45">
        <v>366</v>
      </c>
      <c r="I207" s="45">
        <v>186</v>
      </c>
      <c r="J207" s="37">
        <v>552</v>
      </c>
      <c r="L207" s="40">
        <v>2754848.7052800003</v>
      </c>
      <c r="N207" s="39"/>
      <c r="O207" s="39"/>
      <c r="P207" s="45">
        <v>120</v>
      </c>
      <c r="Q207" s="39"/>
      <c r="S207" s="121">
        <v>366</v>
      </c>
      <c r="T207" s="121">
        <v>116</v>
      </c>
      <c r="V207" s="124"/>
    </row>
    <row r="208" spans="1:22" ht="10.5" hidden="1" x14ac:dyDescent="0.25">
      <c r="B208" s="35"/>
      <c r="E208" s="38"/>
      <c r="F208" s="49"/>
      <c r="H208" s="49"/>
      <c r="I208" s="49"/>
      <c r="L208" s="40"/>
      <c r="N208" s="39"/>
      <c r="O208" s="39"/>
      <c r="P208" s="39"/>
      <c r="Q208" s="39"/>
    </row>
    <row r="209" spans="2:95" ht="10.5" hidden="1" x14ac:dyDescent="0.25">
      <c r="B209" s="35"/>
      <c r="E209" s="38"/>
      <c r="F209" s="49"/>
      <c r="H209" s="49"/>
      <c r="I209" s="49"/>
      <c r="L209" s="40"/>
      <c r="N209" s="39"/>
      <c r="O209" s="39"/>
      <c r="P209" s="39"/>
      <c r="Q209" s="39"/>
    </row>
    <row r="210" spans="2:95" ht="10.5" hidden="1" x14ac:dyDescent="0.25">
      <c r="B210" s="35"/>
      <c r="E210" s="38"/>
      <c r="F210" s="49"/>
      <c r="H210" s="49"/>
      <c r="I210" s="49"/>
      <c r="L210" s="40"/>
      <c r="N210" s="39"/>
      <c r="O210" s="39"/>
      <c r="P210" s="39"/>
      <c r="Q210" s="39"/>
    </row>
    <row r="211" spans="2:95" s="12" customFormat="1" ht="10.5" x14ac:dyDescent="0.25">
      <c r="C211" s="51" t="s">
        <v>240</v>
      </c>
      <c r="D211" s="52" t="s">
        <v>269</v>
      </c>
      <c r="E211" s="4">
        <v>20895</v>
      </c>
      <c r="F211" s="4">
        <v>0</v>
      </c>
      <c r="G211" s="4">
        <v>20895</v>
      </c>
      <c r="H211" s="4">
        <v>0</v>
      </c>
      <c r="I211" s="4">
        <v>0</v>
      </c>
      <c r="J211" s="4">
        <v>0</v>
      </c>
      <c r="K211" s="4"/>
      <c r="L211" s="40">
        <v>70928976.820800036</v>
      </c>
      <c r="M211" s="4"/>
      <c r="N211" s="17">
        <v>0</v>
      </c>
      <c r="O211" s="17">
        <v>0</v>
      </c>
      <c r="P211" s="17">
        <v>0</v>
      </c>
      <c r="Q211" s="17">
        <v>0</v>
      </c>
      <c r="R211" s="4"/>
      <c r="S211" s="17">
        <v>20895</v>
      </c>
      <c r="T211" s="17">
        <v>0</v>
      </c>
      <c r="U211" s="17"/>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2:95" s="12" customFormat="1" ht="10.5" x14ac:dyDescent="0.25">
      <c r="C212" s="51" t="s">
        <v>240</v>
      </c>
      <c r="D212" s="52" t="s">
        <v>270</v>
      </c>
      <c r="E212" s="4">
        <v>0</v>
      </c>
      <c r="F212" s="4">
        <v>0</v>
      </c>
      <c r="G212" s="4">
        <v>0</v>
      </c>
      <c r="H212" s="4">
        <v>3239</v>
      </c>
      <c r="I212" s="4">
        <v>2126</v>
      </c>
      <c r="J212" s="4">
        <v>5365</v>
      </c>
      <c r="K212" s="4"/>
      <c r="L212" s="40">
        <v>26968447.261280004</v>
      </c>
      <c r="M212" s="4"/>
      <c r="N212" s="17">
        <v>0</v>
      </c>
      <c r="O212" s="17">
        <v>0</v>
      </c>
      <c r="P212" s="17">
        <v>0</v>
      </c>
      <c r="Q212" s="17">
        <v>0</v>
      </c>
      <c r="R212" s="4"/>
      <c r="S212" s="17">
        <v>3239</v>
      </c>
      <c r="T212" s="17">
        <v>2126</v>
      </c>
      <c r="U212" s="17"/>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2:95" s="12" customFormat="1" ht="10.5" x14ac:dyDescent="0.25">
      <c r="C213" s="51" t="s">
        <v>240</v>
      </c>
      <c r="D213" s="53" t="s">
        <v>271</v>
      </c>
      <c r="E213" s="4">
        <v>31215</v>
      </c>
      <c r="F213" s="4">
        <v>0</v>
      </c>
      <c r="G213" s="4">
        <v>31215</v>
      </c>
      <c r="H213" s="4">
        <v>15771</v>
      </c>
      <c r="I213" s="4">
        <v>10325</v>
      </c>
      <c r="J213" s="4">
        <v>26096</v>
      </c>
      <c r="K213" s="4"/>
      <c r="L213" s="40">
        <v>237128604.5072</v>
      </c>
      <c r="M213" s="4"/>
      <c r="N213" s="17">
        <v>0</v>
      </c>
      <c r="O213" s="17">
        <v>0</v>
      </c>
      <c r="P213" s="17">
        <v>0</v>
      </c>
      <c r="Q213" s="17">
        <v>0</v>
      </c>
      <c r="R213" s="4"/>
      <c r="S213" s="17">
        <v>46986</v>
      </c>
      <c r="T213" s="17">
        <v>10325</v>
      </c>
      <c r="U213" s="17"/>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2:95" s="12" customFormat="1" ht="10.5" x14ac:dyDescent="0.25">
      <c r="C214" s="51" t="s">
        <v>240</v>
      </c>
      <c r="D214" s="52" t="s">
        <v>272</v>
      </c>
      <c r="E214" s="4">
        <v>1105</v>
      </c>
      <c r="F214" s="4">
        <v>0</v>
      </c>
      <c r="G214" s="4">
        <v>1105</v>
      </c>
      <c r="H214" s="4">
        <v>2761</v>
      </c>
      <c r="I214" s="4">
        <v>1589.5833333333333</v>
      </c>
      <c r="J214" s="4">
        <v>4350.583333333333</v>
      </c>
      <c r="K214" s="4"/>
      <c r="L214" s="40">
        <v>25538463.417133339</v>
      </c>
      <c r="M214" s="37"/>
      <c r="N214" s="17">
        <v>0</v>
      </c>
      <c r="O214" s="17">
        <v>0</v>
      </c>
      <c r="P214" s="17">
        <v>265</v>
      </c>
      <c r="Q214" s="17">
        <v>0</v>
      </c>
      <c r="R214" s="4"/>
      <c r="S214" s="17">
        <v>3866</v>
      </c>
      <c r="T214" s="17">
        <v>1435</v>
      </c>
      <c r="U214" s="17"/>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2:95" s="12" customFormat="1" ht="5.25" customHeight="1" thickBot="1" x14ac:dyDescent="0.3">
      <c r="C215" s="2"/>
      <c r="E215" s="37"/>
      <c r="F215" s="37"/>
      <c r="G215" s="37"/>
      <c r="H215" s="37"/>
      <c r="I215" s="37"/>
      <c r="J215" s="37"/>
      <c r="K215" s="37"/>
      <c r="L215" s="54"/>
      <c r="M215" s="37"/>
      <c r="N215" s="55"/>
      <c r="O215" s="55"/>
      <c r="P215" s="55"/>
      <c r="Q215" s="55"/>
      <c r="R215" s="4"/>
      <c r="S215" s="55"/>
      <c r="T215" s="55"/>
      <c r="U215" s="55"/>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2:95" s="12" customFormat="1" ht="11" thickBot="1" x14ac:dyDescent="0.3">
      <c r="C216" s="12" t="s">
        <v>273</v>
      </c>
      <c r="E216" s="4">
        <v>53215</v>
      </c>
      <c r="F216" s="4">
        <v>0</v>
      </c>
      <c r="G216" s="4">
        <v>53215</v>
      </c>
      <c r="H216" s="4">
        <v>21771</v>
      </c>
      <c r="I216" s="4">
        <v>14040.583333333334</v>
      </c>
      <c r="J216" s="4">
        <v>35811.583333333336</v>
      </c>
      <c r="K216" s="4"/>
      <c r="L216" s="56">
        <v>360564492.00641334</v>
      </c>
      <c r="M216" s="4"/>
      <c r="N216" s="17">
        <v>0</v>
      </c>
      <c r="O216" s="17">
        <v>0</v>
      </c>
      <c r="P216" s="17">
        <v>265</v>
      </c>
      <c r="Q216" s="4">
        <v>0</v>
      </c>
      <c r="R216" s="4"/>
      <c r="S216" s="17">
        <v>74986</v>
      </c>
      <c r="T216" s="17">
        <v>13886</v>
      </c>
      <c r="U216" s="17"/>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8" spans="2:95" ht="10.5" x14ac:dyDescent="0.25">
      <c r="T218" s="17">
        <v>88872</v>
      </c>
    </row>
    <row r="219" spans="2:95" x14ac:dyDescent="0.2">
      <c r="G219" s="57" t="s">
        <v>274</v>
      </c>
      <c r="H219" s="58"/>
      <c r="I219" s="58"/>
      <c r="J219" s="58"/>
      <c r="K219" s="58"/>
      <c r="L219" s="59"/>
    </row>
    <row r="220" spans="2:95" ht="3" customHeight="1" x14ac:dyDescent="0.2">
      <c r="G220" s="60"/>
      <c r="L220" s="61"/>
    </row>
    <row r="221" spans="2:95" x14ac:dyDescent="0.2">
      <c r="G221" s="60"/>
      <c r="I221" s="37" t="s">
        <v>240</v>
      </c>
      <c r="J221" s="37">
        <v>53215</v>
      </c>
      <c r="L221" s="61"/>
    </row>
    <row r="222" spans="2:95" x14ac:dyDescent="0.2">
      <c r="G222" s="60"/>
      <c r="I222" s="37" t="s">
        <v>275</v>
      </c>
      <c r="J222" s="37">
        <v>0</v>
      </c>
      <c r="L222" s="61"/>
    </row>
    <row r="223" spans="2:95" x14ac:dyDescent="0.2">
      <c r="G223" s="60"/>
      <c r="I223" s="37" t="s">
        <v>276</v>
      </c>
      <c r="J223" s="37">
        <v>0</v>
      </c>
      <c r="L223" s="61"/>
    </row>
    <row r="224" spans="2:95" x14ac:dyDescent="0.2">
      <c r="G224" s="60"/>
      <c r="I224" s="37" t="s">
        <v>277</v>
      </c>
      <c r="J224" s="62">
        <v>53215</v>
      </c>
      <c r="L224" s="64">
        <v>0</v>
      </c>
      <c r="P224" s="139"/>
    </row>
    <row r="225" spans="7:16" s="37" customFormat="1" x14ac:dyDescent="0.2">
      <c r="G225" s="60"/>
      <c r="L225" s="61"/>
    </row>
    <row r="226" spans="7:16" s="37" customFormat="1" x14ac:dyDescent="0.2">
      <c r="G226" s="63" t="s">
        <v>278</v>
      </c>
      <c r="L226" s="61"/>
    </row>
    <row r="227" spans="7:16" s="37" customFormat="1" x14ac:dyDescent="0.2">
      <c r="G227" s="60"/>
      <c r="I227" s="37" t="s">
        <v>240</v>
      </c>
      <c r="J227" s="37">
        <v>35811.583333333336</v>
      </c>
      <c r="L227" s="64">
        <v>0</v>
      </c>
    </row>
    <row r="228" spans="7:16" s="37" customFormat="1" x14ac:dyDescent="0.2">
      <c r="G228" s="60"/>
      <c r="I228" s="37" t="s">
        <v>276</v>
      </c>
      <c r="J228" s="37">
        <v>-154.58333333333326</v>
      </c>
      <c r="L228" s="64">
        <v>0</v>
      </c>
    </row>
    <row r="229" spans="7:16" s="37" customFormat="1" x14ac:dyDescent="0.2">
      <c r="G229" s="60"/>
      <c r="I229" s="37" t="s">
        <v>279</v>
      </c>
      <c r="J229" s="62">
        <v>35657</v>
      </c>
      <c r="L229" s="64">
        <v>0</v>
      </c>
    </row>
    <row r="230" spans="7:16" s="37" customFormat="1" hidden="1" x14ac:dyDescent="0.2">
      <c r="G230" s="60"/>
      <c r="I230" s="37" t="s">
        <v>280</v>
      </c>
      <c r="J230" s="65"/>
      <c r="L230" s="61"/>
      <c r="P230" s="11" t="s">
        <v>281</v>
      </c>
    </row>
    <row r="231" spans="7:16" s="37" customFormat="1" ht="10.5" x14ac:dyDescent="0.25">
      <c r="G231" s="60"/>
      <c r="I231" s="37" t="s">
        <v>282</v>
      </c>
      <c r="J231" s="66">
        <v>88872</v>
      </c>
      <c r="L231" s="61"/>
    </row>
    <row r="232" spans="7:16" s="37" customFormat="1" x14ac:dyDescent="0.2">
      <c r="G232" s="67"/>
      <c r="H232" s="68"/>
      <c r="I232" s="68"/>
      <c r="J232" s="68"/>
      <c r="K232" s="68"/>
      <c r="L232" s="69"/>
    </row>
  </sheetData>
  <mergeCells count="3">
    <mergeCell ref="E6:F6"/>
    <mergeCell ref="H6:I6"/>
    <mergeCell ref="N6:O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G168"/>
  <sheetViews>
    <sheetView topLeftCell="H1" workbookViewId="0">
      <selection activeCell="Z6" sqref="Z6"/>
    </sheetView>
  </sheetViews>
  <sheetFormatPr defaultColWidth="9.1796875" defaultRowHeight="10" x14ac:dyDescent="0.2"/>
  <cols>
    <col min="1" max="1" width="18.1796875" style="90" customWidth="1"/>
    <col min="2" max="2" width="5.54296875" style="90" bestFit="1" customWidth="1"/>
    <col min="3" max="3" width="6.81640625" style="108" bestFit="1" customWidth="1"/>
    <col min="4" max="4" width="37.453125" style="90" customWidth="1"/>
    <col min="5" max="5" width="1.54296875" style="90" customWidth="1"/>
    <col min="6" max="6" width="9.7265625" style="76" customWidth="1"/>
    <col min="7" max="9" width="10.7265625" style="76" customWidth="1"/>
    <col min="10" max="10" width="7.7265625" style="76" bestFit="1" customWidth="1"/>
    <col min="11" max="11" width="10.7265625" style="76" customWidth="1"/>
    <col min="12" max="12" width="7.81640625" style="76" bestFit="1" customWidth="1"/>
    <col min="13" max="13" width="9.26953125" style="76" bestFit="1" customWidth="1"/>
    <col min="14" max="14" width="8.1796875" style="76" customWidth="1"/>
    <col min="15" max="15" width="8.453125" style="76" bestFit="1" customWidth="1"/>
    <col min="16" max="16" width="5.26953125" style="76" hidden="1" customWidth="1"/>
    <col min="17" max="17" width="11" style="76" hidden="1" customWidth="1"/>
    <col min="18" max="18" width="10.26953125" style="76" bestFit="1" customWidth="1"/>
    <col min="19" max="19" width="11.54296875" style="76" hidden="1" customWidth="1"/>
    <col min="20" max="20" width="10.453125" style="76" customWidth="1"/>
    <col min="21" max="21" width="9.26953125" style="76" customWidth="1"/>
    <col min="22" max="22" width="10.54296875" style="76" hidden="1" customWidth="1"/>
    <col min="23" max="23" width="10.1796875" style="76" customWidth="1"/>
    <col min="24" max="24" width="1.54296875" style="98" customWidth="1"/>
    <col min="25" max="16384" width="9.1796875" style="98"/>
  </cols>
  <sheetData>
    <row r="1" spans="1:59" s="71" customFormat="1" ht="10.5" x14ac:dyDescent="0.25">
      <c r="A1" s="70" t="s">
        <v>296</v>
      </c>
      <c r="B1" s="70"/>
      <c r="N1" s="72"/>
      <c r="O1" s="135"/>
      <c r="R1" s="72"/>
      <c r="T1" s="72"/>
      <c r="U1" s="73"/>
      <c r="V1" s="73" t="s">
        <v>297</v>
      </c>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s="71" customFormat="1" ht="13.5" customHeight="1" thickBot="1" x14ac:dyDescent="0.3">
      <c r="A2" s="77" t="s">
        <v>328</v>
      </c>
      <c r="B2" s="70"/>
      <c r="D2" s="52"/>
      <c r="E2" s="52"/>
      <c r="F2" s="72"/>
      <c r="G2" s="72"/>
      <c r="H2" s="72"/>
      <c r="I2" s="72"/>
      <c r="J2" s="72"/>
      <c r="K2" s="72"/>
      <c r="L2" s="72"/>
      <c r="M2" s="75"/>
      <c r="N2" s="75"/>
      <c r="O2" s="72"/>
      <c r="P2" s="72"/>
      <c r="R2" s="72"/>
      <c r="S2" s="72"/>
      <c r="T2" s="72"/>
      <c r="U2" s="136" t="s">
        <v>298</v>
      </c>
      <c r="V2" s="75" t="s">
        <v>298</v>
      </c>
      <c r="W2" s="72"/>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row>
    <row r="3" spans="1:59" s="71" customFormat="1" ht="13.5" customHeight="1" thickBot="1" x14ac:dyDescent="0.3">
      <c r="A3" s="77" t="s">
        <v>299</v>
      </c>
      <c r="B3" s="78"/>
      <c r="C3" s="79"/>
      <c r="D3" s="52"/>
      <c r="E3" s="52"/>
      <c r="F3" s="151" t="s">
        <v>300</v>
      </c>
      <c r="G3" s="152"/>
      <c r="H3" s="152"/>
      <c r="I3" s="152"/>
      <c r="J3" s="152"/>
      <c r="K3" s="152"/>
      <c r="L3" s="152"/>
      <c r="M3" s="152"/>
      <c r="N3" s="152"/>
      <c r="O3" s="152"/>
      <c r="P3" s="152"/>
      <c r="Q3" s="152"/>
      <c r="R3" s="152"/>
      <c r="S3" s="152"/>
      <c r="T3" s="152"/>
      <c r="U3" s="152"/>
      <c r="V3" s="152"/>
      <c r="W3" s="153"/>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row>
    <row r="4" spans="1:59" s="82" customFormat="1" ht="68.25" customHeight="1" x14ac:dyDescent="0.25">
      <c r="A4" s="80" t="s">
        <v>0</v>
      </c>
      <c r="B4" s="81" t="s">
        <v>257</v>
      </c>
      <c r="C4" s="81" t="s">
        <v>258</v>
      </c>
      <c r="D4" s="80" t="s">
        <v>1</v>
      </c>
      <c r="F4" s="125" t="s">
        <v>301</v>
      </c>
      <c r="G4" s="126" t="s">
        <v>302</v>
      </c>
      <c r="H4" s="126" t="s">
        <v>303</v>
      </c>
      <c r="I4" s="126" t="s">
        <v>304</v>
      </c>
      <c r="J4" s="126" t="s">
        <v>244</v>
      </c>
      <c r="K4" s="126" t="s">
        <v>332</v>
      </c>
      <c r="L4" s="126" t="s">
        <v>305</v>
      </c>
      <c r="M4" s="110" t="s">
        <v>246</v>
      </c>
      <c r="N4" s="126" t="s">
        <v>247</v>
      </c>
      <c r="O4" s="140" t="s">
        <v>306</v>
      </c>
      <c r="P4" s="83" t="s">
        <v>307</v>
      </c>
      <c r="Q4" s="83" t="s">
        <v>308</v>
      </c>
      <c r="R4" s="126" t="s">
        <v>309</v>
      </c>
      <c r="S4" s="84" t="s">
        <v>327</v>
      </c>
      <c r="T4" s="126" t="s">
        <v>333</v>
      </c>
      <c r="U4" s="84" t="s">
        <v>2</v>
      </c>
      <c r="V4" s="114" t="s">
        <v>310</v>
      </c>
      <c r="W4" s="85" t="s">
        <v>311</v>
      </c>
      <c r="X4" s="86"/>
      <c r="Y4" s="134" t="s">
        <v>353</v>
      </c>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row>
    <row r="5" spans="1:59" ht="10.5" x14ac:dyDescent="0.25">
      <c r="A5" s="87" t="s">
        <v>269</v>
      </c>
      <c r="B5" s="87" t="s">
        <v>9</v>
      </c>
      <c r="C5" s="88">
        <v>2173</v>
      </c>
      <c r="D5" s="89" t="s">
        <v>10</v>
      </c>
      <c r="F5" s="127">
        <v>648357.72063999996</v>
      </c>
      <c r="G5" s="128">
        <v>4230.6768000009142</v>
      </c>
      <c r="H5" s="128">
        <v>2400.3840000000005</v>
      </c>
      <c r="I5" s="128">
        <v>510.08160000009332</v>
      </c>
      <c r="J5" s="128">
        <v>0</v>
      </c>
      <c r="K5" s="128">
        <v>50135.526879009783</v>
      </c>
      <c r="L5" s="128">
        <v>640.44927630029031</v>
      </c>
      <c r="M5" s="128">
        <v>128020.48</v>
      </c>
      <c r="N5" s="128">
        <v>0</v>
      </c>
      <c r="O5" s="141">
        <v>22206</v>
      </c>
      <c r="P5" s="94"/>
      <c r="Q5" s="95"/>
      <c r="R5" s="128">
        <v>-7883.0523386774676</v>
      </c>
      <c r="S5" s="92"/>
      <c r="T5" s="128">
        <v>7059.6808046890146</v>
      </c>
      <c r="U5" s="96">
        <v>9176.4223563910928</v>
      </c>
      <c r="V5" s="96">
        <v>0</v>
      </c>
      <c r="W5" s="97">
        <v>864854.37001771375</v>
      </c>
      <c r="Y5" s="142">
        <v>27867.510300000002</v>
      </c>
    </row>
    <row r="6" spans="1:59" ht="10.5" x14ac:dyDescent="0.25">
      <c r="A6" s="100" t="s">
        <v>271</v>
      </c>
      <c r="B6" s="100"/>
      <c r="C6" s="101">
        <v>3000</v>
      </c>
      <c r="D6" s="89" t="s">
        <v>11</v>
      </c>
      <c r="F6" s="127">
        <v>2060487.62528</v>
      </c>
      <c r="G6" s="128">
        <v>176278.20000003834</v>
      </c>
      <c r="H6" s="128">
        <v>118098.89279999987</v>
      </c>
      <c r="I6" s="128">
        <v>209318.27104426257</v>
      </c>
      <c r="J6" s="128">
        <v>1612.0686335278042</v>
      </c>
      <c r="K6" s="128">
        <v>221167.29085575434</v>
      </c>
      <c r="L6" s="128">
        <v>158320.96162977966</v>
      </c>
      <c r="M6" s="93">
        <v>128020.48</v>
      </c>
      <c r="N6" s="128">
        <v>9620.0984367892561</v>
      </c>
      <c r="O6" s="141">
        <v>69269.25</v>
      </c>
      <c r="P6" s="94"/>
      <c r="Q6" s="95"/>
      <c r="R6" s="128">
        <v>0</v>
      </c>
      <c r="S6" s="92"/>
      <c r="T6" s="128">
        <v>0</v>
      </c>
      <c r="U6" s="96">
        <v>0</v>
      </c>
      <c r="V6" s="96">
        <v>0</v>
      </c>
      <c r="W6" s="97">
        <v>3152193.1386801517</v>
      </c>
      <c r="Y6" s="142">
        <v>102759.6315</v>
      </c>
    </row>
    <row r="7" spans="1:59" ht="10.5" x14ac:dyDescent="0.25">
      <c r="A7" s="87" t="s">
        <v>269</v>
      </c>
      <c r="B7" s="87" t="s">
        <v>12</v>
      </c>
      <c r="C7" s="88">
        <v>3026</v>
      </c>
      <c r="D7" s="89" t="s">
        <v>13</v>
      </c>
      <c r="F7" s="127">
        <v>1191484.6070399999</v>
      </c>
      <c r="G7" s="128">
        <v>13397.1432000029</v>
      </c>
      <c r="H7" s="128">
        <v>9121.4591999999939</v>
      </c>
      <c r="I7" s="128">
        <v>0</v>
      </c>
      <c r="J7" s="128">
        <v>0</v>
      </c>
      <c r="K7" s="128">
        <v>43278.727179864356</v>
      </c>
      <c r="L7" s="128">
        <v>4642.6319530923774</v>
      </c>
      <c r="M7" s="93">
        <v>128020.48</v>
      </c>
      <c r="N7" s="128">
        <v>0</v>
      </c>
      <c r="O7" s="141">
        <v>41262</v>
      </c>
      <c r="P7" s="94"/>
      <c r="Q7" s="95"/>
      <c r="R7" s="128">
        <v>-14532.881901274099</v>
      </c>
      <c r="S7" s="92"/>
      <c r="T7" s="128">
        <v>156209.95142704056</v>
      </c>
      <c r="U7" s="96">
        <v>0</v>
      </c>
      <c r="V7" s="96">
        <v>0</v>
      </c>
      <c r="W7" s="97">
        <v>1572884.1180987258</v>
      </c>
      <c r="Y7" s="142">
        <v>48262.811300000001</v>
      </c>
    </row>
    <row r="8" spans="1:59" ht="10.5" x14ac:dyDescent="0.25">
      <c r="A8" s="100" t="s">
        <v>271</v>
      </c>
      <c r="B8" s="100"/>
      <c r="C8" s="88">
        <v>2001</v>
      </c>
      <c r="D8" s="89" t="s">
        <v>21</v>
      </c>
      <c r="F8" s="127">
        <v>1317082.69952</v>
      </c>
      <c r="G8" s="128">
        <v>84613.536000018386</v>
      </c>
      <c r="H8" s="128">
        <v>55208.832000000068</v>
      </c>
      <c r="I8" s="128">
        <v>150854.1328000275</v>
      </c>
      <c r="J8" s="128">
        <v>0</v>
      </c>
      <c r="K8" s="128">
        <v>157006.73088192282</v>
      </c>
      <c r="L8" s="128">
        <v>23034.094222211934</v>
      </c>
      <c r="M8" s="93">
        <v>128020.48</v>
      </c>
      <c r="N8" s="128">
        <v>0</v>
      </c>
      <c r="O8" s="141">
        <v>5888</v>
      </c>
      <c r="P8" s="94"/>
      <c r="Q8" s="95"/>
      <c r="R8" s="128">
        <v>0</v>
      </c>
      <c r="S8" s="92"/>
      <c r="T8" s="128">
        <v>0</v>
      </c>
      <c r="U8" s="96">
        <v>0</v>
      </c>
      <c r="V8" s="96">
        <v>0</v>
      </c>
      <c r="W8" s="97">
        <v>1921708.505424181</v>
      </c>
      <c r="Y8" s="142">
        <v>63172.224300000002</v>
      </c>
    </row>
    <row r="9" spans="1:59" ht="10.5" x14ac:dyDescent="0.25">
      <c r="A9" s="100" t="s">
        <v>271</v>
      </c>
      <c r="B9" s="100"/>
      <c r="C9" s="101" t="s">
        <v>283</v>
      </c>
      <c r="D9" s="102" t="s">
        <v>4</v>
      </c>
      <c r="F9" s="127">
        <v>1174511.8918399999</v>
      </c>
      <c r="G9" s="128">
        <v>130445.86800002819</v>
      </c>
      <c r="H9" s="128">
        <v>84013.439999999944</v>
      </c>
      <c r="I9" s="128">
        <v>143012.87840002609</v>
      </c>
      <c r="J9" s="128">
        <v>0</v>
      </c>
      <c r="K9" s="128">
        <v>89874.682733556358</v>
      </c>
      <c r="L9" s="128">
        <v>12164.370230297562</v>
      </c>
      <c r="M9" s="129"/>
      <c r="N9" s="128">
        <v>0</v>
      </c>
      <c r="O9" s="129"/>
      <c r="P9" s="94"/>
      <c r="Q9" s="95"/>
      <c r="R9" s="128">
        <v>0</v>
      </c>
      <c r="S9" s="92"/>
      <c r="T9" s="129"/>
      <c r="U9" s="129"/>
      <c r="V9" s="103"/>
      <c r="W9" s="97">
        <v>1634023.131203908</v>
      </c>
      <c r="Y9" s="142"/>
    </row>
    <row r="10" spans="1:59" ht="10.5" x14ac:dyDescent="0.25">
      <c r="A10" s="87" t="s">
        <v>269</v>
      </c>
      <c r="B10" s="87" t="s">
        <v>14</v>
      </c>
      <c r="C10" s="88">
        <v>2150</v>
      </c>
      <c r="D10" s="89" t="s">
        <v>15</v>
      </c>
      <c r="F10" s="127">
        <v>1113410.1171200001</v>
      </c>
      <c r="G10" s="128">
        <v>23268.722400005056</v>
      </c>
      <c r="H10" s="128">
        <v>15842.5344</v>
      </c>
      <c r="I10" s="128">
        <v>230.74027645264164</v>
      </c>
      <c r="J10" s="128">
        <v>0</v>
      </c>
      <c r="K10" s="128">
        <v>65787.746307914436</v>
      </c>
      <c r="L10" s="128">
        <v>4545.7101324211735</v>
      </c>
      <c r="M10" s="93">
        <v>128020.48</v>
      </c>
      <c r="N10" s="128">
        <v>0</v>
      </c>
      <c r="O10" s="141">
        <v>40448</v>
      </c>
      <c r="P10" s="94"/>
      <c r="Q10" s="95"/>
      <c r="R10" s="128">
        <v>-13668.962559264666</v>
      </c>
      <c r="S10" s="92"/>
      <c r="T10" s="128">
        <v>93733.949363206688</v>
      </c>
      <c r="U10" s="96">
        <v>6376.6489420523867</v>
      </c>
      <c r="V10" s="96">
        <v>0</v>
      </c>
      <c r="W10" s="97">
        <v>1477995.6863827878</v>
      </c>
      <c r="Y10" s="142">
        <v>46981.603900000002</v>
      </c>
    </row>
    <row r="11" spans="1:59" ht="10.5" x14ac:dyDescent="0.25">
      <c r="A11" s="100" t="s">
        <v>271</v>
      </c>
      <c r="B11" s="100"/>
      <c r="C11" s="88">
        <v>2184</v>
      </c>
      <c r="D11" s="89" t="s">
        <v>16</v>
      </c>
      <c r="F11" s="127">
        <v>597439.57504000003</v>
      </c>
      <c r="G11" s="128">
        <v>39486.31680000855</v>
      </c>
      <c r="H11" s="128">
        <v>25444.070400000022</v>
      </c>
      <c r="I11" s="128">
        <v>68911.02400001252</v>
      </c>
      <c r="J11" s="128">
        <v>0</v>
      </c>
      <c r="K11" s="128">
        <v>81136.077269176589</v>
      </c>
      <c r="L11" s="128">
        <v>47817.26979238358</v>
      </c>
      <c r="M11" s="93">
        <v>128020.48</v>
      </c>
      <c r="N11" s="128">
        <v>0</v>
      </c>
      <c r="O11" s="141">
        <v>4377.6000000000004</v>
      </c>
      <c r="P11" s="94"/>
      <c r="Q11" s="95"/>
      <c r="R11" s="128">
        <v>0</v>
      </c>
      <c r="S11" s="92"/>
      <c r="T11" s="128">
        <v>0</v>
      </c>
      <c r="U11" s="96">
        <v>0</v>
      </c>
      <c r="V11" s="96">
        <v>0</v>
      </c>
      <c r="W11" s="97">
        <v>992632.41330158117</v>
      </c>
      <c r="Y11" s="142">
        <v>31283.063099999999</v>
      </c>
    </row>
    <row r="12" spans="1:59" ht="10.5" x14ac:dyDescent="0.25">
      <c r="A12" s="100" t="s">
        <v>271</v>
      </c>
      <c r="B12" s="100"/>
      <c r="C12" s="88">
        <v>3360</v>
      </c>
      <c r="D12" s="89" t="s">
        <v>17</v>
      </c>
      <c r="F12" s="127">
        <v>1401946.2755199999</v>
      </c>
      <c r="G12" s="128">
        <v>18332.932800003982</v>
      </c>
      <c r="H12" s="128">
        <v>11041.766400000002</v>
      </c>
      <c r="I12" s="128">
        <v>16372.619200002986</v>
      </c>
      <c r="J12" s="128">
        <v>0</v>
      </c>
      <c r="K12" s="128">
        <v>69743.071146358663</v>
      </c>
      <c r="L12" s="128">
        <v>2707.0997333321193</v>
      </c>
      <c r="M12" s="93">
        <v>128020.48</v>
      </c>
      <c r="N12" s="128">
        <v>0</v>
      </c>
      <c r="O12" s="141">
        <v>6400</v>
      </c>
      <c r="P12" s="94"/>
      <c r="Q12" s="95"/>
      <c r="R12" s="128">
        <v>0</v>
      </c>
      <c r="S12" s="92"/>
      <c r="T12" s="128">
        <v>171100.755200302</v>
      </c>
      <c r="U12" s="96">
        <v>0</v>
      </c>
      <c r="V12" s="96">
        <v>0</v>
      </c>
      <c r="W12" s="97">
        <v>1825665</v>
      </c>
      <c r="Y12" s="142">
        <v>56370.123399999997</v>
      </c>
    </row>
    <row r="13" spans="1:59" ht="10.5" x14ac:dyDescent="0.25">
      <c r="A13" s="87" t="s">
        <v>269</v>
      </c>
      <c r="B13" s="87" t="s">
        <v>18</v>
      </c>
      <c r="C13" s="88">
        <v>2102</v>
      </c>
      <c r="D13" s="89" t="s">
        <v>19</v>
      </c>
      <c r="F13" s="127">
        <v>726432.21056000004</v>
      </c>
      <c r="G13" s="128">
        <v>32435.188800006978</v>
      </c>
      <c r="H13" s="128">
        <v>22083.532799999957</v>
      </c>
      <c r="I13" s="128">
        <v>96345.412800017599</v>
      </c>
      <c r="J13" s="128">
        <v>0</v>
      </c>
      <c r="K13" s="128">
        <v>58099.939664514255</v>
      </c>
      <c r="L13" s="128">
        <v>29847.834998893642</v>
      </c>
      <c r="M13" s="93">
        <v>128020.48</v>
      </c>
      <c r="N13" s="128">
        <v>0</v>
      </c>
      <c r="O13" s="141">
        <v>19212</v>
      </c>
      <c r="P13" s="94"/>
      <c r="Q13" s="95"/>
      <c r="R13" s="128">
        <v>-9060.0182351506737</v>
      </c>
      <c r="S13" s="92"/>
      <c r="T13" s="128">
        <v>0</v>
      </c>
      <c r="U13" s="96">
        <v>4970.609626651858</v>
      </c>
      <c r="V13" s="96">
        <v>0</v>
      </c>
      <c r="W13" s="97">
        <v>1108387.1910149339</v>
      </c>
      <c r="Y13" s="142">
        <v>34765.626799999998</v>
      </c>
    </row>
    <row r="14" spans="1:59" ht="10.5" x14ac:dyDescent="0.25">
      <c r="A14" s="100" t="s">
        <v>271</v>
      </c>
      <c r="B14" s="100"/>
      <c r="C14" s="101">
        <v>2020</v>
      </c>
      <c r="D14" s="89" t="s">
        <v>20</v>
      </c>
      <c r="F14" s="127">
        <v>1754978.75168</v>
      </c>
      <c r="G14" s="128">
        <v>133266.31920002901</v>
      </c>
      <c r="H14" s="128">
        <v>88334.131200000003</v>
      </c>
      <c r="I14" s="128">
        <v>191780.68000003518</v>
      </c>
      <c r="J14" s="128">
        <v>7542.3065760334184</v>
      </c>
      <c r="K14" s="128">
        <v>190999.78925832623</v>
      </c>
      <c r="L14" s="128">
        <v>142407.070326413</v>
      </c>
      <c r="M14" s="93">
        <v>128020.48</v>
      </c>
      <c r="N14" s="128">
        <v>0</v>
      </c>
      <c r="O14" s="141">
        <v>6451.2</v>
      </c>
      <c r="P14" s="94"/>
      <c r="Q14" s="95"/>
      <c r="R14" s="128">
        <v>0</v>
      </c>
      <c r="S14" s="92"/>
      <c r="T14" s="128">
        <v>0</v>
      </c>
      <c r="U14" s="96">
        <v>0</v>
      </c>
      <c r="V14" s="96">
        <v>0</v>
      </c>
      <c r="W14" s="97">
        <v>2643780.7282408373</v>
      </c>
      <c r="Y14" s="142">
        <v>85702.870899999994</v>
      </c>
    </row>
    <row r="15" spans="1:59" ht="10.5" x14ac:dyDescent="0.25">
      <c r="A15" s="87" t="s">
        <v>269</v>
      </c>
      <c r="B15" s="87" t="s">
        <v>24</v>
      </c>
      <c r="C15" s="88">
        <v>2166</v>
      </c>
      <c r="D15" s="89" t="s">
        <v>25</v>
      </c>
      <c r="F15" s="127">
        <v>638174.09152000002</v>
      </c>
      <c r="G15" s="128">
        <v>8461.3536000018303</v>
      </c>
      <c r="H15" s="128">
        <v>5760.9215999999951</v>
      </c>
      <c r="I15" s="128">
        <v>510.08160000009281</v>
      </c>
      <c r="J15" s="128">
        <v>0</v>
      </c>
      <c r="K15" s="128">
        <v>42217.513215188454</v>
      </c>
      <c r="L15" s="128">
        <v>6021.5767950893205</v>
      </c>
      <c r="M15" s="93">
        <v>128020.48</v>
      </c>
      <c r="N15" s="128">
        <v>0</v>
      </c>
      <c r="O15" s="141">
        <v>24326</v>
      </c>
      <c r="P15" s="94"/>
      <c r="Q15" s="95"/>
      <c r="R15" s="128">
        <v>-7794.564042238655</v>
      </c>
      <c r="S15" s="92"/>
      <c r="T15" s="128">
        <v>0</v>
      </c>
      <c r="U15" s="96">
        <v>2910.4296652153134</v>
      </c>
      <c r="V15" s="96">
        <v>0</v>
      </c>
      <c r="W15" s="97">
        <v>848607.8839532563</v>
      </c>
      <c r="Y15" s="142">
        <v>28134.553500000002</v>
      </c>
    </row>
    <row r="16" spans="1:59" ht="10.5" x14ac:dyDescent="0.25">
      <c r="A16" s="87" t="s">
        <v>269</v>
      </c>
      <c r="B16" s="87" t="s">
        <v>26</v>
      </c>
      <c r="C16" s="88">
        <v>2062</v>
      </c>
      <c r="D16" s="89" t="s">
        <v>27</v>
      </c>
      <c r="F16" s="127">
        <v>1415524.44768</v>
      </c>
      <c r="G16" s="128">
        <v>39486.316800008506</v>
      </c>
      <c r="H16" s="128">
        <v>24963.9935999999</v>
      </c>
      <c r="I16" s="128">
        <v>70671.305600012813</v>
      </c>
      <c r="J16" s="128">
        <v>0</v>
      </c>
      <c r="K16" s="128">
        <v>127906.02168959599</v>
      </c>
      <c r="L16" s="128">
        <v>9010.5532057266137</v>
      </c>
      <c r="M16" s="93">
        <v>128020.48</v>
      </c>
      <c r="N16" s="128">
        <v>0</v>
      </c>
      <c r="O16" s="141">
        <v>38912</v>
      </c>
      <c r="P16" s="94"/>
      <c r="Q16" s="95"/>
      <c r="R16" s="128">
        <v>-17459.344195231279</v>
      </c>
      <c r="S16" s="92"/>
      <c r="T16" s="128">
        <v>21301.881424656247</v>
      </c>
      <c r="U16" s="96">
        <v>5806.5249328720383</v>
      </c>
      <c r="V16" s="96">
        <v>0</v>
      </c>
      <c r="W16" s="97">
        <v>1864144.1807376407</v>
      </c>
      <c r="Y16" s="142">
        <v>59966.705499999996</v>
      </c>
    </row>
    <row r="17" spans="1:25" ht="10.5" x14ac:dyDescent="0.25">
      <c r="A17" s="100" t="s">
        <v>271</v>
      </c>
      <c r="B17" s="100"/>
      <c r="C17" s="101">
        <v>2075</v>
      </c>
      <c r="D17" s="89" t="s">
        <v>28</v>
      </c>
      <c r="F17" s="127">
        <v>2050303.9961600001</v>
      </c>
      <c r="G17" s="128">
        <v>206598.05040004468</v>
      </c>
      <c r="H17" s="128">
        <v>136341.81120000005</v>
      </c>
      <c r="I17" s="128">
        <v>248669.78080004526</v>
      </c>
      <c r="J17" s="128">
        <v>13005.280512057609</v>
      </c>
      <c r="K17" s="128">
        <v>325022.95827413368</v>
      </c>
      <c r="L17" s="128">
        <v>137219.51815050861</v>
      </c>
      <c r="M17" s="93">
        <v>128020.48</v>
      </c>
      <c r="N17" s="128">
        <v>32089.812674606754</v>
      </c>
      <c r="O17" s="141">
        <v>54262.75</v>
      </c>
      <c r="P17" s="94"/>
      <c r="Q17" s="95"/>
      <c r="R17" s="128">
        <v>0</v>
      </c>
      <c r="S17" s="92"/>
      <c r="T17" s="128">
        <v>0</v>
      </c>
      <c r="U17" s="96">
        <v>0</v>
      </c>
      <c r="V17" s="96">
        <v>0</v>
      </c>
      <c r="W17" s="97">
        <v>3331534.4381713965</v>
      </c>
      <c r="Y17" s="142">
        <v>106875.29760000001</v>
      </c>
    </row>
    <row r="18" spans="1:25" ht="10.5" x14ac:dyDescent="0.25">
      <c r="A18" s="87" t="s">
        <v>269</v>
      </c>
      <c r="B18" s="87" t="s">
        <v>29</v>
      </c>
      <c r="C18" s="88">
        <v>2107</v>
      </c>
      <c r="D18" s="89" t="s">
        <v>30</v>
      </c>
      <c r="F18" s="127">
        <v>1340844.5008</v>
      </c>
      <c r="G18" s="128">
        <v>67690.828800014599</v>
      </c>
      <c r="H18" s="128">
        <v>42246.758399999941</v>
      </c>
      <c r="I18" s="128">
        <v>132481.19360002433</v>
      </c>
      <c r="J18" s="128">
        <v>0</v>
      </c>
      <c r="K18" s="128">
        <v>176815.4734499944</v>
      </c>
      <c r="L18" s="128">
        <v>49100.711999977859</v>
      </c>
      <c r="M18" s="93">
        <v>128020.48</v>
      </c>
      <c r="N18" s="128">
        <v>0</v>
      </c>
      <c r="O18" s="141">
        <v>47410</v>
      </c>
      <c r="P18" s="94"/>
      <c r="Q18" s="95"/>
      <c r="R18" s="128">
        <v>-16787.241387682665</v>
      </c>
      <c r="S18" s="92"/>
      <c r="T18" s="128">
        <v>0</v>
      </c>
      <c r="U18" s="96">
        <v>28823.827786772512</v>
      </c>
      <c r="V18" s="96">
        <v>0</v>
      </c>
      <c r="W18" s="97">
        <v>1996646.533449101</v>
      </c>
      <c r="Y18" s="142">
        <v>61508.955199999997</v>
      </c>
    </row>
    <row r="19" spans="1:25" ht="10.5" x14ac:dyDescent="0.25">
      <c r="A19" s="100" t="s">
        <v>271</v>
      </c>
      <c r="B19" s="100"/>
      <c r="C19" s="101" t="s">
        <v>284</v>
      </c>
      <c r="D19" s="102" t="s">
        <v>5</v>
      </c>
      <c r="F19" s="127">
        <v>1371395.3881600001</v>
      </c>
      <c r="G19" s="128">
        <v>128330.52960002799</v>
      </c>
      <c r="H19" s="128">
        <v>83533.363200000051</v>
      </c>
      <c r="I19" s="128">
        <v>135961.75040002464</v>
      </c>
      <c r="J19" s="128">
        <v>0</v>
      </c>
      <c r="K19" s="128">
        <v>196231.29032935391</v>
      </c>
      <c r="L19" s="128">
        <v>25819.045640666423</v>
      </c>
      <c r="M19" s="129"/>
      <c r="N19" s="128">
        <v>0</v>
      </c>
      <c r="O19" s="129"/>
      <c r="P19" s="94"/>
      <c r="Q19" s="95"/>
      <c r="R19" s="128">
        <v>0</v>
      </c>
      <c r="S19" s="92"/>
      <c r="T19" s="129"/>
      <c r="U19" s="129"/>
      <c r="V19" s="103"/>
      <c r="W19" s="97">
        <v>1941271.3673300731</v>
      </c>
      <c r="Y19" s="142"/>
    </row>
    <row r="20" spans="1:25" ht="10.5" x14ac:dyDescent="0.25">
      <c r="A20" s="100" t="s">
        <v>272</v>
      </c>
      <c r="B20" s="100"/>
      <c r="C20" s="101" t="s">
        <v>285</v>
      </c>
      <c r="D20" s="102" t="s">
        <v>6</v>
      </c>
      <c r="F20" s="127">
        <v>1279742.7260799999</v>
      </c>
      <c r="G20" s="128">
        <v>67690.828800014788</v>
      </c>
      <c r="H20" s="128">
        <v>45127.219199999963</v>
      </c>
      <c r="I20" s="128">
        <v>98315.728000017931</v>
      </c>
      <c r="J20" s="128">
        <v>0</v>
      </c>
      <c r="K20" s="128">
        <v>107783.26021598824</v>
      </c>
      <c r="L20" s="128">
        <v>24771.276686072899</v>
      </c>
      <c r="M20" s="129"/>
      <c r="N20" s="128">
        <v>0</v>
      </c>
      <c r="O20" s="129"/>
      <c r="P20" s="94"/>
      <c r="Q20" s="95"/>
      <c r="R20" s="128">
        <v>0</v>
      </c>
      <c r="S20" s="92"/>
      <c r="T20" s="129"/>
      <c r="U20" s="129"/>
      <c r="V20" s="103"/>
      <c r="W20" s="97">
        <v>1623431.0389820936</v>
      </c>
      <c r="Y20" s="142"/>
    </row>
    <row r="21" spans="1:25" ht="10.5" x14ac:dyDescent="0.25">
      <c r="A21" s="87" t="s">
        <v>269</v>
      </c>
      <c r="B21" s="87" t="s">
        <v>31</v>
      </c>
      <c r="C21" s="88">
        <v>3031</v>
      </c>
      <c r="D21" s="89" t="s">
        <v>32</v>
      </c>
      <c r="F21" s="127">
        <v>682303.15104000003</v>
      </c>
      <c r="G21" s="128">
        <v>2820.4512000006107</v>
      </c>
      <c r="H21" s="128">
        <v>1920.3071999999986</v>
      </c>
      <c r="I21" s="128">
        <v>440.07040000007999</v>
      </c>
      <c r="J21" s="128">
        <v>0</v>
      </c>
      <c r="K21" s="128">
        <v>53072.490239998311</v>
      </c>
      <c r="L21" s="128">
        <v>0</v>
      </c>
      <c r="M21" s="93">
        <v>128020.48</v>
      </c>
      <c r="N21" s="128">
        <v>0</v>
      </c>
      <c r="O21" s="141">
        <v>19835</v>
      </c>
      <c r="P21" s="94"/>
      <c r="Q21" s="95"/>
      <c r="R21" s="128">
        <v>-8282.3621782947685</v>
      </c>
      <c r="S21" s="92"/>
      <c r="T21" s="128">
        <v>16828.049920000867</v>
      </c>
      <c r="U21" s="96">
        <v>1576.1956893856404</v>
      </c>
      <c r="V21" s="96">
        <v>0</v>
      </c>
      <c r="W21" s="97">
        <v>898533.83351109072</v>
      </c>
      <c r="Y21" s="142">
        <v>28849.669300000001</v>
      </c>
    </row>
    <row r="22" spans="1:25" ht="10.5" x14ac:dyDescent="0.25">
      <c r="A22" s="87" t="s">
        <v>269</v>
      </c>
      <c r="B22" s="87" t="s">
        <v>33</v>
      </c>
      <c r="C22" s="88">
        <v>2203</v>
      </c>
      <c r="D22" s="89" t="s">
        <v>34</v>
      </c>
      <c r="F22" s="127">
        <v>1368000.84512</v>
      </c>
      <c r="G22" s="128">
        <v>13397.143200002918</v>
      </c>
      <c r="H22" s="128">
        <v>9121.4592000000048</v>
      </c>
      <c r="I22" s="128">
        <v>510.08160000009269</v>
      </c>
      <c r="J22" s="128">
        <v>0</v>
      </c>
      <c r="K22" s="128">
        <v>92462.991711997223</v>
      </c>
      <c r="L22" s="128">
        <v>1992.4210090900128</v>
      </c>
      <c r="M22" s="93">
        <v>128020.48</v>
      </c>
      <c r="N22" s="128">
        <v>0</v>
      </c>
      <c r="O22" s="141">
        <v>37120</v>
      </c>
      <c r="P22" s="94"/>
      <c r="Q22" s="95"/>
      <c r="R22" s="128">
        <v>-16669.58351481042</v>
      </c>
      <c r="S22" s="92"/>
      <c r="T22" s="128">
        <v>161709.57815890989</v>
      </c>
      <c r="U22" s="96">
        <v>0</v>
      </c>
      <c r="V22" s="96">
        <v>0</v>
      </c>
      <c r="W22" s="97">
        <v>1795665.4164851897</v>
      </c>
      <c r="Y22" s="142">
        <v>54451.813000000002</v>
      </c>
    </row>
    <row r="23" spans="1:25" ht="10.5" x14ac:dyDescent="0.25">
      <c r="A23" s="100" t="s">
        <v>271</v>
      </c>
      <c r="B23" s="100"/>
      <c r="C23" s="88">
        <v>2036</v>
      </c>
      <c r="D23" s="89" t="s">
        <v>35</v>
      </c>
      <c r="F23" s="127">
        <v>2087643.9696</v>
      </c>
      <c r="G23" s="128">
        <v>144548.12400003121</v>
      </c>
      <c r="H23" s="128">
        <v>97935.667200000069</v>
      </c>
      <c r="I23" s="128">
        <v>206633.05600003761</v>
      </c>
      <c r="J23" s="128">
        <v>3875.1199200171786</v>
      </c>
      <c r="K23" s="128">
        <v>262351.4240070926</v>
      </c>
      <c r="L23" s="128">
        <v>140981.92270123516</v>
      </c>
      <c r="M23" s="93">
        <v>128020.48</v>
      </c>
      <c r="N23" s="128">
        <v>0</v>
      </c>
      <c r="O23" s="141">
        <v>14336</v>
      </c>
      <c r="P23" s="94"/>
      <c r="Q23" s="95"/>
      <c r="R23" s="128">
        <v>0</v>
      </c>
      <c r="S23" s="92"/>
      <c r="T23" s="128">
        <v>0</v>
      </c>
      <c r="U23" s="96">
        <v>0</v>
      </c>
      <c r="V23" s="96">
        <v>0</v>
      </c>
      <c r="W23" s="97">
        <v>3086325.7634284138</v>
      </c>
      <c r="Y23" s="142">
        <v>99031.028099999996</v>
      </c>
    </row>
    <row r="24" spans="1:25" ht="10.5" x14ac:dyDescent="0.25">
      <c r="A24" s="87" t="s">
        <v>269</v>
      </c>
      <c r="B24" s="87" t="s">
        <v>36</v>
      </c>
      <c r="C24" s="88">
        <v>2087</v>
      </c>
      <c r="D24" s="89" t="s">
        <v>37</v>
      </c>
      <c r="F24" s="127">
        <v>872397.56128000002</v>
      </c>
      <c r="G24" s="128">
        <v>112112.93520002425</v>
      </c>
      <c r="H24" s="128">
        <v>75852.13440000001</v>
      </c>
      <c r="I24" s="128">
        <v>144603.13280002642</v>
      </c>
      <c r="J24" s="128">
        <v>548.18769600242842</v>
      </c>
      <c r="K24" s="128">
        <v>128619.32287603997</v>
      </c>
      <c r="L24" s="128">
        <v>12478.383887219066</v>
      </c>
      <c r="M24" s="93">
        <v>128020.48</v>
      </c>
      <c r="N24" s="128">
        <v>0</v>
      </c>
      <c r="O24" s="141">
        <v>37120</v>
      </c>
      <c r="P24" s="94"/>
      <c r="Q24" s="95"/>
      <c r="R24" s="128">
        <v>-11481.985008890164</v>
      </c>
      <c r="S24" s="92"/>
      <c r="T24" s="128">
        <v>0</v>
      </c>
      <c r="U24" s="96">
        <v>39760.325221891748</v>
      </c>
      <c r="V24" s="96">
        <v>0</v>
      </c>
      <c r="W24" s="97">
        <v>1540030.4783523134</v>
      </c>
      <c r="Y24" s="142">
        <v>51637.357400000001</v>
      </c>
    </row>
    <row r="25" spans="1:25" ht="10.5" x14ac:dyDescent="0.25">
      <c r="A25" s="87" t="s">
        <v>269</v>
      </c>
      <c r="B25" s="87" t="s">
        <v>38</v>
      </c>
      <c r="C25" s="88">
        <v>2094</v>
      </c>
      <c r="D25" s="89" t="s">
        <v>39</v>
      </c>
      <c r="F25" s="127">
        <v>1405340.81856</v>
      </c>
      <c r="G25" s="128">
        <v>139612.3344000302</v>
      </c>
      <c r="H25" s="128">
        <v>92174.745599999995</v>
      </c>
      <c r="I25" s="128">
        <v>160805.72480002922</v>
      </c>
      <c r="J25" s="128">
        <v>0</v>
      </c>
      <c r="K25" s="128">
        <v>196532.68087646822</v>
      </c>
      <c r="L25" s="128">
        <v>16281.926725416402</v>
      </c>
      <c r="M25" s="93">
        <v>128020.48</v>
      </c>
      <c r="N25" s="128">
        <v>0</v>
      </c>
      <c r="O25" s="141">
        <v>37888</v>
      </c>
      <c r="P25" s="94"/>
      <c r="Q25" s="95"/>
      <c r="R25" s="128">
        <v>-18159.269443367899</v>
      </c>
      <c r="S25" s="92"/>
      <c r="T25" s="128">
        <v>0</v>
      </c>
      <c r="U25" s="96">
        <v>0</v>
      </c>
      <c r="V25" s="96">
        <v>0</v>
      </c>
      <c r="W25" s="97">
        <v>2158497.4415185764</v>
      </c>
      <c r="Y25" s="142">
        <v>74380.0383</v>
      </c>
    </row>
    <row r="26" spans="1:25" ht="10.5" x14ac:dyDescent="0.25">
      <c r="A26" s="100" t="s">
        <v>271</v>
      </c>
      <c r="B26" s="100"/>
      <c r="C26" s="101">
        <v>2013</v>
      </c>
      <c r="D26" s="89" t="s">
        <v>40</v>
      </c>
      <c r="F26" s="127">
        <v>594045.03200000001</v>
      </c>
      <c r="G26" s="128">
        <v>73331.731200015871</v>
      </c>
      <c r="H26" s="128">
        <v>49447.91040000003</v>
      </c>
      <c r="I26" s="128">
        <v>64410.304000011784</v>
      </c>
      <c r="J26" s="128">
        <v>7186.4082621007983</v>
      </c>
      <c r="K26" s="128">
        <v>64206.051724135912</v>
      </c>
      <c r="L26" s="128">
        <v>7204.3783225774096</v>
      </c>
      <c r="M26" s="93">
        <v>128020.48</v>
      </c>
      <c r="N26" s="128">
        <v>0</v>
      </c>
      <c r="O26" s="141">
        <v>3788.8</v>
      </c>
      <c r="P26" s="94"/>
      <c r="Q26" s="95"/>
      <c r="R26" s="128">
        <v>0</v>
      </c>
      <c r="S26" s="92"/>
      <c r="T26" s="128">
        <v>0</v>
      </c>
      <c r="U26" s="96">
        <v>0</v>
      </c>
      <c r="V26" s="96">
        <v>0</v>
      </c>
      <c r="W26" s="97">
        <v>991641.09590884182</v>
      </c>
      <c r="Y26" s="142">
        <v>36156.851900000001</v>
      </c>
    </row>
    <row r="27" spans="1:25" ht="10.5" x14ac:dyDescent="0.25">
      <c r="A27" s="100" t="s">
        <v>271</v>
      </c>
      <c r="B27" s="100"/>
      <c r="C27" s="88">
        <v>3024</v>
      </c>
      <c r="D27" s="89" t="s">
        <v>41</v>
      </c>
      <c r="F27" s="127">
        <v>1235613.66656</v>
      </c>
      <c r="G27" s="128">
        <v>80382.85920001741</v>
      </c>
      <c r="H27" s="128">
        <v>53288.524800000007</v>
      </c>
      <c r="I27" s="128">
        <v>66960.712000012209</v>
      </c>
      <c r="J27" s="128">
        <v>0</v>
      </c>
      <c r="K27" s="128">
        <v>154596.19756197694</v>
      </c>
      <c r="L27" s="128">
        <v>15417.577528881957</v>
      </c>
      <c r="M27" s="93">
        <v>128020.48</v>
      </c>
      <c r="N27" s="128">
        <v>0</v>
      </c>
      <c r="O27" s="141">
        <v>8038.4</v>
      </c>
      <c r="P27" s="94"/>
      <c r="Q27" s="95"/>
      <c r="R27" s="128">
        <v>0</v>
      </c>
      <c r="S27" s="92"/>
      <c r="T27" s="128">
        <v>0</v>
      </c>
      <c r="U27" s="96">
        <v>0</v>
      </c>
      <c r="V27" s="96">
        <v>0</v>
      </c>
      <c r="W27" s="97">
        <v>1742318.4176508882</v>
      </c>
      <c r="Y27" s="142">
        <v>59691.661</v>
      </c>
    </row>
    <row r="28" spans="1:25" ht="10.5" x14ac:dyDescent="0.25">
      <c r="A28" s="100" t="s">
        <v>271</v>
      </c>
      <c r="B28" s="100"/>
      <c r="C28" s="88">
        <v>2015</v>
      </c>
      <c r="D28" s="89" t="s">
        <v>42</v>
      </c>
      <c r="F28" s="127">
        <v>695881.32319999998</v>
      </c>
      <c r="G28" s="128">
        <v>26089.173600005692</v>
      </c>
      <c r="H28" s="128">
        <v>17282.764799999997</v>
      </c>
      <c r="I28" s="128">
        <v>26411.860689659956</v>
      </c>
      <c r="J28" s="128">
        <v>661.60584000293863</v>
      </c>
      <c r="K28" s="128">
        <v>97930.139999996958</v>
      </c>
      <c r="L28" s="128">
        <v>7517.8693333299525</v>
      </c>
      <c r="M28" s="93">
        <v>128020.48</v>
      </c>
      <c r="N28" s="128">
        <v>0</v>
      </c>
      <c r="O28" s="141">
        <v>15219.5</v>
      </c>
      <c r="P28" s="94"/>
      <c r="Q28" s="95"/>
      <c r="R28" s="128">
        <v>0</v>
      </c>
      <c r="S28" s="92"/>
      <c r="T28" s="128">
        <v>0</v>
      </c>
      <c r="U28" s="96">
        <v>46180.107984865317</v>
      </c>
      <c r="V28" s="96">
        <v>0</v>
      </c>
      <c r="W28" s="97">
        <v>1061194.8254478606</v>
      </c>
      <c r="Y28" s="142">
        <v>32758.301899999999</v>
      </c>
    </row>
    <row r="29" spans="1:25" ht="10.5" x14ac:dyDescent="0.25">
      <c r="A29" s="100" t="s">
        <v>271</v>
      </c>
      <c r="B29" s="100"/>
      <c r="C29" s="88">
        <v>2186</v>
      </c>
      <c r="D29" s="89" t="s">
        <v>319</v>
      </c>
      <c r="F29" s="127">
        <v>1429102.6198400001</v>
      </c>
      <c r="G29" s="128">
        <v>77562.408000016963</v>
      </c>
      <c r="H29" s="128">
        <v>51848.294400000086</v>
      </c>
      <c r="I29" s="128">
        <v>128230.51360002342</v>
      </c>
      <c r="J29" s="128">
        <v>0</v>
      </c>
      <c r="K29" s="128">
        <v>193380.17618016622</v>
      </c>
      <c r="L29" s="128">
        <v>123124.29507362895</v>
      </c>
      <c r="M29" s="93">
        <v>128020.48</v>
      </c>
      <c r="N29" s="128">
        <v>0</v>
      </c>
      <c r="O29" s="141">
        <v>8601.6</v>
      </c>
      <c r="P29" s="94"/>
      <c r="Q29" s="95"/>
      <c r="R29" s="128">
        <v>0</v>
      </c>
      <c r="S29" s="92"/>
      <c r="T29" s="128">
        <v>0</v>
      </c>
      <c r="U29" s="96">
        <v>0</v>
      </c>
      <c r="V29" s="96">
        <v>0</v>
      </c>
      <c r="W29" s="97">
        <v>2139870.387093836</v>
      </c>
      <c r="Y29" s="142">
        <v>66059.691699999996</v>
      </c>
    </row>
    <row r="30" spans="1:25" ht="10.5" x14ac:dyDescent="0.25">
      <c r="A30" s="100" t="s">
        <v>271</v>
      </c>
      <c r="B30" s="100"/>
      <c r="C30" s="88">
        <v>2110</v>
      </c>
      <c r="D30" s="89" t="s">
        <v>43</v>
      </c>
      <c r="F30" s="127">
        <v>1412129.9046400001</v>
      </c>
      <c r="G30" s="128">
        <v>43716.993600009628</v>
      </c>
      <c r="H30" s="128">
        <v>28804.607999999949</v>
      </c>
      <c r="I30" s="128">
        <v>49827.971200009095</v>
      </c>
      <c r="J30" s="128">
        <v>0</v>
      </c>
      <c r="K30" s="128">
        <v>82641.57915806619</v>
      </c>
      <c r="L30" s="128">
        <v>26362.536658811772</v>
      </c>
      <c r="M30" s="93">
        <v>128020.48</v>
      </c>
      <c r="N30" s="128">
        <v>0</v>
      </c>
      <c r="O30" s="141">
        <v>7219.2</v>
      </c>
      <c r="P30" s="94"/>
      <c r="Q30" s="95"/>
      <c r="R30" s="128">
        <v>0</v>
      </c>
      <c r="S30" s="92"/>
      <c r="T30" s="128">
        <v>60975.926743103133</v>
      </c>
      <c r="U30" s="96">
        <v>0</v>
      </c>
      <c r="V30" s="96">
        <v>0</v>
      </c>
      <c r="W30" s="97">
        <v>1839699.2</v>
      </c>
      <c r="Y30" s="142">
        <v>60471.787300000004</v>
      </c>
    </row>
    <row r="31" spans="1:25" ht="10.5" x14ac:dyDescent="0.25">
      <c r="A31" s="87" t="s">
        <v>269</v>
      </c>
      <c r="B31" s="87" t="s">
        <v>44</v>
      </c>
      <c r="C31" s="88">
        <v>2111</v>
      </c>
      <c r="D31" s="89" t="s">
        <v>45</v>
      </c>
      <c r="F31" s="127">
        <v>1452864.4211200001</v>
      </c>
      <c r="G31" s="128">
        <v>43011.880800009239</v>
      </c>
      <c r="H31" s="128">
        <v>27844.454400000042</v>
      </c>
      <c r="I31" s="128">
        <v>10841.734400001973</v>
      </c>
      <c r="J31" s="128">
        <v>0</v>
      </c>
      <c r="K31" s="128">
        <v>127019.27010828328</v>
      </c>
      <c r="L31" s="128">
        <v>6105.2389770464288</v>
      </c>
      <c r="M31" s="93">
        <v>128020.48</v>
      </c>
      <c r="N31" s="128">
        <v>0</v>
      </c>
      <c r="O31" s="141">
        <v>37632</v>
      </c>
      <c r="P31" s="94"/>
      <c r="Q31" s="95"/>
      <c r="R31" s="128">
        <v>-17940.324559405475</v>
      </c>
      <c r="S31" s="92"/>
      <c r="T31" s="128">
        <v>89632.520194659141</v>
      </c>
      <c r="U31" s="96">
        <v>0</v>
      </c>
      <c r="V31" s="96">
        <v>0</v>
      </c>
      <c r="W31" s="97">
        <v>1905031.6754405948</v>
      </c>
      <c r="Y31" s="142">
        <v>61796.001600000003</v>
      </c>
    </row>
    <row r="32" spans="1:25" ht="10.5" x14ac:dyDescent="0.25">
      <c r="A32" s="100" t="s">
        <v>271</v>
      </c>
      <c r="B32" s="100"/>
      <c r="C32" s="88">
        <v>2024</v>
      </c>
      <c r="D32" s="89" t="s">
        <v>46</v>
      </c>
      <c r="F32" s="127">
        <v>2026542.1948800001</v>
      </c>
      <c r="G32" s="128">
        <v>135381.65760002937</v>
      </c>
      <c r="H32" s="128">
        <v>90734.515199999907</v>
      </c>
      <c r="I32" s="128">
        <v>186319.80640003402</v>
      </c>
      <c r="J32" s="128">
        <v>1115.2784160049168</v>
      </c>
      <c r="K32" s="128">
        <v>330757.27889576409</v>
      </c>
      <c r="L32" s="128">
        <v>89785.474488848442</v>
      </c>
      <c r="M32" s="93">
        <v>128020.48</v>
      </c>
      <c r="N32" s="128">
        <v>0</v>
      </c>
      <c r="O32" s="141">
        <v>10649.6</v>
      </c>
      <c r="P32" s="94"/>
      <c r="Q32" s="95"/>
      <c r="R32" s="128">
        <v>0</v>
      </c>
      <c r="S32" s="92"/>
      <c r="T32" s="128">
        <v>0</v>
      </c>
      <c r="U32" s="96">
        <v>0</v>
      </c>
      <c r="V32" s="96">
        <v>0</v>
      </c>
      <c r="W32" s="97">
        <v>2999306.2858806811</v>
      </c>
      <c r="Y32" s="142">
        <v>95536.462499999994</v>
      </c>
    </row>
    <row r="33" spans="1:25" ht="10.5" x14ac:dyDescent="0.25">
      <c r="A33" s="100" t="s">
        <v>271</v>
      </c>
      <c r="B33" s="100"/>
      <c r="C33" s="88">
        <v>2112</v>
      </c>
      <c r="D33" s="89" t="s">
        <v>286</v>
      </c>
      <c r="F33" s="127">
        <v>1082859.22976</v>
      </c>
      <c r="G33" s="128">
        <v>32435.188800007119</v>
      </c>
      <c r="H33" s="128">
        <v>20643.302399999979</v>
      </c>
      <c r="I33" s="128">
        <v>9761.5616000017853</v>
      </c>
      <c r="J33" s="128">
        <v>0</v>
      </c>
      <c r="K33" s="128">
        <v>85057.497687465264</v>
      </c>
      <c r="L33" s="128">
        <v>6078.2716379534813</v>
      </c>
      <c r="M33" s="93">
        <v>128020.48</v>
      </c>
      <c r="N33" s="128">
        <v>0</v>
      </c>
      <c r="O33" s="141">
        <v>6246.4</v>
      </c>
      <c r="P33" s="94"/>
      <c r="Q33" s="95"/>
      <c r="R33" s="128">
        <v>0</v>
      </c>
      <c r="S33" s="92"/>
      <c r="T33" s="128">
        <v>40339.468114572301</v>
      </c>
      <c r="U33" s="96">
        <v>0</v>
      </c>
      <c r="V33" s="96">
        <v>0</v>
      </c>
      <c r="W33" s="97">
        <v>1411441.4</v>
      </c>
      <c r="Y33" s="142">
        <v>47262.649400000002</v>
      </c>
    </row>
    <row r="34" spans="1:25" ht="10.5" x14ac:dyDescent="0.25">
      <c r="A34" s="100" t="s">
        <v>271</v>
      </c>
      <c r="B34" s="100"/>
      <c r="C34" s="88">
        <v>2167</v>
      </c>
      <c r="D34" s="89" t="s">
        <v>320</v>
      </c>
      <c r="F34" s="127">
        <v>634779.54848</v>
      </c>
      <c r="G34" s="128">
        <v>40896.542400008919</v>
      </c>
      <c r="H34" s="128">
        <v>27844.454400000028</v>
      </c>
      <c r="I34" s="128">
        <v>25604.096000004676</v>
      </c>
      <c r="J34" s="128">
        <v>0</v>
      </c>
      <c r="K34" s="128">
        <v>65485.174064903578</v>
      </c>
      <c r="L34" s="128">
        <v>1364.4950138358693</v>
      </c>
      <c r="M34" s="93">
        <v>128020.48</v>
      </c>
      <c r="N34" s="128">
        <v>0</v>
      </c>
      <c r="O34" s="141">
        <v>4531.2</v>
      </c>
      <c r="P34" s="94"/>
      <c r="Q34" s="95"/>
      <c r="R34" s="128">
        <v>0</v>
      </c>
      <c r="S34" s="92"/>
      <c r="T34" s="128">
        <v>0</v>
      </c>
      <c r="U34" s="96">
        <v>0</v>
      </c>
      <c r="V34" s="96">
        <v>0</v>
      </c>
      <c r="W34" s="97">
        <v>928525.9903587529</v>
      </c>
      <c r="Y34" s="142">
        <v>32800.308700000001</v>
      </c>
    </row>
    <row r="35" spans="1:25" ht="10.5" x14ac:dyDescent="0.25">
      <c r="A35" s="100" t="s">
        <v>271</v>
      </c>
      <c r="B35" s="100"/>
      <c r="C35" s="101" t="s">
        <v>287</v>
      </c>
      <c r="D35" s="102" t="s">
        <v>7</v>
      </c>
      <c r="F35" s="127">
        <v>1429102.6198400001</v>
      </c>
      <c r="G35" s="128">
        <v>55703.911200012051</v>
      </c>
      <c r="H35" s="128">
        <v>36485.836799999975</v>
      </c>
      <c r="I35" s="128">
        <v>130340.85120002372</v>
      </c>
      <c r="J35" s="128">
        <v>0</v>
      </c>
      <c r="K35" s="128">
        <v>162080.31919395179</v>
      </c>
      <c r="L35" s="128">
        <v>23427.992065105736</v>
      </c>
      <c r="M35" s="129"/>
      <c r="N35" s="128">
        <v>0</v>
      </c>
      <c r="O35" s="129"/>
      <c r="P35" s="94"/>
      <c r="Q35" s="95"/>
      <c r="R35" s="128">
        <v>0</v>
      </c>
      <c r="S35" s="92"/>
      <c r="T35" s="129"/>
      <c r="U35" s="129"/>
      <c r="V35" s="103"/>
      <c r="W35" s="97">
        <v>1837141.5302990933</v>
      </c>
      <c r="Y35" s="142"/>
    </row>
    <row r="36" spans="1:25" ht="10.5" x14ac:dyDescent="0.25">
      <c r="A36" s="100" t="s">
        <v>271</v>
      </c>
      <c r="B36" s="100"/>
      <c r="C36" s="101">
        <v>2018</v>
      </c>
      <c r="D36" s="89" t="s">
        <v>48</v>
      </c>
      <c r="F36" s="127">
        <v>1422313.53376</v>
      </c>
      <c r="G36" s="128">
        <v>65575.490400014125</v>
      </c>
      <c r="H36" s="128">
        <v>43206.911999999968</v>
      </c>
      <c r="I36" s="128">
        <v>128370.53600002344</v>
      </c>
      <c r="J36" s="128">
        <v>0</v>
      </c>
      <c r="K36" s="128">
        <v>139137.50519659603</v>
      </c>
      <c r="L36" s="128">
        <v>61611.026103593511</v>
      </c>
      <c r="M36" s="93">
        <v>128020.48</v>
      </c>
      <c r="N36" s="128">
        <v>0</v>
      </c>
      <c r="O36" s="141">
        <v>8243.2000000000007</v>
      </c>
      <c r="P36" s="94"/>
      <c r="Q36" s="95"/>
      <c r="R36" s="128">
        <v>0</v>
      </c>
      <c r="S36" s="92"/>
      <c r="T36" s="128">
        <v>0</v>
      </c>
      <c r="U36" s="96">
        <v>164382.37802827242</v>
      </c>
      <c r="V36" s="96">
        <v>0</v>
      </c>
      <c r="W36" s="97">
        <v>2160861.0614884994</v>
      </c>
      <c r="Y36" s="142">
        <v>64053.366999999998</v>
      </c>
    </row>
    <row r="37" spans="1:25" ht="10.5" x14ac:dyDescent="0.25">
      <c r="A37" s="100" t="s">
        <v>272</v>
      </c>
      <c r="B37" s="100"/>
      <c r="C37" s="101">
        <v>2008</v>
      </c>
      <c r="D37" s="89" t="s">
        <v>49</v>
      </c>
      <c r="F37" s="127">
        <v>1425708.0767999999</v>
      </c>
      <c r="G37" s="128">
        <v>45127.219200009684</v>
      </c>
      <c r="H37" s="128">
        <v>29764.761600000074</v>
      </c>
      <c r="I37" s="128">
        <v>111157.7824000204</v>
      </c>
      <c r="J37" s="128">
        <v>0</v>
      </c>
      <c r="K37" s="128">
        <v>109263.86934084153</v>
      </c>
      <c r="L37" s="128">
        <v>9474.8490666624111</v>
      </c>
      <c r="M37" s="93">
        <v>128020.48</v>
      </c>
      <c r="N37" s="128">
        <v>0</v>
      </c>
      <c r="O37" s="129"/>
      <c r="P37" s="94"/>
      <c r="Q37" s="95"/>
      <c r="R37" s="128">
        <v>0</v>
      </c>
      <c r="S37" s="92"/>
      <c r="T37" s="128">
        <v>0</v>
      </c>
      <c r="U37" s="96">
        <v>70991.605885686353</v>
      </c>
      <c r="V37" s="96">
        <v>0</v>
      </c>
      <c r="W37" s="97">
        <v>1929508.6442932202</v>
      </c>
      <c r="Y37" s="142">
        <v>61155.898000000001</v>
      </c>
    </row>
    <row r="38" spans="1:25" ht="10.5" x14ac:dyDescent="0.25">
      <c r="A38" s="100" t="s">
        <v>271</v>
      </c>
      <c r="B38" s="100"/>
      <c r="C38" s="88">
        <v>3028</v>
      </c>
      <c r="D38" s="89" t="s">
        <v>50</v>
      </c>
      <c r="F38" s="127">
        <v>712854.03839999996</v>
      </c>
      <c r="G38" s="128">
        <v>9871.5792000021465</v>
      </c>
      <c r="H38" s="128">
        <v>6721.075200000002</v>
      </c>
      <c r="I38" s="128">
        <v>4100.6560000007485</v>
      </c>
      <c r="J38" s="128">
        <v>0</v>
      </c>
      <c r="K38" s="128">
        <v>53923.515885081106</v>
      </c>
      <c r="L38" s="128">
        <v>2692.143381214265</v>
      </c>
      <c r="M38" s="93">
        <v>128020.48</v>
      </c>
      <c r="N38" s="128">
        <v>0</v>
      </c>
      <c r="O38" s="141">
        <v>2918.4</v>
      </c>
      <c r="P38" s="94"/>
      <c r="Q38" s="95"/>
      <c r="R38" s="128">
        <v>0</v>
      </c>
      <c r="S38" s="92"/>
      <c r="T38" s="128">
        <v>6866.5119337018132</v>
      </c>
      <c r="U38" s="96">
        <v>0</v>
      </c>
      <c r="V38" s="96">
        <v>0</v>
      </c>
      <c r="W38" s="97">
        <v>927968.4</v>
      </c>
      <c r="Y38" s="142">
        <v>30961.010999999999</v>
      </c>
    </row>
    <row r="39" spans="1:25" ht="10.5" x14ac:dyDescent="0.25">
      <c r="A39" s="87" t="s">
        <v>269</v>
      </c>
      <c r="B39" s="87" t="s">
        <v>51</v>
      </c>
      <c r="C39" s="88">
        <v>2147</v>
      </c>
      <c r="D39" s="89" t="s">
        <v>52</v>
      </c>
      <c r="F39" s="127">
        <v>699275.86624</v>
      </c>
      <c r="G39" s="128">
        <v>14102.256000003061</v>
      </c>
      <c r="H39" s="128">
        <v>9601.5359999999982</v>
      </c>
      <c r="I39" s="128">
        <v>2710.4336000004937</v>
      </c>
      <c r="J39" s="128">
        <v>0</v>
      </c>
      <c r="K39" s="128">
        <v>56507.973162664828</v>
      </c>
      <c r="L39" s="128">
        <v>2685.3734112347533</v>
      </c>
      <c r="M39" s="93">
        <v>128020.48</v>
      </c>
      <c r="N39" s="128">
        <v>0</v>
      </c>
      <c r="O39" s="141">
        <v>20085</v>
      </c>
      <c r="P39" s="94"/>
      <c r="Q39" s="95"/>
      <c r="R39" s="128">
        <v>-8580.5687911753485</v>
      </c>
      <c r="S39" s="92"/>
      <c r="T39" s="128">
        <v>0</v>
      </c>
      <c r="U39" s="96">
        <v>1605.2355306135723</v>
      </c>
      <c r="V39" s="96">
        <v>0</v>
      </c>
      <c r="W39" s="97">
        <v>926013.58515334118</v>
      </c>
      <c r="Y39" s="142">
        <v>31109.035</v>
      </c>
    </row>
    <row r="40" spans="1:25" ht="10.5" x14ac:dyDescent="0.25">
      <c r="A40" s="100" t="s">
        <v>271</v>
      </c>
      <c r="B40" s="100"/>
      <c r="C40" s="88">
        <v>2120</v>
      </c>
      <c r="D40" s="89" t="s">
        <v>288</v>
      </c>
      <c r="F40" s="127">
        <v>1283137.2691200001</v>
      </c>
      <c r="G40" s="128">
        <v>81087.972000017544</v>
      </c>
      <c r="H40" s="128">
        <v>47047.526399999952</v>
      </c>
      <c r="I40" s="128">
        <v>112728.0336000207</v>
      </c>
      <c r="J40" s="128">
        <v>0</v>
      </c>
      <c r="K40" s="128">
        <v>148213.31056447266</v>
      </c>
      <c r="L40" s="128">
        <v>102827.75415647551</v>
      </c>
      <c r="M40" s="93">
        <v>128020.48</v>
      </c>
      <c r="N40" s="128">
        <v>0</v>
      </c>
      <c r="O40" s="141">
        <v>6195.2</v>
      </c>
      <c r="P40" s="94"/>
      <c r="Q40" s="95"/>
      <c r="R40" s="128">
        <v>0</v>
      </c>
      <c r="S40" s="92"/>
      <c r="T40" s="128">
        <v>0</v>
      </c>
      <c r="U40" s="96">
        <v>0</v>
      </c>
      <c r="V40" s="96">
        <v>0</v>
      </c>
      <c r="W40" s="97">
        <v>1909257.5458409861</v>
      </c>
      <c r="Y40" s="142">
        <v>61461.947500000002</v>
      </c>
    </row>
    <row r="41" spans="1:25" ht="10.5" x14ac:dyDescent="0.25">
      <c r="A41" s="87" t="s">
        <v>269</v>
      </c>
      <c r="B41" s="87" t="s">
        <v>53</v>
      </c>
      <c r="C41" s="88">
        <v>2113</v>
      </c>
      <c r="D41" s="89" t="s">
        <v>54</v>
      </c>
      <c r="F41" s="127">
        <v>1724427.8643199999</v>
      </c>
      <c r="G41" s="128">
        <v>14807.368800003229</v>
      </c>
      <c r="H41" s="128">
        <v>10081.612800000008</v>
      </c>
      <c r="I41" s="128">
        <v>12576.765412231091</v>
      </c>
      <c r="J41" s="128">
        <v>0</v>
      </c>
      <c r="K41" s="128">
        <v>97541.331448398603</v>
      </c>
      <c r="L41" s="128">
        <v>10619.3564828781</v>
      </c>
      <c r="M41" s="93">
        <v>128020.48</v>
      </c>
      <c r="N41" s="128">
        <v>0</v>
      </c>
      <c r="O41" s="141">
        <v>52736</v>
      </c>
      <c r="P41" s="94"/>
      <c r="Q41" s="95"/>
      <c r="R41" s="128">
        <v>-20995.671474359984</v>
      </c>
      <c r="S41" s="92"/>
      <c r="T41" s="128">
        <v>239665.22073648919</v>
      </c>
      <c r="U41" s="96">
        <v>0</v>
      </c>
      <c r="V41" s="96">
        <v>0</v>
      </c>
      <c r="W41" s="97">
        <v>2269480.3285256401</v>
      </c>
      <c r="Y41" s="142">
        <v>67156.869300000006</v>
      </c>
    </row>
    <row r="42" spans="1:25" ht="10.5" x14ac:dyDescent="0.25">
      <c r="A42" s="87" t="s">
        <v>269</v>
      </c>
      <c r="B42" s="87" t="s">
        <v>55</v>
      </c>
      <c r="C42" s="88">
        <v>2103</v>
      </c>
      <c r="D42" s="89" t="s">
        <v>56</v>
      </c>
      <c r="F42" s="127">
        <v>733221.29663999996</v>
      </c>
      <c r="G42" s="128">
        <v>73331.731200015842</v>
      </c>
      <c r="H42" s="128">
        <v>48007.68</v>
      </c>
      <c r="I42" s="128">
        <v>90074.409600016472</v>
      </c>
      <c r="J42" s="128">
        <v>0</v>
      </c>
      <c r="K42" s="128">
        <v>106160.21368615038</v>
      </c>
      <c r="L42" s="128">
        <v>32686.968208680923</v>
      </c>
      <c r="M42" s="93">
        <v>128020.48</v>
      </c>
      <c r="N42" s="128">
        <v>0</v>
      </c>
      <c r="O42" s="141">
        <v>33274</v>
      </c>
      <c r="P42" s="94"/>
      <c r="Q42" s="95"/>
      <c r="R42" s="128">
        <v>-9478.4342545682921</v>
      </c>
      <c r="S42" s="92"/>
      <c r="T42" s="128">
        <v>0</v>
      </c>
      <c r="U42" s="96">
        <v>0</v>
      </c>
      <c r="V42" s="96">
        <v>0</v>
      </c>
      <c r="W42" s="97">
        <v>1235298.3450802953</v>
      </c>
      <c r="Y42" s="142">
        <v>41036.6417</v>
      </c>
    </row>
    <row r="43" spans="1:25" ht="10.5" x14ac:dyDescent="0.25">
      <c r="A43" s="87" t="s">
        <v>269</v>
      </c>
      <c r="B43" s="87" t="s">
        <v>57</v>
      </c>
      <c r="C43" s="88">
        <v>2084</v>
      </c>
      <c r="D43" s="89" t="s">
        <v>58</v>
      </c>
      <c r="F43" s="127">
        <v>1347633.5868800001</v>
      </c>
      <c r="G43" s="128">
        <v>155124.81600003375</v>
      </c>
      <c r="H43" s="128">
        <v>102736.43519999995</v>
      </c>
      <c r="I43" s="128">
        <v>178288.52160003243</v>
      </c>
      <c r="J43" s="128">
        <v>5841.034416025861</v>
      </c>
      <c r="K43" s="128">
        <v>176117.9175724083</v>
      </c>
      <c r="L43" s="128">
        <v>12156.431521402163</v>
      </c>
      <c r="M43" s="93">
        <v>128020.48</v>
      </c>
      <c r="N43" s="128">
        <v>0</v>
      </c>
      <c r="O43" s="141">
        <v>38034</v>
      </c>
      <c r="P43" s="94"/>
      <c r="Q43" s="95"/>
      <c r="R43" s="128">
        <v>-17588.269862556012</v>
      </c>
      <c r="S43" s="92"/>
      <c r="T43" s="128">
        <v>0</v>
      </c>
      <c r="U43" s="96">
        <v>0</v>
      </c>
      <c r="V43" s="96">
        <v>0</v>
      </c>
      <c r="W43" s="97">
        <v>2126364.9533273471</v>
      </c>
      <c r="Y43" s="142">
        <v>74645.081200000001</v>
      </c>
    </row>
    <row r="44" spans="1:25" ht="10.5" x14ac:dyDescent="0.25">
      <c r="A44" s="100" t="s">
        <v>271</v>
      </c>
      <c r="B44" s="100"/>
      <c r="C44" s="88">
        <v>2183</v>
      </c>
      <c r="D44" s="89" t="s">
        <v>59</v>
      </c>
      <c r="F44" s="127">
        <v>1412129.9046400001</v>
      </c>
      <c r="G44" s="128">
        <v>82498.197600017898</v>
      </c>
      <c r="H44" s="128">
        <v>54728.755200000087</v>
      </c>
      <c r="I44" s="128">
        <v>135251.63680002475</v>
      </c>
      <c r="J44" s="128">
        <v>0</v>
      </c>
      <c r="K44" s="128">
        <v>192441.60392683753</v>
      </c>
      <c r="L44" s="128">
        <v>112797.64813592652</v>
      </c>
      <c r="M44" s="93">
        <v>128020.48</v>
      </c>
      <c r="N44" s="128">
        <v>9620.0984367892561</v>
      </c>
      <c r="O44" s="141">
        <v>6092.8</v>
      </c>
      <c r="P44" s="94"/>
      <c r="Q44" s="95"/>
      <c r="R44" s="128">
        <v>0</v>
      </c>
      <c r="S44" s="92"/>
      <c r="T44" s="128">
        <v>0</v>
      </c>
      <c r="U44" s="96">
        <v>0</v>
      </c>
      <c r="V44" s="96">
        <v>0</v>
      </c>
      <c r="W44" s="97">
        <v>2133581.1247395957</v>
      </c>
      <c r="Y44" s="142">
        <v>66192.713199999998</v>
      </c>
    </row>
    <row r="45" spans="1:25" ht="10.5" x14ac:dyDescent="0.25">
      <c r="A45" s="100" t="s">
        <v>271</v>
      </c>
      <c r="B45" s="100"/>
      <c r="C45" s="88">
        <v>2065</v>
      </c>
      <c r="D45" s="89" t="s">
        <v>289</v>
      </c>
      <c r="F45" s="127">
        <v>1133777.3753599999</v>
      </c>
      <c r="G45" s="128">
        <v>123394.74000002672</v>
      </c>
      <c r="H45" s="128">
        <v>82573.2095999999</v>
      </c>
      <c r="I45" s="128">
        <v>132838.90848290699</v>
      </c>
      <c r="J45" s="128">
        <v>32097.334752142204</v>
      </c>
      <c r="K45" s="128">
        <v>211424.9272017894</v>
      </c>
      <c r="L45" s="128">
        <v>41471.784925733875</v>
      </c>
      <c r="M45" s="93">
        <v>128020.48</v>
      </c>
      <c r="N45" s="128">
        <v>0</v>
      </c>
      <c r="O45" s="141">
        <v>7731.2</v>
      </c>
      <c r="P45" s="94"/>
      <c r="Q45" s="95"/>
      <c r="R45" s="128">
        <v>0</v>
      </c>
      <c r="S45" s="92"/>
      <c r="T45" s="128">
        <v>0</v>
      </c>
      <c r="U45" s="96">
        <v>0</v>
      </c>
      <c r="V45" s="96">
        <v>0</v>
      </c>
      <c r="W45" s="97">
        <v>1893329.9603225992</v>
      </c>
      <c r="Y45" s="142">
        <v>62466.110099999998</v>
      </c>
    </row>
    <row r="46" spans="1:25" ht="10.5" x14ac:dyDescent="0.25">
      <c r="A46" s="100" t="s">
        <v>271</v>
      </c>
      <c r="B46" s="100"/>
      <c r="C46" s="101">
        <v>2007</v>
      </c>
      <c r="D46" s="89" t="s">
        <v>60</v>
      </c>
      <c r="F46" s="127">
        <v>1391762.6464</v>
      </c>
      <c r="G46" s="128">
        <v>86023.761600018624</v>
      </c>
      <c r="H46" s="128">
        <v>56649.062399999901</v>
      </c>
      <c r="I46" s="128">
        <v>145818.9263178749</v>
      </c>
      <c r="J46" s="128">
        <v>8884.4212800393543</v>
      </c>
      <c r="K46" s="128">
        <v>160641.83191466154</v>
      </c>
      <c r="L46" s="128">
        <v>86301.234559961231</v>
      </c>
      <c r="M46" s="93">
        <v>128020.48</v>
      </c>
      <c r="N46" s="128">
        <v>0</v>
      </c>
      <c r="O46" s="141">
        <v>7424</v>
      </c>
      <c r="P46" s="94"/>
      <c r="Q46" s="95"/>
      <c r="R46" s="128">
        <v>0</v>
      </c>
      <c r="S46" s="92"/>
      <c r="T46" s="128">
        <v>0</v>
      </c>
      <c r="U46" s="96">
        <v>0</v>
      </c>
      <c r="V46" s="96">
        <v>0</v>
      </c>
      <c r="W46" s="97">
        <v>2071526.3644725552</v>
      </c>
      <c r="Y46" s="142">
        <v>65998.681800000006</v>
      </c>
    </row>
    <row r="47" spans="1:25" ht="10.5" x14ac:dyDescent="0.25">
      <c r="A47" s="87" t="s">
        <v>269</v>
      </c>
      <c r="B47" s="87" t="s">
        <v>61</v>
      </c>
      <c r="C47" s="88">
        <v>5201</v>
      </c>
      <c r="D47" s="89" t="s">
        <v>62</v>
      </c>
      <c r="F47" s="127">
        <v>712854.03839999996</v>
      </c>
      <c r="G47" s="128">
        <v>17627.82000000382</v>
      </c>
      <c r="H47" s="128">
        <v>11041.766400000046</v>
      </c>
      <c r="I47" s="128">
        <v>10191.630400001859</v>
      </c>
      <c r="J47" s="128">
        <v>0</v>
      </c>
      <c r="K47" s="128">
        <v>41779.183599998658</v>
      </c>
      <c r="L47" s="128">
        <v>3383.8746666651482</v>
      </c>
      <c r="M47" s="93">
        <v>128020.48</v>
      </c>
      <c r="N47" s="128">
        <v>0</v>
      </c>
      <c r="O47" s="141">
        <v>3471.8</v>
      </c>
      <c r="P47" s="94"/>
      <c r="Q47" s="95"/>
      <c r="R47" s="128">
        <v>-8773.9162458350456</v>
      </c>
      <c r="S47" s="92"/>
      <c r="T47" s="128">
        <v>151.20653333044174</v>
      </c>
      <c r="U47" s="96">
        <v>11298.630124029121</v>
      </c>
      <c r="V47" s="96">
        <v>0</v>
      </c>
      <c r="W47" s="97">
        <v>931046.51387819415</v>
      </c>
      <c r="Y47" s="142">
        <v>32105.196199999998</v>
      </c>
    </row>
    <row r="48" spans="1:25" ht="10.5" x14ac:dyDescent="0.25">
      <c r="A48" s="87" t="s">
        <v>269</v>
      </c>
      <c r="B48" s="87" t="s">
        <v>63</v>
      </c>
      <c r="C48" s="88">
        <v>2027</v>
      </c>
      <c r="D48" s="89" t="s">
        <v>64</v>
      </c>
      <c r="F48" s="127">
        <v>1266164.5539200001</v>
      </c>
      <c r="G48" s="128">
        <v>74036.84400001615</v>
      </c>
      <c r="H48" s="128">
        <v>50408.064000000049</v>
      </c>
      <c r="I48" s="128">
        <v>48597.774400008901</v>
      </c>
      <c r="J48" s="128">
        <v>0</v>
      </c>
      <c r="K48" s="128">
        <v>178360.66732676746</v>
      </c>
      <c r="L48" s="128">
        <v>75863.050780453705</v>
      </c>
      <c r="M48" s="93">
        <v>128020.48</v>
      </c>
      <c r="N48" s="128">
        <v>0</v>
      </c>
      <c r="O48" s="141">
        <v>30379</v>
      </c>
      <c r="P48" s="94"/>
      <c r="Q48" s="95"/>
      <c r="R48" s="128">
        <v>-15935.426669238186</v>
      </c>
      <c r="S48" s="92"/>
      <c r="T48" s="128">
        <v>0</v>
      </c>
      <c r="U48" s="96">
        <v>0</v>
      </c>
      <c r="V48" s="96">
        <v>0</v>
      </c>
      <c r="W48" s="97">
        <v>1835895.0077580081</v>
      </c>
      <c r="Y48" s="142">
        <v>59826.6829</v>
      </c>
    </row>
    <row r="49" spans="1:25" ht="10.5" x14ac:dyDescent="0.25">
      <c r="A49" s="87" t="s">
        <v>269</v>
      </c>
      <c r="B49" s="87" t="s">
        <v>65</v>
      </c>
      <c r="C49" s="88">
        <v>2182</v>
      </c>
      <c r="D49" s="89" t="s">
        <v>66</v>
      </c>
      <c r="F49" s="127">
        <v>1412129.9046400001</v>
      </c>
      <c r="G49" s="128">
        <v>110702.70960002397</v>
      </c>
      <c r="H49" s="128">
        <v>74411.904000000024</v>
      </c>
      <c r="I49" s="128">
        <v>122069.52800002231</v>
      </c>
      <c r="J49" s="128">
        <v>0</v>
      </c>
      <c r="K49" s="128">
        <v>210409.47613862113</v>
      </c>
      <c r="L49" s="128">
        <v>104390.63241343613</v>
      </c>
      <c r="M49" s="93">
        <v>128020.48</v>
      </c>
      <c r="N49" s="128">
        <v>23871.814532034216</v>
      </c>
      <c r="O49" s="141">
        <v>44032</v>
      </c>
      <c r="P49" s="94"/>
      <c r="Q49" s="95"/>
      <c r="R49" s="128">
        <v>-18003.766779601927</v>
      </c>
      <c r="S49" s="92"/>
      <c r="T49" s="128">
        <v>0</v>
      </c>
      <c r="U49" s="96">
        <v>0</v>
      </c>
      <c r="V49" s="96">
        <v>0</v>
      </c>
      <c r="W49" s="97">
        <v>2212034.682544536</v>
      </c>
      <c r="Y49" s="142">
        <v>70353.386599999998</v>
      </c>
    </row>
    <row r="50" spans="1:25" ht="10.5" x14ac:dyDescent="0.25">
      <c r="A50" s="100" t="s">
        <v>271</v>
      </c>
      <c r="B50" s="100"/>
      <c r="C50" s="88">
        <v>2157</v>
      </c>
      <c r="D50" s="89" t="s">
        <v>358</v>
      </c>
      <c r="F50" s="127">
        <v>556705.05856000003</v>
      </c>
      <c r="G50" s="128">
        <v>54293.685600011762</v>
      </c>
      <c r="H50" s="128">
        <v>35525.683199999999</v>
      </c>
      <c r="I50" s="128">
        <v>39696.350400007272</v>
      </c>
      <c r="J50" s="128">
        <v>9602.7361920425064</v>
      </c>
      <c r="K50" s="128">
        <v>66964.538115434072</v>
      </c>
      <c r="L50" s="128">
        <v>7877.4385324805316</v>
      </c>
      <c r="M50" s="93">
        <v>128020.48</v>
      </c>
      <c r="N50" s="128">
        <v>0</v>
      </c>
      <c r="O50" s="141">
        <v>19710.5</v>
      </c>
      <c r="P50" s="94"/>
      <c r="Q50" s="95"/>
      <c r="R50" s="128">
        <v>0</v>
      </c>
      <c r="S50" s="92"/>
      <c r="T50" s="128">
        <v>0</v>
      </c>
      <c r="U50" s="96">
        <v>0</v>
      </c>
      <c r="V50" s="96">
        <v>0</v>
      </c>
      <c r="W50" s="97">
        <v>918396.47059997614</v>
      </c>
      <c r="Y50" s="142">
        <v>32039.1855</v>
      </c>
    </row>
    <row r="51" spans="1:25" ht="10.5" x14ac:dyDescent="0.25">
      <c r="A51" s="100" t="s">
        <v>271</v>
      </c>
      <c r="B51" s="100"/>
      <c r="C51" s="88">
        <v>2034</v>
      </c>
      <c r="D51" s="89" t="s">
        <v>321</v>
      </c>
      <c r="F51" s="127">
        <v>1788924.1820799999</v>
      </c>
      <c r="G51" s="128">
        <v>147368.57520003198</v>
      </c>
      <c r="H51" s="128">
        <v>95055.206400000083</v>
      </c>
      <c r="I51" s="128">
        <v>206508.41774049567</v>
      </c>
      <c r="J51" s="128">
        <v>18317.030256081118</v>
      </c>
      <c r="K51" s="128">
        <v>230024.84186809199</v>
      </c>
      <c r="L51" s="128">
        <v>148107.42010428125</v>
      </c>
      <c r="M51" s="93">
        <v>128020.48</v>
      </c>
      <c r="N51" s="128">
        <v>0</v>
      </c>
      <c r="O51" s="141">
        <v>8294.4</v>
      </c>
      <c r="P51" s="94"/>
      <c r="Q51" s="95"/>
      <c r="R51" s="128">
        <v>0</v>
      </c>
      <c r="S51" s="92"/>
      <c r="T51" s="128">
        <v>0</v>
      </c>
      <c r="U51" s="96">
        <v>0</v>
      </c>
      <c r="V51" s="96">
        <v>0</v>
      </c>
      <c r="W51" s="97">
        <v>2770620.5536489813</v>
      </c>
      <c r="Y51" s="142">
        <v>88973.400200000004</v>
      </c>
    </row>
    <row r="52" spans="1:25" ht="10.5" x14ac:dyDescent="0.25">
      <c r="A52" s="100" t="s">
        <v>271</v>
      </c>
      <c r="B52" s="100"/>
      <c r="C52" s="88">
        <v>2033</v>
      </c>
      <c r="D52" s="89" t="s">
        <v>67</v>
      </c>
      <c r="F52" s="127">
        <v>685697.69408000004</v>
      </c>
      <c r="G52" s="128">
        <v>50768.121600010949</v>
      </c>
      <c r="H52" s="128">
        <v>32645.222400000031</v>
      </c>
      <c r="I52" s="128">
        <v>65170.425600011833</v>
      </c>
      <c r="J52" s="128">
        <v>0</v>
      </c>
      <c r="K52" s="128">
        <v>75521.325665113822</v>
      </c>
      <c r="L52" s="128">
        <v>4064.002737570429</v>
      </c>
      <c r="M52" s="93">
        <v>128020.48</v>
      </c>
      <c r="N52" s="128">
        <v>0</v>
      </c>
      <c r="O52" s="141">
        <v>4838.3999999999996</v>
      </c>
      <c r="P52" s="94"/>
      <c r="Q52" s="95"/>
      <c r="R52" s="128">
        <v>0</v>
      </c>
      <c r="S52" s="92"/>
      <c r="T52" s="128">
        <v>0</v>
      </c>
      <c r="U52" s="96">
        <v>0</v>
      </c>
      <c r="V52" s="96">
        <v>0</v>
      </c>
      <c r="W52" s="97">
        <v>1046725.6720827072</v>
      </c>
      <c r="Y52" s="142">
        <v>36041.833299999998</v>
      </c>
    </row>
    <row r="53" spans="1:25" ht="10.5" x14ac:dyDescent="0.25">
      <c r="A53" s="100" t="s">
        <v>271</v>
      </c>
      <c r="B53" s="100"/>
      <c r="C53" s="88">
        <v>2093</v>
      </c>
      <c r="D53" s="89" t="s">
        <v>68</v>
      </c>
      <c r="F53" s="127">
        <v>1313688.1564800001</v>
      </c>
      <c r="G53" s="128">
        <v>76152.182400016405</v>
      </c>
      <c r="H53" s="128">
        <v>51368.217599999982</v>
      </c>
      <c r="I53" s="128">
        <v>80902.942400014683</v>
      </c>
      <c r="J53" s="128">
        <v>0</v>
      </c>
      <c r="K53" s="128">
        <v>146333.81507026555</v>
      </c>
      <c r="L53" s="128">
        <v>38956.643830570749</v>
      </c>
      <c r="M53" s="93">
        <v>128020.48</v>
      </c>
      <c r="N53" s="128">
        <v>0</v>
      </c>
      <c r="O53" s="141">
        <v>8499.2000000000007</v>
      </c>
      <c r="P53" s="94"/>
      <c r="Q53" s="95"/>
      <c r="R53" s="128">
        <v>0</v>
      </c>
      <c r="S53" s="92"/>
      <c r="T53" s="128">
        <v>0</v>
      </c>
      <c r="U53" s="96">
        <v>0</v>
      </c>
      <c r="V53" s="96">
        <v>0</v>
      </c>
      <c r="W53" s="97">
        <v>1843921.6377808677</v>
      </c>
      <c r="Y53" s="142">
        <v>61805.003100000002</v>
      </c>
    </row>
    <row r="54" spans="1:25" ht="10.5" x14ac:dyDescent="0.25">
      <c r="A54" s="100" t="s">
        <v>271</v>
      </c>
      <c r="B54" s="100"/>
      <c r="C54" s="101">
        <v>2114</v>
      </c>
      <c r="D54" s="89" t="s">
        <v>69</v>
      </c>
      <c r="F54" s="127">
        <v>699275.86624</v>
      </c>
      <c r="G54" s="128">
        <v>16922.707200003668</v>
      </c>
      <c r="H54" s="128">
        <v>11521.843199999996</v>
      </c>
      <c r="I54" s="128">
        <v>4180.6688000007643</v>
      </c>
      <c r="J54" s="128">
        <v>0</v>
      </c>
      <c r="K54" s="128">
        <v>45093.543796931357</v>
      </c>
      <c r="L54" s="128">
        <v>649.45172173883827</v>
      </c>
      <c r="M54" s="93">
        <v>128020.48</v>
      </c>
      <c r="N54" s="128">
        <v>0</v>
      </c>
      <c r="O54" s="141">
        <v>3148.8</v>
      </c>
      <c r="P54" s="94"/>
      <c r="Q54" s="95"/>
      <c r="R54" s="128">
        <v>0</v>
      </c>
      <c r="S54" s="92"/>
      <c r="T54" s="128">
        <v>1765.4390413252877</v>
      </c>
      <c r="U54" s="96">
        <v>3977.043644990772</v>
      </c>
      <c r="V54" s="96">
        <v>0</v>
      </c>
      <c r="W54" s="97">
        <v>914555.8436449907</v>
      </c>
      <c r="Y54" s="142">
        <v>31525.102299999999</v>
      </c>
    </row>
    <row r="55" spans="1:25" ht="10.5" x14ac:dyDescent="0.25">
      <c r="A55" s="100" t="s">
        <v>271</v>
      </c>
      <c r="B55" s="100"/>
      <c r="C55" s="101">
        <v>2121</v>
      </c>
      <c r="D55" s="89" t="s">
        <v>70</v>
      </c>
      <c r="F55" s="127">
        <v>964050.22336000006</v>
      </c>
      <c r="G55" s="128">
        <v>21153.384000004509</v>
      </c>
      <c r="H55" s="128">
        <v>14402.303999999944</v>
      </c>
      <c r="I55" s="128">
        <v>16682.668800003034</v>
      </c>
      <c r="J55" s="128">
        <v>0</v>
      </c>
      <c r="K55" s="128">
        <v>79829.303241476606</v>
      </c>
      <c r="L55" s="128">
        <v>664.2998193545402</v>
      </c>
      <c r="M55" s="93">
        <v>128020.48</v>
      </c>
      <c r="N55" s="128">
        <v>0</v>
      </c>
      <c r="O55" s="141">
        <v>5888</v>
      </c>
      <c r="P55" s="94"/>
      <c r="Q55" s="95"/>
      <c r="R55" s="128">
        <v>0</v>
      </c>
      <c r="S55" s="92"/>
      <c r="T55" s="128">
        <v>26217.336779161647</v>
      </c>
      <c r="U55" s="96">
        <v>6473.4664822474588</v>
      </c>
      <c r="V55" s="96">
        <v>0</v>
      </c>
      <c r="W55" s="97">
        <v>1263381.4664822475</v>
      </c>
      <c r="Y55" s="142">
        <v>41432.705800000003</v>
      </c>
    </row>
    <row r="56" spans="1:25" ht="10.5" x14ac:dyDescent="0.25">
      <c r="A56" s="100" t="s">
        <v>271</v>
      </c>
      <c r="B56" s="100"/>
      <c r="C56" s="88">
        <v>2038</v>
      </c>
      <c r="D56" s="89" t="s">
        <v>22</v>
      </c>
      <c r="F56" s="127">
        <v>2135167.57216</v>
      </c>
      <c r="G56" s="128">
        <v>146663.46240003189</v>
      </c>
      <c r="H56" s="128">
        <v>98415.743999999933</v>
      </c>
      <c r="I56" s="128">
        <v>239898.37760004372</v>
      </c>
      <c r="J56" s="128">
        <v>0</v>
      </c>
      <c r="K56" s="128">
        <v>211014.32140644483</v>
      </c>
      <c r="L56" s="128">
        <v>131329.13545968122</v>
      </c>
      <c r="M56" s="93">
        <v>128020.48</v>
      </c>
      <c r="N56" s="128">
        <v>0</v>
      </c>
      <c r="O56" s="141">
        <v>11161.6</v>
      </c>
      <c r="P56" s="94"/>
      <c r="Q56" s="95"/>
      <c r="R56" s="128">
        <v>0</v>
      </c>
      <c r="S56" s="92"/>
      <c r="T56" s="128">
        <v>0</v>
      </c>
      <c r="U56" s="96">
        <v>0</v>
      </c>
      <c r="V56" s="96">
        <v>0</v>
      </c>
      <c r="W56" s="97">
        <v>3101670.6930262013</v>
      </c>
      <c r="Y56" s="142">
        <v>101009.34819999999</v>
      </c>
    </row>
    <row r="57" spans="1:25" ht="10.5" x14ac:dyDescent="0.25">
      <c r="A57" s="87" t="s">
        <v>269</v>
      </c>
      <c r="B57" s="87" t="s">
        <v>71</v>
      </c>
      <c r="C57" s="88">
        <v>3308</v>
      </c>
      <c r="D57" s="89" t="s">
        <v>72</v>
      </c>
      <c r="F57" s="127">
        <v>1408735.3615999999</v>
      </c>
      <c r="G57" s="128">
        <v>59934.588000013086</v>
      </c>
      <c r="H57" s="128">
        <v>40326.451200000025</v>
      </c>
      <c r="I57" s="128">
        <v>64760.360000011889</v>
      </c>
      <c r="J57" s="128">
        <v>0</v>
      </c>
      <c r="K57" s="128">
        <v>99766.424333674135</v>
      </c>
      <c r="L57" s="128">
        <v>12884.596416895622</v>
      </c>
      <c r="M57" s="93">
        <v>128020.48</v>
      </c>
      <c r="N57" s="128">
        <v>0</v>
      </c>
      <c r="O57" s="141">
        <v>7366.8</v>
      </c>
      <c r="P57" s="94"/>
      <c r="Q57" s="95"/>
      <c r="R57" s="128">
        <v>-17545.280958005296</v>
      </c>
      <c r="S57" s="92"/>
      <c r="T57" s="128">
        <v>13646.738449405457</v>
      </c>
      <c r="U57" s="96">
        <v>127477.929642</v>
      </c>
      <c r="V57" s="96">
        <v>0</v>
      </c>
      <c r="W57" s="97">
        <v>1945374.4486839948</v>
      </c>
      <c r="Y57" s="142">
        <v>62745.155200000001</v>
      </c>
    </row>
    <row r="58" spans="1:25" ht="10.5" x14ac:dyDescent="0.25">
      <c r="A58" s="100" t="s">
        <v>271</v>
      </c>
      <c r="B58" s="100" t="s">
        <v>73</v>
      </c>
      <c r="C58" s="101">
        <v>2026</v>
      </c>
      <c r="D58" s="89" t="s">
        <v>74</v>
      </c>
      <c r="F58" s="127">
        <v>1181300.97792</v>
      </c>
      <c r="G58" s="128">
        <v>119869.17600002607</v>
      </c>
      <c r="H58" s="128">
        <v>79692.748800000059</v>
      </c>
      <c r="I58" s="128">
        <v>109477.51360002001</v>
      </c>
      <c r="J58" s="128">
        <v>4839.1741440214246</v>
      </c>
      <c r="K58" s="128">
        <v>105652.57738378039</v>
      </c>
      <c r="L58" s="128">
        <v>23709.833234888632</v>
      </c>
      <c r="M58" s="93">
        <v>128020.48</v>
      </c>
      <c r="N58" s="128">
        <v>0</v>
      </c>
      <c r="O58" s="141">
        <v>7116.8</v>
      </c>
      <c r="P58" s="94"/>
      <c r="Q58" s="95"/>
      <c r="R58" s="128">
        <v>0</v>
      </c>
      <c r="S58" s="92"/>
      <c r="T58" s="128">
        <v>0</v>
      </c>
      <c r="U58" s="96">
        <v>0</v>
      </c>
      <c r="V58" s="96">
        <v>0</v>
      </c>
      <c r="W58" s="97">
        <v>1759679.2810827368</v>
      </c>
      <c r="Y58" s="142">
        <v>63612.295599999998</v>
      </c>
    </row>
    <row r="59" spans="1:25" ht="10.5" x14ac:dyDescent="0.25">
      <c r="A59" s="87" t="s">
        <v>269</v>
      </c>
      <c r="B59" s="87" t="s">
        <v>75</v>
      </c>
      <c r="C59" s="88">
        <v>5203</v>
      </c>
      <c r="D59" s="89" t="s">
        <v>76</v>
      </c>
      <c r="F59" s="127">
        <v>712854.03839999996</v>
      </c>
      <c r="G59" s="128">
        <v>29614.737600006425</v>
      </c>
      <c r="H59" s="128">
        <v>19203.071999999949</v>
      </c>
      <c r="I59" s="128">
        <v>56048.966400010249</v>
      </c>
      <c r="J59" s="128">
        <v>0</v>
      </c>
      <c r="K59" s="128">
        <v>65051.747396645995</v>
      </c>
      <c r="L59" s="128">
        <v>2030.3247999990913</v>
      </c>
      <c r="M59" s="93">
        <v>128020.48</v>
      </c>
      <c r="N59" s="128">
        <v>0</v>
      </c>
      <c r="O59" s="141">
        <v>2898</v>
      </c>
      <c r="P59" s="94"/>
      <c r="Q59" s="95"/>
      <c r="R59" s="128">
        <v>-8872.4679389069752</v>
      </c>
      <c r="S59" s="92"/>
      <c r="T59" s="128">
        <v>0</v>
      </c>
      <c r="U59" s="96">
        <v>0</v>
      </c>
      <c r="V59" s="96">
        <v>0</v>
      </c>
      <c r="W59" s="97">
        <v>1006848.8986577546</v>
      </c>
      <c r="Y59" s="142">
        <v>33873.482400000001</v>
      </c>
    </row>
    <row r="60" spans="1:25" ht="10.5" x14ac:dyDescent="0.25">
      <c r="A60" s="100" t="s">
        <v>271</v>
      </c>
      <c r="B60" s="100"/>
      <c r="C60" s="88">
        <v>5204</v>
      </c>
      <c r="D60" s="89" t="s">
        <v>77</v>
      </c>
      <c r="F60" s="127">
        <v>1432497.16288</v>
      </c>
      <c r="G60" s="128">
        <v>79677.746400017219</v>
      </c>
      <c r="H60" s="128">
        <v>53768.601600000038</v>
      </c>
      <c r="I60" s="128">
        <v>100546.08480001843</v>
      </c>
      <c r="J60" s="128">
        <v>0</v>
      </c>
      <c r="K60" s="128">
        <v>198849.96905380269</v>
      </c>
      <c r="L60" s="128">
        <v>62214.151566822919</v>
      </c>
      <c r="M60" s="93">
        <v>128020.48</v>
      </c>
      <c r="N60" s="128">
        <v>0</v>
      </c>
      <c r="O60" s="141">
        <v>7680</v>
      </c>
      <c r="P60" s="94"/>
      <c r="Q60" s="95"/>
      <c r="R60" s="128">
        <v>0</v>
      </c>
      <c r="S60" s="92"/>
      <c r="T60" s="128">
        <v>0</v>
      </c>
      <c r="U60" s="96">
        <v>0</v>
      </c>
      <c r="V60" s="96">
        <v>0</v>
      </c>
      <c r="W60" s="97">
        <v>2063254.1963006614</v>
      </c>
      <c r="Y60" s="142">
        <v>66490.761400000003</v>
      </c>
    </row>
    <row r="61" spans="1:25" ht="10.5" x14ac:dyDescent="0.25">
      <c r="A61" s="100" t="s">
        <v>271</v>
      </c>
      <c r="B61" s="100"/>
      <c r="C61" s="88">
        <v>2196</v>
      </c>
      <c r="D61" s="89" t="s">
        <v>78</v>
      </c>
      <c r="F61" s="127">
        <v>750194.01184000005</v>
      </c>
      <c r="G61" s="128">
        <v>100831.13040002192</v>
      </c>
      <c r="H61" s="128">
        <v>67690.828800000032</v>
      </c>
      <c r="I61" s="128">
        <v>104586.73120001897</v>
      </c>
      <c r="J61" s="128">
        <v>5425.1678880240206</v>
      </c>
      <c r="K61" s="128">
        <v>120929.6087999962</v>
      </c>
      <c r="L61" s="128">
        <v>5397.9161599975687</v>
      </c>
      <c r="M61" s="93">
        <v>128020.48</v>
      </c>
      <c r="N61" s="128">
        <v>0</v>
      </c>
      <c r="O61" s="141">
        <v>5427.2</v>
      </c>
      <c r="P61" s="94"/>
      <c r="Q61" s="95"/>
      <c r="R61" s="128">
        <v>0</v>
      </c>
      <c r="S61" s="92"/>
      <c r="T61" s="128">
        <v>0</v>
      </c>
      <c r="U61" s="96">
        <v>0</v>
      </c>
      <c r="V61" s="96">
        <v>0</v>
      </c>
      <c r="W61" s="97">
        <v>1288503.0750880586</v>
      </c>
      <c r="Y61" s="142">
        <v>45688.3946</v>
      </c>
    </row>
    <row r="62" spans="1:25" ht="10.5" x14ac:dyDescent="0.25">
      <c r="A62" s="100" t="s">
        <v>271</v>
      </c>
      <c r="B62" s="100"/>
      <c r="C62" s="88">
        <v>2123</v>
      </c>
      <c r="D62" s="89" t="s">
        <v>290</v>
      </c>
      <c r="F62" s="127">
        <v>1076070.14368</v>
      </c>
      <c r="G62" s="128">
        <v>88139.100000019083</v>
      </c>
      <c r="H62" s="128">
        <v>58569.36960000002</v>
      </c>
      <c r="I62" s="128">
        <v>104446.70880001916</v>
      </c>
      <c r="J62" s="128">
        <v>16993.818576075199</v>
      </c>
      <c r="K62" s="128">
        <v>120361.71001738431</v>
      </c>
      <c r="L62" s="128">
        <v>47434.372737787926</v>
      </c>
      <c r="M62" s="93">
        <v>128020.48</v>
      </c>
      <c r="N62" s="128">
        <v>0</v>
      </c>
      <c r="O62" s="141">
        <v>6707.2</v>
      </c>
      <c r="P62" s="94"/>
      <c r="Q62" s="95"/>
      <c r="R62" s="128">
        <v>0</v>
      </c>
      <c r="S62" s="92"/>
      <c r="T62" s="128">
        <v>0</v>
      </c>
      <c r="U62" s="96">
        <v>0</v>
      </c>
      <c r="V62" s="96">
        <v>0</v>
      </c>
      <c r="W62" s="97">
        <v>1646742.9034112857</v>
      </c>
      <c r="Y62" s="142">
        <v>55241.940799999997</v>
      </c>
    </row>
    <row r="63" spans="1:25" ht="10.5" x14ac:dyDescent="0.25">
      <c r="A63" s="87" t="s">
        <v>269</v>
      </c>
      <c r="B63" s="87" t="s">
        <v>79</v>
      </c>
      <c r="C63" s="88">
        <v>3379</v>
      </c>
      <c r="D63" s="89" t="s">
        <v>80</v>
      </c>
      <c r="F63" s="127">
        <v>1412129.9046400001</v>
      </c>
      <c r="G63" s="128">
        <v>90254.438400019673</v>
      </c>
      <c r="H63" s="128">
        <v>59049.446400000008</v>
      </c>
      <c r="I63" s="128">
        <v>119255.70436628679</v>
      </c>
      <c r="J63" s="128">
        <v>0</v>
      </c>
      <c r="K63" s="128">
        <v>185888.76323208577</v>
      </c>
      <c r="L63" s="128">
        <v>23725.143730326403</v>
      </c>
      <c r="M63" s="93">
        <v>128020.48</v>
      </c>
      <c r="N63" s="128">
        <v>0</v>
      </c>
      <c r="O63" s="141">
        <v>40192</v>
      </c>
      <c r="P63" s="94"/>
      <c r="Q63" s="95"/>
      <c r="R63" s="128">
        <v>-17835.649185538048</v>
      </c>
      <c r="S63" s="92"/>
      <c r="T63" s="128">
        <v>0</v>
      </c>
      <c r="U63" s="96">
        <v>0</v>
      </c>
      <c r="V63" s="96">
        <v>0</v>
      </c>
      <c r="W63" s="97">
        <v>2040680.2315831806</v>
      </c>
      <c r="Y63" s="142">
        <v>67336.898400000005</v>
      </c>
    </row>
    <row r="64" spans="1:25" ht="10.5" x14ac:dyDescent="0.25">
      <c r="A64" s="100" t="s">
        <v>271</v>
      </c>
      <c r="B64" s="100"/>
      <c r="C64" s="88">
        <v>2029</v>
      </c>
      <c r="D64" s="89" t="s">
        <v>322</v>
      </c>
      <c r="F64" s="127">
        <v>2111405.7708800002</v>
      </c>
      <c r="G64" s="128">
        <v>153714.59040003328</v>
      </c>
      <c r="H64" s="128">
        <v>99855.97440000005</v>
      </c>
      <c r="I64" s="128">
        <v>189270.27840003456</v>
      </c>
      <c r="J64" s="128">
        <v>0</v>
      </c>
      <c r="K64" s="128">
        <v>358940.42476660199</v>
      </c>
      <c r="L64" s="128">
        <v>183111.61526883158</v>
      </c>
      <c r="M64" s="93">
        <v>128020.48</v>
      </c>
      <c r="N64" s="128">
        <v>9620.0984367892561</v>
      </c>
      <c r="O64" s="141">
        <v>7680</v>
      </c>
      <c r="P64" s="94"/>
      <c r="Q64" s="95"/>
      <c r="R64" s="128">
        <v>0</v>
      </c>
      <c r="S64" s="92"/>
      <c r="T64" s="128">
        <v>0</v>
      </c>
      <c r="U64" s="96">
        <v>0</v>
      </c>
      <c r="V64" s="96">
        <v>0</v>
      </c>
      <c r="W64" s="97">
        <v>3241619.2325522909</v>
      </c>
      <c r="Y64" s="142">
        <v>101216.3818</v>
      </c>
    </row>
    <row r="65" spans="1:25" ht="10.5" x14ac:dyDescent="0.25">
      <c r="A65" s="100" t="s">
        <v>271</v>
      </c>
      <c r="B65" s="100"/>
      <c r="C65" s="88">
        <v>2180</v>
      </c>
      <c r="D65" s="89" t="s">
        <v>323</v>
      </c>
      <c r="F65" s="127">
        <v>1469837.13632</v>
      </c>
      <c r="G65" s="128">
        <v>152304.36480003319</v>
      </c>
      <c r="H65" s="128">
        <v>101296.20479999998</v>
      </c>
      <c r="I65" s="128">
        <v>191460.62880003484</v>
      </c>
      <c r="J65" s="128">
        <v>0</v>
      </c>
      <c r="K65" s="128">
        <v>180223.91572055774</v>
      </c>
      <c r="L65" s="128">
        <v>69846.895640610208</v>
      </c>
      <c r="M65" s="93">
        <v>128020.48</v>
      </c>
      <c r="N65" s="128">
        <v>0</v>
      </c>
      <c r="O65" s="141">
        <v>6912</v>
      </c>
      <c r="P65" s="94"/>
      <c r="Q65" s="95"/>
      <c r="R65" s="128">
        <v>0</v>
      </c>
      <c r="S65" s="92"/>
      <c r="T65" s="128">
        <v>0</v>
      </c>
      <c r="U65" s="96">
        <v>112337.32271760749</v>
      </c>
      <c r="V65" s="96">
        <v>0</v>
      </c>
      <c r="W65" s="97">
        <v>2412238.9487988432</v>
      </c>
      <c r="Y65" s="142">
        <v>78513.707299999995</v>
      </c>
    </row>
    <row r="66" spans="1:25" ht="10.5" x14ac:dyDescent="0.25">
      <c r="A66" s="87" t="s">
        <v>269</v>
      </c>
      <c r="B66" s="87" t="s">
        <v>81</v>
      </c>
      <c r="C66" s="88">
        <v>2168</v>
      </c>
      <c r="D66" s="89" t="s">
        <v>82</v>
      </c>
      <c r="F66" s="127">
        <v>991206.56767999998</v>
      </c>
      <c r="G66" s="128">
        <v>44422.106400009587</v>
      </c>
      <c r="H66" s="128">
        <v>29284.684799999981</v>
      </c>
      <c r="I66" s="128">
        <v>46087.37280000843</v>
      </c>
      <c r="J66" s="128">
        <v>0</v>
      </c>
      <c r="K66" s="128">
        <v>81187.49728054188</v>
      </c>
      <c r="L66" s="128">
        <v>5232.0339027003529</v>
      </c>
      <c r="M66" s="93">
        <v>128020.48</v>
      </c>
      <c r="N66" s="128">
        <v>0</v>
      </c>
      <c r="O66" s="141">
        <v>33965</v>
      </c>
      <c r="P66" s="94"/>
      <c r="Q66" s="95"/>
      <c r="R66" s="128">
        <v>-12363.622348527088</v>
      </c>
      <c r="S66" s="92"/>
      <c r="T66" s="128">
        <v>0</v>
      </c>
      <c r="U66" s="96">
        <v>0</v>
      </c>
      <c r="V66" s="96">
        <v>0</v>
      </c>
      <c r="W66" s="97">
        <v>1347042.1205147328</v>
      </c>
      <c r="Y66" s="142">
        <v>45817.415500000003</v>
      </c>
    </row>
    <row r="67" spans="1:25" ht="10.5" x14ac:dyDescent="0.25">
      <c r="A67" s="87" t="s">
        <v>269</v>
      </c>
      <c r="B67" s="87" t="s">
        <v>83</v>
      </c>
      <c r="C67" s="88">
        <v>3304</v>
      </c>
      <c r="D67" s="89" t="s">
        <v>84</v>
      </c>
      <c r="F67" s="127">
        <v>1425708.0767999999</v>
      </c>
      <c r="G67" s="128">
        <v>21858.496800004741</v>
      </c>
      <c r="H67" s="128">
        <v>12001.919999999993</v>
      </c>
      <c r="I67" s="128">
        <v>34595.534400006305</v>
      </c>
      <c r="J67" s="128">
        <v>0</v>
      </c>
      <c r="K67" s="128">
        <v>70679.458594449068</v>
      </c>
      <c r="L67" s="128">
        <v>6107.9409025042287</v>
      </c>
      <c r="M67" s="93">
        <v>128020.48</v>
      </c>
      <c r="N67" s="128">
        <v>0</v>
      </c>
      <c r="O67" s="141">
        <v>7731.2000000000007</v>
      </c>
      <c r="P67" s="94"/>
      <c r="Q67" s="95"/>
      <c r="R67" s="128">
        <v>-17437.68648176617</v>
      </c>
      <c r="S67" s="92"/>
      <c r="T67" s="128">
        <v>151128.09250303591</v>
      </c>
      <c r="U67" s="96">
        <v>6973.0966468085535</v>
      </c>
      <c r="V67" s="96">
        <v>0</v>
      </c>
      <c r="W67" s="97">
        <v>1847366.6101650423</v>
      </c>
      <c r="Y67" s="142">
        <v>57723.342499999999</v>
      </c>
    </row>
    <row r="68" spans="1:25" ht="10.5" x14ac:dyDescent="0.25">
      <c r="A68" s="87" t="s">
        <v>269</v>
      </c>
      <c r="B68" s="87" t="s">
        <v>85</v>
      </c>
      <c r="C68" s="88">
        <v>2124</v>
      </c>
      <c r="D68" s="89" t="s">
        <v>86</v>
      </c>
      <c r="F68" s="127">
        <v>1252586.38176</v>
      </c>
      <c r="G68" s="128">
        <v>124099.85280002681</v>
      </c>
      <c r="H68" s="128">
        <v>82573.2095999999</v>
      </c>
      <c r="I68" s="128">
        <v>144003.03680002614</v>
      </c>
      <c r="J68" s="128">
        <v>0</v>
      </c>
      <c r="K68" s="128">
        <v>144197.03053582771</v>
      </c>
      <c r="L68" s="128">
        <v>10065.246545450018</v>
      </c>
      <c r="M68" s="93">
        <v>128020.48</v>
      </c>
      <c r="N68" s="128">
        <v>0</v>
      </c>
      <c r="O68" s="141">
        <v>31865</v>
      </c>
      <c r="P68" s="94"/>
      <c r="Q68" s="95"/>
      <c r="R68" s="128">
        <v>-16182.663254194171</v>
      </c>
      <c r="S68" s="92"/>
      <c r="T68" s="128">
        <v>0</v>
      </c>
      <c r="U68" s="96">
        <v>15367.651325204177</v>
      </c>
      <c r="V68" s="96">
        <v>0</v>
      </c>
      <c r="W68" s="97">
        <v>1916595.2261123406</v>
      </c>
      <c r="Y68" s="142">
        <v>66735.801099999997</v>
      </c>
    </row>
    <row r="69" spans="1:25" ht="10.5" x14ac:dyDescent="0.25">
      <c r="A69" s="100" t="s">
        <v>271</v>
      </c>
      <c r="B69" s="100"/>
      <c r="C69" s="101">
        <v>2195</v>
      </c>
      <c r="D69" s="89" t="s">
        <v>87</v>
      </c>
      <c r="F69" s="127">
        <v>2121589.4</v>
      </c>
      <c r="G69" s="128">
        <v>81087.972000017602</v>
      </c>
      <c r="H69" s="128">
        <v>50888.140799999994</v>
      </c>
      <c r="I69" s="128">
        <v>219515.11680004004</v>
      </c>
      <c r="J69" s="128">
        <v>0</v>
      </c>
      <c r="K69" s="128">
        <v>157131.14071294075</v>
      </c>
      <c r="L69" s="128">
        <v>140583.71428565096</v>
      </c>
      <c r="M69" s="93">
        <v>128020.48</v>
      </c>
      <c r="N69" s="128">
        <v>0</v>
      </c>
      <c r="O69" s="141">
        <v>8038.4</v>
      </c>
      <c r="P69" s="94"/>
      <c r="Q69" s="95"/>
      <c r="R69" s="128">
        <v>0</v>
      </c>
      <c r="S69" s="92"/>
      <c r="T69" s="128">
        <v>0</v>
      </c>
      <c r="U69" s="96">
        <v>52277.636385649908</v>
      </c>
      <c r="V69" s="96">
        <v>0</v>
      </c>
      <c r="W69" s="97">
        <v>2959132.000984299</v>
      </c>
      <c r="Y69" s="142">
        <v>90859.705499999996</v>
      </c>
    </row>
    <row r="70" spans="1:25" ht="10.5" x14ac:dyDescent="0.25">
      <c r="A70" s="87" t="s">
        <v>269</v>
      </c>
      <c r="B70" s="87" t="s">
        <v>88</v>
      </c>
      <c r="C70" s="88">
        <v>5207</v>
      </c>
      <c r="D70" s="89" t="s">
        <v>89</v>
      </c>
      <c r="F70" s="127">
        <v>356427.01919999998</v>
      </c>
      <c r="G70" s="128">
        <v>6346.0152000013759</v>
      </c>
      <c r="H70" s="128">
        <v>3360.537600000001</v>
      </c>
      <c r="I70" s="128">
        <v>10259.333538463417</v>
      </c>
      <c r="J70" s="128">
        <v>0</v>
      </c>
      <c r="K70" s="128">
        <v>19261.733069662288</v>
      </c>
      <c r="L70" s="128">
        <v>2030.3247999990851</v>
      </c>
      <c r="M70" s="93">
        <v>128020.48</v>
      </c>
      <c r="N70" s="128">
        <v>0</v>
      </c>
      <c r="O70" s="141">
        <v>1922.4</v>
      </c>
      <c r="P70" s="94"/>
      <c r="Q70" s="95"/>
      <c r="R70" s="128">
        <v>-4366.6680684615367</v>
      </c>
      <c r="S70" s="92"/>
      <c r="T70" s="128">
        <v>0</v>
      </c>
      <c r="U70" s="96">
        <v>32315.015293972974</v>
      </c>
      <c r="V70" s="96">
        <v>0</v>
      </c>
      <c r="W70" s="97">
        <v>555576.1906336376</v>
      </c>
      <c r="Y70" s="142">
        <v>17943.904200000001</v>
      </c>
    </row>
    <row r="71" spans="1:25" ht="10.5" x14ac:dyDescent="0.25">
      <c r="A71" s="87" t="s">
        <v>269</v>
      </c>
      <c r="B71" s="87" t="s">
        <v>90</v>
      </c>
      <c r="C71" s="88">
        <v>3363</v>
      </c>
      <c r="D71" s="89" t="s">
        <v>91</v>
      </c>
      <c r="F71" s="127">
        <v>1099831.94496</v>
      </c>
      <c r="G71" s="128">
        <v>62755.03920001354</v>
      </c>
      <c r="H71" s="128">
        <v>42246.758399999999</v>
      </c>
      <c r="I71" s="128">
        <v>101100.14859132282</v>
      </c>
      <c r="J71" s="128">
        <v>2483.9626955404033</v>
      </c>
      <c r="K71" s="128">
        <v>200524.94650587594</v>
      </c>
      <c r="L71" s="128">
        <v>84048.093430948065</v>
      </c>
      <c r="M71" s="93">
        <v>128020.48</v>
      </c>
      <c r="N71" s="128">
        <v>0</v>
      </c>
      <c r="O71" s="141">
        <v>7168</v>
      </c>
      <c r="P71" s="94"/>
      <c r="Q71" s="95"/>
      <c r="R71" s="128">
        <v>-13829.241767980717</v>
      </c>
      <c r="S71" s="92"/>
      <c r="T71" s="128">
        <v>0</v>
      </c>
      <c r="U71" s="96">
        <v>0</v>
      </c>
      <c r="V71" s="96">
        <v>0</v>
      </c>
      <c r="W71" s="97">
        <v>1714350.13201572</v>
      </c>
      <c r="Y71" s="142">
        <v>52330.469599999997</v>
      </c>
    </row>
    <row r="72" spans="1:25" ht="10.5" x14ac:dyDescent="0.25">
      <c r="A72" s="87" t="s">
        <v>269</v>
      </c>
      <c r="B72" s="87" t="s">
        <v>92</v>
      </c>
      <c r="C72" s="88">
        <v>5200</v>
      </c>
      <c r="D72" s="89" t="s">
        <v>93</v>
      </c>
      <c r="F72" s="127">
        <v>2124983.9430399998</v>
      </c>
      <c r="G72" s="128">
        <v>103651.58160002259</v>
      </c>
      <c r="H72" s="128">
        <v>68170.905599999867</v>
      </c>
      <c r="I72" s="128">
        <v>227536.40000004138</v>
      </c>
      <c r="J72" s="128">
        <v>0</v>
      </c>
      <c r="K72" s="128">
        <v>285046.77206249087</v>
      </c>
      <c r="L72" s="128">
        <v>76272.499045319011</v>
      </c>
      <c r="M72" s="93">
        <v>128020.48</v>
      </c>
      <c r="N72" s="128">
        <v>0</v>
      </c>
      <c r="O72" s="141">
        <v>16076.800000000001</v>
      </c>
      <c r="P72" s="94"/>
      <c r="Q72" s="95"/>
      <c r="R72" s="128">
        <v>-26574.782480877118</v>
      </c>
      <c r="S72" s="92"/>
      <c r="T72" s="128">
        <v>0</v>
      </c>
      <c r="U72" s="96">
        <v>0</v>
      </c>
      <c r="V72" s="96">
        <v>0</v>
      </c>
      <c r="W72" s="97">
        <v>3003184.5988669959</v>
      </c>
      <c r="Y72" s="142">
        <v>94307.263500000001</v>
      </c>
    </row>
    <row r="73" spans="1:25" ht="10.5" x14ac:dyDescent="0.25">
      <c r="A73" s="87" t="s">
        <v>269</v>
      </c>
      <c r="B73" s="87" t="s">
        <v>94</v>
      </c>
      <c r="C73" s="88">
        <v>2198</v>
      </c>
      <c r="D73" s="89" t="s">
        <v>95</v>
      </c>
      <c r="F73" s="127">
        <v>1289926.3552000001</v>
      </c>
      <c r="G73" s="128">
        <v>184034.44080003997</v>
      </c>
      <c r="H73" s="128">
        <v>123859.81440000003</v>
      </c>
      <c r="I73" s="128">
        <v>211703.86720003854</v>
      </c>
      <c r="J73" s="128">
        <v>3969.6350400175902</v>
      </c>
      <c r="K73" s="128">
        <v>213556.52779552044</v>
      </c>
      <c r="L73" s="128">
        <v>16178.734972469783</v>
      </c>
      <c r="M73" s="93">
        <v>128020.48</v>
      </c>
      <c r="N73" s="128">
        <v>0</v>
      </c>
      <c r="O73" s="141">
        <v>39680</v>
      </c>
      <c r="P73" s="94"/>
      <c r="Q73" s="95"/>
      <c r="R73" s="128">
        <v>-17127.416291648042</v>
      </c>
      <c r="S73" s="92"/>
      <c r="T73" s="128">
        <v>0</v>
      </c>
      <c r="U73" s="96">
        <v>0</v>
      </c>
      <c r="V73" s="96">
        <v>0</v>
      </c>
      <c r="W73" s="97">
        <v>2193802.4391164384</v>
      </c>
      <c r="Y73" s="142">
        <v>76886.444000000003</v>
      </c>
    </row>
    <row r="74" spans="1:25" ht="10.5" x14ac:dyDescent="0.25">
      <c r="A74" s="100" t="s">
        <v>271</v>
      </c>
      <c r="B74" s="100"/>
      <c r="C74" s="88">
        <v>2041</v>
      </c>
      <c r="D74" s="89" t="s">
        <v>96</v>
      </c>
      <c r="F74" s="127">
        <v>2091038.5126400001</v>
      </c>
      <c r="G74" s="128">
        <v>127625.41680002777</v>
      </c>
      <c r="H74" s="128">
        <v>84973.593599999891</v>
      </c>
      <c r="I74" s="128">
        <v>190940.46428621371</v>
      </c>
      <c r="J74" s="128">
        <v>0</v>
      </c>
      <c r="K74" s="128">
        <v>221332.1554471475</v>
      </c>
      <c r="L74" s="128">
        <v>174592.49306760207</v>
      </c>
      <c r="M74" s="93">
        <v>128020.48</v>
      </c>
      <c r="N74" s="128">
        <v>0</v>
      </c>
      <c r="O74" s="141">
        <v>10342.4</v>
      </c>
      <c r="P74" s="94"/>
      <c r="Q74" s="95"/>
      <c r="R74" s="128">
        <v>0</v>
      </c>
      <c r="S74" s="92"/>
      <c r="T74" s="128">
        <v>0</v>
      </c>
      <c r="U74" s="96">
        <v>0</v>
      </c>
      <c r="V74" s="96">
        <v>0</v>
      </c>
      <c r="W74" s="97">
        <v>3028865.5158409909</v>
      </c>
      <c r="Y74" s="142">
        <v>96653.643299999996</v>
      </c>
    </row>
    <row r="75" spans="1:25" ht="10.5" x14ac:dyDescent="0.25">
      <c r="A75" s="100" t="s">
        <v>271</v>
      </c>
      <c r="B75" s="100"/>
      <c r="C75" s="88">
        <v>2126</v>
      </c>
      <c r="D75" s="89" t="s">
        <v>97</v>
      </c>
      <c r="F75" s="127">
        <v>308903.41664000001</v>
      </c>
      <c r="G75" s="128">
        <v>21858.496800004767</v>
      </c>
      <c r="H75" s="128">
        <v>13442.150400000011</v>
      </c>
      <c r="I75" s="128">
        <v>44506.119840008068</v>
      </c>
      <c r="J75" s="128">
        <v>0</v>
      </c>
      <c r="K75" s="128">
        <v>25943.525299999175</v>
      </c>
      <c r="L75" s="128">
        <v>2004.6244860750483</v>
      </c>
      <c r="M75" s="93">
        <v>128020.48</v>
      </c>
      <c r="N75" s="128">
        <v>0</v>
      </c>
      <c r="O75" s="141">
        <v>2380.8000000000002</v>
      </c>
      <c r="P75" s="94"/>
      <c r="Q75" s="95"/>
      <c r="R75" s="128">
        <v>0</v>
      </c>
      <c r="S75" s="92"/>
      <c r="T75" s="128">
        <v>0</v>
      </c>
      <c r="U75" s="96">
        <v>48160.393614412867</v>
      </c>
      <c r="V75" s="96">
        <v>0</v>
      </c>
      <c r="W75" s="97">
        <v>595220.00708050001</v>
      </c>
      <c r="Y75" s="142">
        <v>18566.0049</v>
      </c>
    </row>
    <row r="76" spans="1:25" ht="10.5" x14ac:dyDescent="0.25">
      <c r="A76" s="100" t="s">
        <v>271</v>
      </c>
      <c r="B76" s="100"/>
      <c r="C76" s="88">
        <v>2127</v>
      </c>
      <c r="D76" s="89" t="s">
        <v>98</v>
      </c>
      <c r="F76" s="127">
        <v>699275.86624</v>
      </c>
      <c r="G76" s="128">
        <v>16922.707200003668</v>
      </c>
      <c r="H76" s="128">
        <v>11041.766399999979</v>
      </c>
      <c r="I76" s="128">
        <v>17112.737600003122</v>
      </c>
      <c r="J76" s="128">
        <v>0</v>
      </c>
      <c r="K76" s="128">
        <v>43086.642759998584</v>
      </c>
      <c r="L76" s="128">
        <v>0</v>
      </c>
      <c r="M76" s="93">
        <v>128020.48</v>
      </c>
      <c r="N76" s="128">
        <v>0</v>
      </c>
      <c r="O76" s="141">
        <v>2508.8000000000002</v>
      </c>
      <c r="P76" s="94"/>
      <c r="Q76" s="95"/>
      <c r="R76" s="128">
        <v>0</v>
      </c>
      <c r="S76" s="92"/>
      <c r="T76" s="128">
        <v>0</v>
      </c>
      <c r="U76" s="96">
        <v>6942.6228629699908</v>
      </c>
      <c r="V76" s="96">
        <v>0</v>
      </c>
      <c r="W76" s="97">
        <v>924911.62306297536</v>
      </c>
      <c r="Y76" s="142">
        <v>31525.102299999999</v>
      </c>
    </row>
    <row r="77" spans="1:25" ht="10.5" x14ac:dyDescent="0.25">
      <c r="A77" s="87" t="s">
        <v>269</v>
      </c>
      <c r="B77" s="87" t="s">
        <v>99</v>
      </c>
      <c r="C77" s="88">
        <v>2090</v>
      </c>
      <c r="D77" s="89" t="s">
        <v>100</v>
      </c>
      <c r="F77" s="127">
        <v>1327266.32864</v>
      </c>
      <c r="G77" s="128">
        <v>137496.99600002973</v>
      </c>
      <c r="H77" s="128">
        <v>90254.438400000057</v>
      </c>
      <c r="I77" s="128">
        <v>170666.55485776314</v>
      </c>
      <c r="J77" s="128">
        <v>5236.1376480231902</v>
      </c>
      <c r="K77" s="128">
        <v>162314.27574491789</v>
      </c>
      <c r="L77" s="128">
        <v>45903.295733312603</v>
      </c>
      <c r="M77" s="93">
        <v>128020.48</v>
      </c>
      <c r="N77" s="128">
        <v>0</v>
      </c>
      <c r="O77" s="141">
        <v>31488</v>
      </c>
      <c r="P77" s="94"/>
      <c r="Q77" s="95"/>
      <c r="R77" s="128">
        <v>-17196.798408286537</v>
      </c>
      <c r="S77" s="92"/>
      <c r="T77" s="128">
        <v>0</v>
      </c>
      <c r="U77" s="96">
        <v>0</v>
      </c>
      <c r="V77" s="96">
        <v>0</v>
      </c>
      <c r="W77" s="97">
        <v>2081449.7086157599</v>
      </c>
      <c r="Y77" s="142">
        <v>71330.544800000003</v>
      </c>
    </row>
    <row r="78" spans="1:25" ht="10.5" x14ac:dyDescent="0.25">
      <c r="A78" s="87" t="s">
        <v>269</v>
      </c>
      <c r="B78" s="87" t="s">
        <v>101</v>
      </c>
      <c r="C78" s="88">
        <v>2043</v>
      </c>
      <c r="D78" s="89" t="s">
        <v>102</v>
      </c>
      <c r="F78" s="127">
        <v>1822869.6124799999</v>
      </c>
      <c r="G78" s="128">
        <v>121984.5144000263</v>
      </c>
      <c r="H78" s="128">
        <v>80652.902399999948</v>
      </c>
      <c r="I78" s="128">
        <v>204952.78720003745</v>
      </c>
      <c r="J78" s="128">
        <v>0</v>
      </c>
      <c r="K78" s="128">
        <v>245817.36413391292</v>
      </c>
      <c r="L78" s="128">
        <v>120311.73113982071</v>
      </c>
      <c r="M78" s="93">
        <v>128020.48</v>
      </c>
      <c r="N78" s="128">
        <v>0</v>
      </c>
      <c r="O78" s="141">
        <v>10854.400000000001</v>
      </c>
      <c r="P78" s="94"/>
      <c r="Q78" s="95"/>
      <c r="R78" s="128">
        <v>-23068.461607294303</v>
      </c>
      <c r="S78" s="92"/>
      <c r="T78" s="128">
        <v>0</v>
      </c>
      <c r="U78" s="96">
        <v>0</v>
      </c>
      <c r="V78" s="96">
        <v>0</v>
      </c>
      <c r="W78" s="97">
        <v>2712395.3301465032</v>
      </c>
      <c r="Y78" s="142">
        <v>86418.986799999999</v>
      </c>
    </row>
    <row r="79" spans="1:25" ht="10.5" x14ac:dyDescent="0.25">
      <c r="A79" s="100" t="s">
        <v>271</v>
      </c>
      <c r="B79" s="100"/>
      <c r="C79" s="88">
        <v>2044</v>
      </c>
      <c r="D79" s="89" t="s">
        <v>103</v>
      </c>
      <c r="F79" s="127">
        <v>1384973.5603199999</v>
      </c>
      <c r="G79" s="128">
        <v>90959.551200019661</v>
      </c>
      <c r="H79" s="128">
        <v>59529.523199999996</v>
      </c>
      <c r="I79" s="128">
        <v>133348.11361181803</v>
      </c>
      <c r="J79" s="128">
        <v>0</v>
      </c>
      <c r="K79" s="128">
        <v>170474.09928700369</v>
      </c>
      <c r="L79" s="128">
        <v>88838.968407983048</v>
      </c>
      <c r="M79" s="93">
        <v>128020.48</v>
      </c>
      <c r="N79" s="128">
        <v>0</v>
      </c>
      <c r="O79" s="141">
        <v>5222.3999999999996</v>
      </c>
      <c r="P79" s="94"/>
      <c r="Q79" s="95"/>
      <c r="R79" s="128">
        <v>0</v>
      </c>
      <c r="S79" s="92"/>
      <c r="T79" s="128">
        <v>0</v>
      </c>
      <c r="U79" s="96">
        <v>0</v>
      </c>
      <c r="V79" s="96">
        <v>0</v>
      </c>
      <c r="W79" s="97">
        <v>2061366.6960268242</v>
      </c>
      <c r="Y79" s="142">
        <v>66488.761100000003</v>
      </c>
    </row>
    <row r="80" spans="1:25" ht="10.5" x14ac:dyDescent="0.25">
      <c r="A80" s="100" t="s">
        <v>271</v>
      </c>
      <c r="B80" s="100"/>
      <c r="C80" s="88">
        <v>2002</v>
      </c>
      <c r="D80" s="89" t="s">
        <v>335</v>
      </c>
      <c r="F80" s="127">
        <v>981022.93856000004</v>
      </c>
      <c r="G80" s="128">
        <v>64870.377600014115</v>
      </c>
      <c r="H80" s="128">
        <v>43206.911999999953</v>
      </c>
      <c r="I80" s="128">
        <v>81383.019200014882</v>
      </c>
      <c r="J80" s="128">
        <v>16806.232317074489</v>
      </c>
      <c r="K80" s="128">
        <v>130977.13324634772</v>
      </c>
      <c r="L80" s="128">
        <v>66677.712181788258</v>
      </c>
      <c r="M80" s="93">
        <v>128020.48</v>
      </c>
      <c r="N80" s="128">
        <v>0</v>
      </c>
      <c r="O80" s="141">
        <v>7936</v>
      </c>
      <c r="P80" s="94"/>
      <c r="Q80" s="95"/>
      <c r="R80" s="128">
        <v>0</v>
      </c>
      <c r="S80" s="92"/>
      <c r="T80" s="128">
        <v>0</v>
      </c>
      <c r="U80" s="96">
        <v>0</v>
      </c>
      <c r="V80" s="96">
        <v>0</v>
      </c>
      <c r="W80" s="97">
        <v>1520900.8051052394</v>
      </c>
      <c r="Y80" s="142">
        <v>48476.8459</v>
      </c>
    </row>
    <row r="81" spans="1:25" ht="10.5" x14ac:dyDescent="0.25">
      <c r="A81" s="87" t="s">
        <v>269</v>
      </c>
      <c r="B81" s="87" t="s">
        <v>104</v>
      </c>
      <c r="C81" s="88">
        <v>2128</v>
      </c>
      <c r="D81" s="89" t="s">
        <v>105</v>
      </c>
      <c r="F81" s="127">
        <v>1174511.8918399999</v>
      </c>
      <c r="G81" s="128">
        <v>77562.408000016905</v>
      </c>
      <c r="H81" s="128">
        <v>51368.217600000025</v>
      </c>
      <c r="I81" s="128">
        <v>80932.947200014692</v>
      </c>
      <c r="J81" s="128">
        <v>0</v>
      </c>
      <c r="K81" s="128">
        <v>133231.31359999569</v>
      </c>
      <c r="L81" s="128">
        <v>7922.8463999964342</v>
      </c>
      <c r="M81" s="93">
        <v>128020.48</v>
      </c>
      <c r="N81" s="128">
        <v>0</v>
      </c>
      <c r="O81" s="141">
        <v>39168</v>
      </c>
      <c r="P81" s="94"/>
      <c r="Q81" s="95"/>
      <c r="R81" s="128">
        <v>-14854.971238905075</v>
      </c>
      <c r="S81" s="92"/>
      <c r="T81" s="128">
        <v>0</v>
      </c>
      <c r="U81" s="96">
        <v>0</v>
      </c>
      <c r="V81" s="96">
        <v>0</v>
      </c>
      <c r="W81" s="97">
        <v>1677863.1334011187</v>
      </c>
      <c r="Y81" s="142">
        <v>57133.246899999998</v>
      </c>
    </row>
    <row r="82" spans="1:25" ht="10.5" x14ac:dyDescent="0.25">
      <c r="A82" s="87" t="s">
        <v>269</v>
      </c>
      <c r="B82" s="87" t="s">
        <v>106</v>
      </c>
      <c r="C82" s="88">
        <v>2145</v>
      </c>
      <c r="D82" s="89" t="s">
        <v>107</v>
      </c>
      <c r="F82" s="127">
        <v>1503782.56672</v>
      </c>
      <c r="G82" s="128">
        <v>54998.798400012034</v>
      </c>
      <c r="H82" s="128">
        <v>35525.683199999956</v>
      </c>
      <c r="I82" s="128">
        <v>70451.270400012902</v>
      </c>
      <c r="J82" s="128">
        <v>0</v>
      </c>
      <c r="K82" s="128">
        <v>151846.23866221317</v>
      </c>
      <c r="L82" s="128">
        <v>2012.9068699729858</v>
      </c>
      <c r="M82" s="93">
        <v>128020.48</v>
      </c>
      <c r="N82" s="128">
        <v>0</v>
      </c>
      <c r="O82" s="141">
        <v>36286</v>
      </c>
      <c r="P82" s="94"/>
      <c r="Q82" s="95"/>
      <c r="R82" s="128">
        <v>-18655.232487151345</v>
      </c>
      <c r="S82" s="92"/>
      <c r="T82" s="128">
        <v>4777.0557477892989</v>
      </c>
      <c r="U82" s="96">
        <v>0</v>
      </c>
      <c r="V82" s="96">
        <v>0</v>
      </c>
      <c r="W82" s="97">
        <v>1969045.7675128488</v>
      </c>
      <c r="Y82" s="142">
        <v>65349.576800000003</v>
      </c>
    </row>
    <row r="83" spans="1:25" ht="10.5" x14ac:dyDescent="0.25">
      <c r="A83" s="87" t="s">
        <v>269</v>
      </c>
      <c r="B83" s="87" t="s">
        <v>108</v>
      </c>
      <c r="C83" s="88">
        <v>3023</v>
      </c>
      <c r="D83" s="89" t="s">
        <v>109</v>
      </c>
      <c r="F83" s="127">
        <v>1381579.01728</v>
      </c>
      <c r="G83" s="128">
        <v>48652.783200010686</v>
      </c>
      <c r="H83" s="128">
        <v>33125.299200000081</v>
      </c>
      <c r="I83" s="128">
        <v>62159.944000011354</v>
      </c>
      <c r="J83" s="128">
        <v>0</v>
      </c>
      <c r="K83" s="128">
        <v>83358.084512096073</v>
      </c>
      <c r="L83" s="128">
        <v>4070.6511999981635</v>
      </c>
      <c r="M83" s="93">
        <v>128020.48</v>
      </c>
      <c r="N83" s="128">
        <v>0</v>
      </c>
      <c r="O83" s="141">
        <v>29952</v>
      </c>
      <c r="P83" s="94"/>
      <c r="Q83" s="95"/>
      <c r="R83" s="128">
        <v>-17123.803098189932</v>
      </c>
      <c r="S83" s="92"/>
      <c r="T83" s="128">
        <v>51868.740607883788</v>
      </c>
      <c r="U83" s="96">
        <v>3021.3267923805397</v>
      </c>
      <c r="V83" s="96">
        <v>0</v>
      </c>
      <c r="W83" s="97">
        <v>1808684.5236941907</v>
      </c>
      <c r="Y83" s="142">
        <v>60128.731800000001</v>
      </c>
    </row>
    <row r="84" spans="1:25" ht="10.5" x14ac:dyDescent="0.25">
      <c r="A84" s="100" t="s">
        <v>271</v>
      </c>
      <c r="B84" s="100"/>
      <c r="C84" s="88">
        <v>2199</v>
      </c>
      <c r="D84" s="89" t="s">
        <v>110</v>
      </c>
      <c r="F84" s="127">
        <v>1269559.09696</v>
      </c>
      <c r="G84" s="128">
        <v>109292.48400002377</v>
      </c>
      <c r="H84" s="128">
        <v>70571.289599999989</v>
      </c>
      <c r="I84" s="128">
        <v>165496.47520003031</v>
      </c>
      <c r="J84" s="128">
        <v>0</v>
      </c>
      <c r="K84" s="128">
        <v>193391.73602106725</v>
      </c>
      <c r="L84" s="128">
        <v>26195.769599988322</v>
      </c>
      <c r="M84" s="93">
        <v>128020.48</v>
      </c>
      <c r="N84" s="128">
        <v>0</v>
      </c>
      <c r="O84" s="141">
        <v>9420.7999999999993</v>
      </c>
      <c r="P84" s="94"/>
      <c r="Q84" s="95"/>
      <c r="R84" s="128">
        <v>0</v>
      </c>
      <c r="S84" s="92"/>
      <c r="T84" s="128">
        <v>0</v>
      </c>
      <c r="U84" s="96">
        <v>0</v>
      </c>
      <c r="V84" s="96">
        <v>0</v>
      </c>
      <c r="W84" s="97">
        <v>1971948.1313811096</v>
      </c>
      <c r="Y84" s="142">
        <v>65146.543899999997</v>
      </c>
    </row>
    <row r="85" spans="1:25" ht="10.5" x14ac:dyDescent="0.25">
      <c r="A85" s="100" t="s">
        <v>271</v>
      </c>
      <c r="B85" s="100"/>
      <c r="C85" s="88">
        <v>2179</v>
      </c>
      <c r="D85" s="89" t="s">
        <v>111</v>
      </c>
      <c r="F85" s="127">
        <v>1931494.98976</v>
      </c>
      <c r="G85" s="128">
        <v>103651.58160002246</v>
      </c>
      <c r="H85" s="128">
        <v>68650.98239999995</v>
      </c>
      <c r="I85" s="128">
        <v>143212.91040002613</v>
      </c>
      <c r="J85" s="128">
        <v>4593.4348320203617</v>
      </c>
      <c r="K85" s="128">
        <v>257881.57275185888</v>
      </c>
      <c r="L85" s="128">
        <v>127453.85470093274</v>
      </c>
      <c r="M85" s="93">
        <v>128020.48</v>
      </c>
      <c r="N85" s="128">
        <v>0</v>
      </c>
      <c r="O85" s="141">
        <v>11468.8</v>
      </c>
      <c r="P85" s="94"/>
      <c r="Q85" s="95"/>
      <c r="R85" s="128">
        <v>0</v>
      </c>
      <c r="S85" s="92"/>
      <c r="T85" s="128">
        <v>0</v>
      </c>
      <c r="U85" s="96">
        <v>0</v>
      </c>
      <c r="V85" s="96">
        <v>0</v>
      </c>
      <c r="W85" s="97">
        <v>2776428.6064448599</v>
      </c>
      <c r="Y85" s="142">
        <v>87523.165500000003</v>
      </c>
    </row>
    <row r="86" spans="1:25" ht="10.5" x14ac:dyDescent="0.25">
      <c r="A86" s="100" t="s">
        <v>271</v>
      </c>
      <c r="B86" s="100"/>
      <c r="C86" s="88">
        <v>2048</v>
      </c>
      <c r="D86" s="89" t="s">
        <v>112</v>
      </c>
      <c r="F86" s="127">
        <v>1368000.84512</v>
      </c>
      <c r="G86" s="128">
        <v>71921.505600015691</v>
      </c>
      <c r="H86" s="128">
        <v>47047.526400000068</v>
      </c>
      <c r="I86" s="128">
        <v>140962.55040002585</v>
      </c>
      <c r="J86" s="128">
        <v>3610.4775840159864</v>
      </c>
      <c r="K86" s="128">
        <v>136210.25086379927</v>
      </c>
      <c r="L86" s="128">
        <v>97570.958996034693</v>
      </c>
      <c r="M86" s="93">
        <v>128020.48</v>
      </c>
      <c r="N86" s="128">
        <v>0</v>
      </c>
      <c r="O86" s="141">
        <v>4965.05</v>
      </c>
      <c r="P86" s="94"/>
      <c r="Q86" s="95"/>
      <c r="R86" s="128">
        <v>0</v>
      </c>
      <c r="S86" s="92"/>
      <c r="T86" s="128">
        <v>0</v>
      </c>
      <c r="U86" s="96">
        <v>0</v>
      </c>
      <c r="V86" s="96">
        <v>0</v>
      </c>
      <c r="W86" s="97">
        <v>1998309.6449638917</v>
      </c>
      <c r="Y86" s="142">
        <v>63085.210299999999</v>
      </c>
    </row>
    <row r="87" spans="1:25" ht="10.5" x14ac:dyDescent="0.25">
      <c r="A87" s="87" t="s">
        <v>269</v>
      </c>
      <c r="B87" s="87" t="s">
        <v>113</v>
      </c>
      <c r="C87" s="88">
        <v>2192</v>
      </c>
      <c r="D87" s="89" t="s">
        <v>114</v>
      </c>
      <c r="F87" s="127">
        <v>1351028.12992</v>
      </c>
      <c r="G87" s="128">
        <v>5640.9024000012205</v>
      </c>
      <c r="H87" s="128">
        <v>3840.6143999999967</v>
      </c>
      <c r="I87" s="128">
        <v>3379.029223174422</v>
      </c>
      <c r="J87" s="128">
        <v>0</v>
      </c>
      <c r="K87" s="128">
        <v>81275.281601473805</v>
      </c>
      <c r="L87" s="128">
        <v>1308.084614163718</v>
      </c>
      <c r="M87" s="93">
        <v>128020.48</v>
      </c>
      <c r="N87" s="128">
        <v>0</v>
      </c>
      <c r="O87" s="141">
        <v>31744</v>
      </c>
      <c r="P87" s="94"/>
      <c r="Q87" s="95"/>
      <c r="R87" s="128">
        <v>-16400.362694009818</v>
      </c>
      <c r="S87" s="92"/>
      <c r="T87" s="128">
        <v>178697.47784118674</v>
      </c>
      <c r="U87" s="96">
        <v>341.90065530384891</v>
      </c>
      <c r="V87" s="96">
        <v>0</v>
      </c>
      <c r="W87" s="97">
        <v>1768875.5379612939</v>
      </c>
      <c r="Y87" s="142">
        <v>52712.531499999997</v>
      </c>
    </row>
    <row r="88" spans="1:25" ht="10.5" x14ac:dyDescent="0.25">
      <c r="A88" s="100" t="s">
        <v>271</v>
      </c>
      <c r="B88" s="100"/>
      <c r="C88" s="101">
        <v>2014</v>
      </c>
      <c r="D88" s="89" t="s">
        <v>115</v>
      </c>
      <c r="F88" s="127">
        <v>1052308.3424</v>
      </c>
      <c r="G88" s="128">
        <v>133266.31920002899</v>
      </c>
      <c r="H88" s="128">
        <v>88814.20799999997</v>
      </c>
      <c r="I88" s="128">
        <v>154774.76000002821</v>
      </c>
      <c r="J88" s="128">
        <v>3213.5140800142408</v>
      </c>
      <c r="K88" s="128">
        <v>157391.43335360719</v>
      </c>
      <c r="L88" s="128">
        <v>16901.199999992394</v>
      </c>
      <c r="M88" s="93">
        <v>128020.48</v>
      </c>
      <c r="N88" s="128">
        <v>0</v>
      </c>
      <c r="O88" s="141">
        <v>9779.2000000000007</v>
      </c>
      <c r="P88" s="94"/>
      <c r="Q88" s="95"/>
      <c r="R88" s="128">
        <v>0</v>
      </c>
      <c r="S88" s="92"/>
      <c r="T88" s="128">
        <v>0</v>
      </c>
      <c r="U88" s="96">
        <v>0</v>
      </c>
      <c r="V88" s="96">
        <v>0</v>
      </c>
      <c r="W88" s="97">
        <v>1744469.457033671</v>
      </c>
      <c r="Y88" s="142">
        <v>61065.883399999999</v>
      </c>
    </row>
    <row r="89" spans="1:25" ht="10.5" x14ac:dyDescent="0.25">
      <c r="A89" s="100" t="s">
        <v>271</v>
      </c>
      <c r="B89" s="100"/>
      <c r="C89" s="88">
        <v>2185</v>
      </c>
      <c r="D89" s="89" t="s">
        <v>116</v>
      </c>
      <c r="F89" s="127">
        <v>1211851.86528</v>
      </c>
      <c r="G89" s="128">
        <v>86023.761600018624</v>
      </c>
      <c r="H89" s="128">
        <v>57609.216000000059</v>
      </c>
      <c r="I89" s="128">
        <v>123579.76960002256</v>
      </c>
      <c r="J89" s="128">
        <v>21341.514096094532</v>
      </c>
      <c r="K89" s="128">
        <v>186014.15750399401</v>
      </c>
      <c r="L89" s="128">
        <v>71889.01632608223</v>
      </c>
      <c r="M89" s="93">
        <v>128020.48</v>
      </c>
      <c r="N89" s="128">
        <v>0</v>
      </c>
      <c r="O89" s="141">
        <v>35584</v>
      </c>
      <c r="P89" s="94"/>
      <c r="Q89" s="95"/>
      <c r="R89" s="128">
        <v>0</v>
      </c>
      <c r="S89" s="92"/>
      <c r="T89" s="128">
        <v>0</v>
      </c>
      <c r="U89" s="96">
        <v>0</v>
      </c>
      <c r="V89" s="96">
        <v>0</v>
      </c>
      <c r="W89" s="97">
        <v>1921913.780406212</v>
      </c>
      <c r="Y89" s="142">
        <v>59690.660900000003</v>
      </c>
    </row>
    <row r="90" spans="1:25" ht="10.5" x14ac:dyDescent="0.25">
      <c r="A90" s="87" t="s">
        <v>269</v>
      </c>
      <c r="B90" s="87" t="s">
        <v>117</v>
      </c>
      <c r="C90" s="88">
        <v>5206</v>
      </c>
      <c r="D90" s="89" t="s">
        <v>118</v>
      </c>
      <c r="F90" s="127">
        <v>723037.66752000002</v>
      </c>
      <c r="G90" s="128">
        <v>18332.932800004051</v>
      </c>
      <c r="H90" s="128">
        <v>12001.919999999962</v>
      </c>
      <c r="I90" s="128">
        <v>7611.2176000013878</v>
      </c>
      <c r="J90" s="128">
        <v>0</v>
      </c>
      <c r="K90" s="128">
        <v>49876.517735490837</v>
      </c>
      <c r="L90" s="128">
        <v>5401.5198426205206</v>
      </c>
      <c r="M90" s="93">
        <v>128020.48</v>
      </c>
      <c r="N90" s="128">
        <v>0</v>
      </c>
      <c r="O90" s="141">
        <v>3816.2000000000003</v>
      </c>
      <c r="P90" s="94"/>
      <c r="Q90" s="95"/>
      <c r="R90" s="128">
        <v>-8902.9846511858286</v>
      </c>
      <c r="S90" s="92"/>
      <c r="T90" s="128">
        <v>0</v>
      </c>
      <c r="U90" s="96">
        <v>0</v>
      </c>
      <c r="V90" s="96">
        <v>0</v>
      </c>
      <c r="W90" s="97">
        <v>939195.47084693075</v>
      </c>
      <c r="Y90" s="142">
        <v>32566.270799999998</v>
      </c>
    </row>
    <row r="91" spans="1:25" ht="10.5" x14ac:dyDescent="0.25">
      <c r="A91" s="100" t="s">
        <v>271</v>
      </c>
      <c r="B91" s="100"/>
      <c r="C91" s="88">
        <v>2170</v>
      </c>
      <c r="D91" s="89" t="s">
        <v>291</v>
      </c>
      <c r="F91" s="127">
        <v>950472.05119999999</v>
      </c>
      <c r="G91" s="128">
        <v>35960.752800007773</v>
      </c>
      <c r="H91" s="128">
        <v>22563.609600000018</v>
      </c>
      <c r="I91" s="128">
        <v>45127.219200008265</v>
      </c>
      <c r="J91" s="128">
        <v>0</v>
      </c>
      <c r="K91" s="128">
        <v>105108.96100730977</v>
      </c>
      <c r="L91" s="128">
        <v>11510.502803144438</v>
      </c>
      <c r="M91" s="93">
        <v>128020.48</v>
      </c>
      <c r="N91" s="128">
        <v>0</v>
      </c>
      <c r="O91" s="141">
        <v>6860.8</v>
      </c>
      <c r="P91" s="94"/>
      <c r="Q91" s="95"/>
      <c r="R91" s="128">
        <v>0</v>
      </c>
      <c r="S91" s="92"/>
      <c r="T91" s="128">
        <v>0</v>
      </c>
      <c r="U91" s="96">
        <v>0</v>
      </c>
      <c r="V91" s="96">
        <v>0</v>
      </c>
      <c r="W91" s="97">
        <v>1305624.3766104705</v>
      </c>
      <c r="Y91" s="142">
        <v>43140.982300000003</v>
      </c>
    </row>
    <row r="92" spans="1:25" ht="10.5" x14ac:dyDescent="0.25">
      <c r="A92" s="87" t="s">
        <v>269</v>
      </c>
      <c r="B92" s="87" t="s">
        <v>119</v>
      </c>
      <c r="C92" s="88">
        <v>2054</v>
      </c>
      <c r="D92" s="89" t="s">
        <v>120</v>
      </c>
      <c r="F92" s="127">
        <v>1395157.1894400001</v>
      </c>
      <c r="G92" s="128">
        <v>87433.987200019081</v>
      </c>
      <c r="H92" s="128">
        <v>58569.369600000035</v>
      </c>
      <c r="I92" s="128">
        <v>138472.15200002529</v>
      </c>
      <c r="J92" s="128">
        <v>0</v>
      </c>
      <c r="K92" s="128">
        <v>143615.04696515933</v>
      </c>
      <c r="L92" s="128">
        <v>74797.848094083922</v>
      </c>
      <c r="M92" s="93">
        <v>128020.48</v>
      </c>
      <c r="N92" s="128">
        <v>0</v>
      </c>
      <c r="O92" s="141">
        <v>41728</v>
      </c>
      <c r="P92" s="94"/>
      <c r="Q92" s="95"/>
      <c r="R92" s="128">
        <v>-17607.008473649421</v>
      </c>
      <c r="S92" s="92"/>
      <c r="T92" s="128">
        <v>0</v>
      </c>
      <c r="U92" s="96">
        <v>0</v>
      </c>
      <c r="V92" s="96">
        <v>0</v>
      </c>
      <c r="W92" s="97">
        <v>2050187.0648256384</v>
      </c>
      <c r="Y92" s="142">
        <v>66325.734700000001</v>
      </c>
    </row>
    <row r="93" spans="1:25" ht="10.5" x14ac:dyDescent="0.25">
      <c r="A93" s="87" t="s">
        <v>269</v>
      </c>
      <c r="B93" s="87" t="s">
        <v>121</v>
      </c>
      <c r="C93" s="88">
        <v>2197</v>
      </c>
      <c r="D93" s="89" t="s">
        <v>122</v>
      </c>
      <c r="F93" s="127">
        <v>1306899.0704000001</v>
      </c>
      <c r="G93" s="128">
        <v>98010.679200021244</v>
      </c>
      <c r="H93" s="128">
        <v>63850.21439999991</v>
      </c>
      <c r="I93" s="128">
        <v>109917.58400002003</v>
      </c>
      <c r="J93" s="128">
        <v>0</v>
      </c>
      <c r="K93" s="128">
        <v>152076.06543806169</v>
      </c>
      <c r="L93" s="128">
        <v>49630.16177775542</v>
      </c>
      <c r="M93" s="93">
        <v>128020.48</v>
      </c>
      <c r="N93" s="128">
        <v>0</v>
      </c>
      <c r="O93" s="141">
        <v>56320</v>
      </c>
      <c r="P93" s="94"/>
      <c r="Q93" s="95"/>
      <c r="R93" s="128">
        <v>-16625.615043121194</v>
      </c>
      <c r="S93" s="92"/>
      <c r="T93" s="128">
        <v>0</v>
      </c>
      <c r="U93" s="96">
        <v>0</v>
      </c>
      <c r="V93" s="96">
        <v>0</v>
      </c>
      <c r="W93" s="97">
        <v>1948098.6401727374</v>
      </c>
      <c r="Y93" s="142">
        <v>64791.486400000002</v>
      </c>
    </row>
    <row r="94" spans="1:25" ht="10.5" x14ac:dyDescent="0.25">
      <c r="A94" s="100" t="s">
        <v>271</v>
      </c>
      <c r="B94" s="100"/>
      <c r="C94" s="88">
        <v>5205</v>
      </c>
      <c r="D94" s="89" t="s">
        <v>123</v>
      </c>
      <c r="F94" s="127">
        <v>1334055.41472</v>
      </c>
      <c r="G94" s="128">
        <v>27499.399200005959</v>
      </c>
      <c r="H94" s="128">
        <v>16802.687999999998</v>
      </c>
      <c r="I94" s="128">
        <v>24083.852800004406</v>
      </c>
      <c r="J94" s="128">
        <v>0</v>
      </c>
      <c r="K94" s="128">
        <v>86168.193326066204</v>
      </c>
      <c r="L94" s="128">
        <v>0</v>
      </c>
      <c r="M94" s="93">
        <v>128020.48</v>
      </c>
      <c r="N94" s="128">
        <v>0</v>
      </c>
      <c r="O94" s="141">
        <v>5529.6</v>
      </c>
      <c r="P94" s="94"/>
      <c r="Q94" s="95"/>
      <c r="R94" s="128">
        <v>0</v>
      </c>
      <c r="S94" s="92"/>
      <c r="T94" s="128">
        <v>114534.97195392346</v>
      </c>
      <c r="U94" s="96">
        <v>7774.9531751750037</v>
      </c>
      <c r="V94" s="96">
        <v>0</v>
      </c>
      <c r="W94" s="97">
        <v>1744469.5531751751</v>
      </c>
      <c r="Y94" s="142">
        <v>55341.957000000002</v>
      </c>
    </row>
    <row r="95" spans="1:25" ht="10.5" x14ac:dyDescent="0.25">
      <c r="A95" s="100" t="s">
        <v>271</v>
      </c>
      <c r="B95" s="100"/>
      <c r="C95" s="88">
        <v>2130</v>
      </c>
      <c r="D95" s="89" t="s">
        <v>124</v>
      </c>
      <c r="F95" s="127">
        <v>176516.23808000001</v>
      </c>
      <c r="G95" s="128">
        <v>7756.2408000017003</v>
      </c>
      <c r="H95" s="128">
        <v>3840.6144000000031</v>
      </c>
      <c r="I95" s="128">
        <v>6261.0016000011328</v>
      </c>
      <c r="J95" s="128">
        <v>0</v>
      </c>
      <c r="K95" s="128">
        <v>23244.327193042733</v>
      </c>
      <c r="L95" s="128">
        <v>0</v>
      </c>
      <c r="M95" s="93">
        <v>128020.48</v>
      </c>
      <c r="N95" s="128">
        <v>0</v>
      </c>
      <c r="O95" s="141">
        <v>768</v>
      </c>
      <c r="P95" s="94"/>
      <c r="Q95" s="95"/>
      <c r="R95" s="128">
        <v>0</v>
      </c>
      <c r="S95" s="92"/>
      <c r="T95" s="128">
        <v>0</v>
      </c>
      <c r="U95" s="96">
        <v>48075.572876918712</v>
      </c>
      <c r="V95" s="96">
        <v>0</v>
      </c>
      <c r="W95" s="97">
        <v>394482.47494996426</v>
      </c>
      <c r="Y95" s="142">
        <v>11843.9169</v>
      </c>
    </row>
    <row r="96" spans="1:25" ht="10.5" x14ac:dyDescent="0.25">
      <c r="A96" s="100" t="s">
        <v>271</v>
      </c>
      <c r="B96" s="100"/>
      <c r="C96" s="88">
        <v>3353</v>
      </c>
      <c r="D96" s="89" t="s">
        <v>125</v>
      </c>
      <c r="F96" s="127">
        <v>655146.80671999999</v>
      </c>
      <c r="G96" s="128">
        <v>54293.685600011755</v>
      </c>
      <c r="H96" s="128">
        <v>35525.683199999992</v>
      </c>
      <c r="I96" s="128">
        <v>94786.20503335059</v>
      </c>
      <c r="J96" s="128">
        <v>0</v>
      </c>
      <c r="K96" s="128">
        <v>90398.06431764421</v>
      </c>
      <c r="L96" s="128">
        <v>29598.068266653354</v>
      </c>
      <c r="M96" s="93">
        <v>128020.48</v>
      </c>
      <c r="N96" s="128">
        <v>0</v>
      </c>
      <c r="O96" s="141">
        <v>2816</v>
      </c>
      <c r="P96" s="94"/>
      <c r="Q96" s="95"/>
      <c r="R96" s="128">
        <v>0</v>
      </c>
      <c r="S96" s="92"/>
      <c r="T96" s="128">
        <v>0</v>
      </c>
      <c r="U96" s="96">
        <v>0</v>
      </c>
      <c r="V96" s="96">
        <v>0</v>
      </c>
      <c r="W96" s="97">
        <v>1090584.99313766</v>
      </c>
      <c r="Y96" s="142">
        <v>35490.744100000004</v>
      </c>
    </row>
    <row r="97" spans="1:25" ht="10.5" x14ac:dyDescent="0.25">
      <c r="A97" s="100" t="s">
        <v>271</v>
      </c>
      <c r="B97" s="100"/>
      <c r="C97" s="101">
        <v>3372</v>
      </c>
      <c r="D97" s="89" t="s">
        <v>126</v>
      </c>
      <c r="F97" s="127">
        <v>723037.66752000002</v>
      </c>
      <c r="G97" s="128">
        <v>25384.060800005467</v>
      </c>
      <c r="H97" s="128">
        <v>16802.687999999991</v>
      </c>
      <c r="I97" s="128">
        <v>73591.772800013423</v>
      </c>
      <c r="J97" s="128">
        <v>0</v>
      </c>
      <c r="K97" s="128">
        <v>106009.70668447943</v>
      </c>
      <c r="L97" s="128">
        <v>33449.881511587184</v>
      </c>
      <c r="M97" s="93">
        <v>128020.48</v>
      </c>
      <c r="N97" s="128">
        <v>0</v>
      </c>
      <c r="O97" s="141">
        <v>3353.6</v>
      </c>
      <c r="P97" s="94"/>
      <c r="Q97" s="95"/>
      <c r="R97" s="128">
        <v>0</v>
      </c>
      <c r="S97" s="92"/>
      <c r="T97" s="128">
        <v>0</v>
      </c>
      <c r="U97" s="96">
        <v>0</v>
      </c>
      <c r="V97" s="96">
        <v>0</v>
      </c>
      <c r="W97" s="97">
        <v>1109649.8573160856</v>
      </c>
      <c r="Y97" s="142">
        <v>33606.439200000001</v>
      </c>
    </row>
    <row r="98" spans="1:25" ht="10.5" x14ac:dyDescent="0.25">
      <c r="A98" s="100" t="s">
        <v>271</v>
      </c>
      <c r="B98" s="100"/>
      <c r="C98" s="88">
        <v>3375</v>
      </c>
      <c r="D98" s="89" t="s">
        <v>127</v>
      </c>
      <c r="F98" s="127">
        <v>675514.06495999999</v>
      </c>
      <c r="G98" s="128">
        <v>16922.70720000369</v>
      </c>
      <c r="H98" s="128">
        <v>10561.689599999952</v>
      </c>
      <c r="I98" s="128">
        <v>3940.6304000007167</v>
      </c>
      <c r="J98" s="128">
        <v>1947.0114720086151</v>
      </c>
      <c r="K98" s="128">
        <v>60976.598196284496</v>
      </c>
      <c r="L98" s="128">
        <v>3242.6535730322457</v>
      </c>
      <c r="M98" s="93">
        <v>128020.48</v>
      </c>
      <c r="N98" s="128">
        <v>0</v>
      </c>
      <c r="O98" s="141">
        <v>2918.4</v>
      </c>
      <c r="P98" s="94"/>
      <c r="Q98" s="95"/>
      <c r="R98" s="128">
        <v>0</v>
      </c>
      <c r="S98" s="92"/>
      <c r="T98" s="128">
        <v>0</v>
      </c>
      <c r="U98" s="96">
        <v>0</v>
      </c>
      <c r="V98" s="96">
        <v>0</v>
      </c>
      <c r="W98" s="97">
        <v>904044.2354013297</v>
      </c>
      <c r="Y98" s="142">
        <v>30691.967499999999</v>
      </c>
    </row>
    <row r="99" spans="1:25" ht="10.5" x14ac:dyDescent="0.25">
      <c r="A99" s="100" t="s">
        <v>271</v>
      </c>
      <c r="B99" s="100"/>
      <c r="C99" s="88">
        <v>2064</v>
      </c>
      <c r="D99" s="89" t="s">
        <v>292</v>
      </c>
      <c r="F99" s="127">
        <v>668724.97887999995</v>
      </c>
      <c r="G99" s="128">
        <v>82498.197600017855</v>
      </c>
      <c r="H99" s="128">
        <v>54728.755199999963</v>
      </c>
      <c r="I99" s="128">
        <v>86943.908800015837</v>
      </c>
      <c r="J99" s="128">
        <v>0</v>
      </c>
      <c r="K99" s="128">
        <v>97371.325422751441</v>
      </c>
      <c r="L99" s="128">
        <v>2028.6085491115109</v>
      </c>
      <c r="M99" s="93">
        <v>128020.48</v>
      </c>
      <c r="N99" s="128">
        <v>0</v>
      </c>
      <c r="O99" s="141">
        <v>5990.4</v>
      </c>
      <c r="P99" s="94"/>
      <c r="Q99" s="95"/>
      <c r="R99" s="128">
        <v>0</v>
      </c>
      <c r="S99" s="92"/>
      <c r="T99" s="128">
        <v>0</v>
      </c>
      <c r="U99" s="96">
        <v>11482.724516751827</v>
      </c>
      <c r="V99" s="96">
        <v>0</v>
      </c>
      <c r="W99" s="97">
        <v>1137789.3789686486</v>
      </c>
      <c r="Y99" s="142">
        <v>40127.494599999998</v>
      </c>
    </row>
    <row r="100" spans="1:25" ht="10.5" x14ac:dyDescent="0.25">
      <c r="A100" s="100" t="s">
        <v>271</v>
      </c>
      <c r="B100" s="100"/>
      <c r="C100" s="88">
        <v>2132</v>
      </c>
      <c r="D100" s="89" t="s">
        <v>128</v>
      </c>
      <c r="F100" s="127">
        <v>668724.97887999995</v>
      </c>
      <c r="G100" s="128">
        <v>59934.588000012998</v>
      </c>
      <c r="H100" s="128">
        <v>40326.451199999952</v>
      </c>
      <c r="I100" s="128">
        <v>72881.659200013237</v>
      </c>
      <c r="J100" s="128">
        <v>10566.790416046799</v>
      </c>
      <c r="K100" s="128">
        <v>97223.902392449687</v>
      </c>
      <c r="L100" s="128">
        <v>30290.628857817657</v>
      </c>
      <c r="M100" s="93">
        <v>128020.48</v>
      </c>
      <c r="N100" s="128">
        <v>16398.713794034767</v>
      </c>
      <c r="O100" s="141">
        <v>2867.2</v>
      </c>
      <c r="P100" s="94"/>
      <c r="Q100" s="95"/>
      <c r="R100" s="128">
        <v>0</v>
      </c>
      <c r="S100" s="92"/>
      <c r="T100" s="128">
        <v>0</v>
      </c>
      <c r="U100" s="96">
        <v>72429.37554027827</v>
      </c>
      <c r="V100" s="96">
        <v>0</v>
      </c>
      <c r="W100" s="97">
        <v>1199664.7682806533</v>
      </c>
      <c r="Y100" s="142">
        <v>36798.955900000001</v>
      </c>
    </row>
    <row r="101" spans="1:25" ht="10.5" x14ac:dyDescent="0.25">
      <c r="A101" s="87" t="s">
        <v>269</v>
      </c>
      <c r="B101" s="87" t="s">
        <v>129</v>
      </c>
      <c r="C101" s="88">
        <v>3377</v>
      </c>
      <c r="D101" s="89" t="s">
        <v>130</v>
      </c>
      <c r="F101" s="127">
        <v>1846631.4137599999</v>
      </c>
      <c r="G101" s="128">
        <v>149483.91360003239</v>
      </c>
      <c r="H101" s="128">
        <v>98415.744000000064</v>
      </c>
      <c r="I101" s="128">
        <v>160595.6912000294</v>
      </c>
      <c r="J101" s="128">
        <v>15462.673632068478</v>
      </c>
      <c r="K101" s="128">
        <v>218354.90764141025</v>
      </c>
      <c r="L101" s="128">
        <v>78892.620799964527</v>
      </c>
      <c r="M101" s="93">
        <v>128020.48</v>
      </c>
      <c r="N101" s="128">
        <v>0</v>
      </c>
      <c r="O101" s="141">
        <v>79872</v>
      </c>
      <c r="P101" s="94"/>
      <c r="Q101" s="95"/>
      <c r="R101" s="128">
        <v>-23582.183695032647</v>
      </c>
      <c r="S101" s="92"/>
      <c r="T101" s="128">
        <v>0</v>
      </c>
      <c r="U101" s="96">
        <v>0</v>
      </c>
      <c r="V101" s="96">
        <v>0</v>
      </c>
      <c r="W101" s="97">
        <v>2752147.260938473</v>
      </c>
      <c r="Y101" s="142">
        <v>91308.778200000001</v>
      </c>
    </row>
    <row r="102" spans="1:25" ht="10.5" x14ac:dyDescent="0.25">
      <c r="A102" s="87" t="s">
        <v>269</v>
      </c>
      <c r="B102" s="87" t="s">
        <v>131</v>
      </c>
      <c r="C102" s="88">
        <v>2101</v>
      </c>
      <c r="D102" s="89" t="s">
        <v>132</v>
      </c>
      <c r="F102" s="127">
        <v>1171117.3488</v>
      </c>
      <c r="G102" s="128">
        <v>70511.280000015278</v>
      </c>
      <c r="H102" s="128">
        <v>45127.219199999985</v>
      </c>
      <c r="I102" s="128">
        <v>110387.65920002002</v>
      </c>
      <c r="J102" s="128">
        <v>0</v>
      </c>
      <c r="K102" s="128">
        <v>121718.07203645454</v>
      </c>
      <c r="L102" s="128">
        <v>38779.906214515468</v>
      </c>
      <c r="M102" s="93">
        <v>128020.48</v>
      </c>
      <c r="N102" s="128">
        <v>0</v>
      </c>
      <c r="O102" s="141">
        <v>45747</v>
      </c>
      <c r="P102" s="94"/>
      <c r="Q102" s="95"/>
      <c r="R102" s="128">
        <v>-14755.909239100185</v>
      </c>
      <c r="S102" s="92"/>
      <c r="T102" s="128">
        <v>0</v>
      </c>
      <c r="U102" s="96">
        <v>0</v>
      </c>
      <c r="V102" s="96">
        <v>0</v>
      </c>
      <c r="W102" s="97">
        <v>1716653.0562119049</v>
      </c>
      <c r="Y102" s="142">
        <v>55974.059300000001</v>
      </c>
    </row>
    <row r="103" spans="1:25" ht="10.5" x14ac:dyDescent="0.25">
      <c r="A103" s="100" t="s">
        <v>271</v>
      </c>
      <c r="B103" s="100"/>
      <c r="C103" s="88">
        <v>2115</v>
      </c>
      <c r="D103" s="89" t="s">
        <v>23</v>
      </c>
      <c r="F103" s="127">
        <v>638174.09152000002</v>
      </c>
      <c r="G103" s="128">
        <v>24678.948000005297</v>
      </c>
      <c r="H103" s="128">
        <v>16322.611199999978</v>
      </c>
      <c r="I103" s="128">
        <v>16802.688000003054</v>
      </c>
      <c r="J103" s="128">
        <v>0</v>
      </c>
      <c r="K103" s="128">
        <v>48002.641712742166</v>
      </c>
      <c r="L103" s="128">
        <v>4683.4486184028001</v>
      </c>
      <c r="M103" s="93">
        <v>128020.48</v>
      </c>
      <c r="N103" s="128">
        <v>0</v>
      </c>
      <c r="O103" s="141">
        <v>2995.2</v>
      </c>
      <c r="P103" s="94"/>
      <c r="Q103" s="95"/>
      <c r="R103" s="128">
        <v>0</v>
      </c>
      <c r="S103" s="92"/>
      <c r="T103" s="128">
        <v>0</v>
      </c>
      <c r="U103" s="96">
        <v>18640.142427846673</v>
      </c>
      <c r="V103" s="96">
        <v>0</v>
      </c>
      <c r="W103" s="97">
        <v>898320.25147899997</v>
      </c>
      <c r="Y103" s="142">
        <v>30526.940699999999</v>
      </c>
    </row>
    <row r="104" spans="1:25" ht="10.5" x14ac:dyDescent="0.25">
      <c r="A104" s="100" t="s">
        <v>271</v>
      </c>
      <c r="B104" s="100"/>
      <c r="C104" s="88">
        <v>2086</v>
      </c>
      <c r="D104" s="89" t="s">
        <v>329</v>
      </c>
      <c r="F104" s="127">
        <v>1303504.5273599999</v>
      </c>
      <c r="G104" s="128">
        <v>82498.197600017898</v>
      </c>
      <c r="H104" s="128">
        <v>51848.294399999992</v>
      </c>
      <c r="I104" s="128">
        <v>127350.37280002324</v>
      </c>
      <c r="J104" s="128">
        <v>35080.853814296279</v>
      </c>
      <c r="K104" s="128">
        <v>196410.50729170587</v>
      </c>
      <c r="L104" s="128">
        <v>76205.875199965798</v>
      </c>
      <c r="M104" s="93">
        <v>128020.48</v>
      </c>
      <c r="N104" s="128">
        <v>0</v>
      </c>
      <c r="O104" s="141">
        <v>11468.8</v>
      </c>
      <c r="P104" s="94"/>
      <c r="Q104" s="95"/>
      <c r="R104" s="128">
        <v>0</v>
      </c>
      <c r="S104" s="92"/>
      <c r="T104" s="128">
        <v>0</v>
      </c>
      <c r="U104" s="96">
        <v>0</v>
      </c>
      <c r="V104" s="96">
        <v>0</v>
      </c>
      <c r="W104" s="97">
        <v>2012387.9084660092</v>
      </c>
      <c r="Y104" s="142">
        <v>62384.096799999999</v>
      </c>
    </row>
    <row r="105" spans="1:25" ht="10.5" x14ac:dyDescent="0.25">
      <c r="A105" s="100" t="s">
        <v>272</v>
      </c>
      <c r="B105" s="100"/>
      <c r="C105" s="101">
        <v>2000</v>
      </c>
      <c r="D105" s="89" t="s">
        <v>336</v>
      </c>
      <c r="F105" s="127">
        <v>1045519.25632</v>
      </c>
      <c r="G105" s="128">
        <v>68395.941600014863</v>
      </c>
      <c r="H105" s="128">
        <v>44167.065600000045</v>
      </c>
      <c r="I105" s="128">
        <v>94055.046400017221</v>
      </c>
      <c r="J105" s="128">
        <v>34516.921824152989</v>
      </c>
      <c r="K105" s="128">
        <v>111074.49981025967</v>
      </c>
      <c r="L105" s="128">
        <v>69772.037652523475</v>
      </c>
      <c r="M105" s="93">
        <v>128020.48</v>
      </c>
      <c r="N105" s="128">
        <v>0</v>
      </c>
      <c r="O105" s="141">
        <v>16691.2</v>
      </c>
      <c r="P105" s="94"/>
      <c r="Q105" s="95"/>
      <c r="R105" s="128">
        <v>0</v>
      </c>
      <c r="S105" s="92"/>
      <c r="T105" s="128">
        <v>0</v>
      </c>
      <c r="U105" s="96">
        <v>48892.758658742998</v>
      </c>
      <c r="V105" s="96">
        <v>0</v>
      </c>
      <c r="W105" s="97">
        <v>1661105.2078657113</v>
      </c>
      <c r="Y105" s="142">
        <v>51258.2961</v>
      </c>
    </row>
    <row r="106" spans="1:25" ht="10.5" x14ac:dyDescent="0.25">
      <c r="A106" s="100" t="s">
        <v>271</v>
      </c>
      <c r="B106" s="100"/>
      <c r="C106" s="101">
        <v>2031</v>
      </c>
      <c r="D106" s="89" t="s">
        <v>133</v>
      </c>
      <c r="F106" s="127">
        <v>695881.32319999998</v>
      </c>
      <c r="G106" s="128">
        <v>91664.664000019926</v>
      </c>
      <c r="H106" s="128">
        <v>59529.523200000011</v>
      </c>
      <c r="I106" s="128">
        <v>90184.427200016464</v>
      </c>
      <c r="J106" s="128">
        <v>4442.2106400196772</v>
      </c>
      <c r="K106" s="128">
        <v>112834.37414117284</v>
      </c>
      <c r="L106" s="128">
        <v>2027.0288181809015</v>
      </c>
      <c r="M106" s="93">
        <v>128020.48</v>
      </c>
      <c r="N106" s="128">
        <v>0</v>
      </c>
      <c r="O106" s="141">
        <v>5478.4</v>
      </c>
      <c r="P106" s="94"/>
      <c r="Q106" s="95"/>
      <c r="R106" s="128">
        <v>0</v>
      </c>
      <c r="S106" s="92"/>
      <c r="T106" s="128">
        <v>0</v>
      </c>
      <c r="U106" s="96">
        <v>0</v>
      </c>
      <c r="V106" s="96">
        <v>0</v>
      </c>
      <c r="W106" s="97">
        <v>1190062.4311994098</v>
      </c>
      <c r="Y106" s="142">
        <v>42431.8675</v>
      </c>
    </row>
    <row r="107" spans="1:25" ht="10.5" x14ac:dyDescent="0.25">
      <c r="A107" s="87" t="s">
        <v>269</v>
      </c>
      <c r="B107" s="87" t="s">
        <v>134</v>
      </c>
      <c r="C107" s="88">
        <v>3365</v>
      </c>
      <c r="D107" s="89" t="s">
        <v>135</v>
      </c>
      <c r="F107" s="127">
        <v>1249191.8387200001</v>
      </c>
      <c r="G107" s="128">
        <v>76857.295200016684</v>
      </c>
      <c r="H107" s="128">
        <v>50888.140800000074</v>
      </c>
      <c r="I107" s="128">
        <v>58739.396800010698</v>
      </c>
      <c r="J107" s="128">
        <v>0</v>
      </c>
      <c r="K107" s="128">
        <v>147252.48195668319</v>
      </c>
      <c r="L107" s="128">
        <v>49766.979847830342</v>
      </c>
      <c r="M107" s="93">
        <v>128020.48</v>
      </c>
      <c r="N107" s="128">
        <v>0</v>
      </c>
      <c r="O107" s="141">
        <v>7831.2000000000007</v>
      </c>
      <c r="P107" s="94"/>
      <c r="Q107" s="95"/>
      <c r="R107" s="128">
        <v>-15753.163224677523</v>
      </c>
      <c r="S107" s="92"/>
      <c r="T107" s="128">
        <v>0</v>
      </c>
      <c r="U107" s="96">
        <v>0</v>
      </c>
      <c r="V107" s="96">
        <v>0</v>
      </c>
      <c r="W107" s="97">
        <v>1752794.6500998633</v>
      </c>
      <c r="Y107" s="142">
        <v>59647.653899999998</v>
      </c>
    </row>
    <row r="108" spans="1:25" ht="10.5" x14ac:dyDescent="0.25">
      <c r="A108" s="87" t="s">
        <v>269</v>
      </c>
      <c r="B108" s="87" t="s">
        <v>136</v>
      </c>
      <c r="C108" s="88">
        <v>5202</v>
      </c>
      <c r="D108" s="89" t="s">
        <v>137</v>
      </c>
      <c r="F108" s="127">
        <v>706064.95232000004</v>
      </c>
      <c r="G108" s="128">
        <v>38076.091200008326</v>
      </c>
      <c r="H108" s="128">
        <v>24963.993599999998</v>
      </c>
      <c r="I108" s="128">
        <v>18753.000000003445</v>
      </c>
      <c r="J108" s="128">
        <v>0</v>
      </c>
      <c r="K108" s="128">
        <v>60454.236102144896</v>
      </c>
      <c r="L108" s="128">
        <v>2033.583748313697</v>
      </c>
      <c r="M108" s="93">
        <v>128020.48</v>
      </c>
      <c r="N108" s="128">
        <v>0</v>
      </c>
      <c r="O108" s="141">
        <v>3992</v>
      </c>
      <c r="P108" s="94"/>
      <c r="Q108" s="95"/>
      <c r="R108" s="128">
        <v>-8859.853008609065</v>
      </c>
      <c r="S108" s="92"/>
      <c r="T108" s="128">
        <v>0</v>
      </c>
      <c r="U108" s="96">
        <v>822.25990117655601</v>
      </c>
      <c r="V108" s="96">
        <v>0</v>
      </c>
      <c r="W108" s="97">
        <v>974320.74386303802</v>
      </c>
      <c r="Y108" s="142">
        <v>34883.645900000003</v>
      </c>
    </row>
    <row r="109" spans="1:25" ht="10.5" x14ac:dyDescent="0.25">
      <c r="A109" s="100" t="s">
        <v>271</v>
      </c>
      <c r="B109" s="100"/>
      <c r="C109" s="101">
        <v>2003</v>
      </c>
      <c r="D109" s="89" t="s">
        <v>138</v>
      </c>
      <c r="F109" s="127">
        <v>675514.06495999999</v>
      </c>
      <c r="G109" s="128">
        <v>78267.520800016966</v>
      </c>
      <c r="H109" s="128">
        <v>51368.217599999974</v>
      </c>
      <c r="I109" s="128">
        <v>98195.708800017979</v>
      </c>
      <c r="J109" s="128">
        <v>2892.1626720127997</v>
      </c>
      <c r="K109" s="128">
        <v>79897.934063412133</v>
      </c>
      <c r="L109" s="128">
        <v>3415.3392662706487</v>
      </c>
      <c r="M109" s="93">
        <v>128020.48</v>
      </c>
      <c r="N109" s="128">
        <v>0</v>
      </c>
      <c r="O109" s="141">
        <v>4940.8</v>
      </c>
      <c r="P109" s="94"/>
      <c r="Q109" s="95"/>
      <c r="R109" s="128">
        <v>0</v>
      </c>
      <c r="S109" s="92"/>
      <c r="T109" s="128">
        <v>0</v>
      </c>
      <c r="U109" s="96">
        <v>81677.734744345071</v>
      </c>
      <c r="V109" s="96">
        <v>0</v>
      </c>
      <c r="W109" s="97">
        <v>1204189.9629060756</v>
      </c>
      <c r="Y109" s="142">
        <v>39741.432099999998</v>
      </c>
    </row>
    <row r="110" spans="1:25" ht="10.5" x14ac:dyDescent="0.25">
      <c r="A110" s="87" t="s">
        <v>269</v>
      </c>
      <c r="B110" s="87" t="s">
        <v>139</v>
      </c>
      <c r="C110" s="88">
        <v>2140</v>
      </c>
      <c r="D110" s="89" t="s">
        <v>140</v>
      </c>
      <c r="F110" s="127">
        <v>1418918.9907200001</v>
      </c>
      <c r="G110" s="128">
        <v>44422.106400009558</v>
      </c>
      <c r="H110" s="128">
        <v>28804.607999999927</v>
      </c>
      <c r="I110" s="128">
        <v>35575.691200006448</v>
      </c>
      <c r="J110" s="128">
        <v>0</v>
      </c>
      <c r="K110" s="128">
        <v>118176.43353314068</v>
      </c>
      <c r="L110" s="128">
        <v>5418.5204558634859</v>
      </c>
      <c r="M110" s="93">
        <v>128020.48</v>
      </c>
      <c r="N110" s="128">
        <v>0</v>
      </c>
      <c r="O110" s="141">
        <v>26838</v>
      </c>
      <c r="P110" s="94"/>
      <c r="Q110" s="95"/>
      <c r="R110" s="128">
        <v>-17541.014719788178</v>
      </c>
      <c r="S110" s="92"/>
      <c r="T110" s="128">
        <v>61953.169690979455</v>
      </c>
      <c r="U110" s="96">
        <v>0</v>
      </c>
      <c r="V110" s="96">
        <v>0</v>
      </c>
      <c r="W110" s="97">
        <v>1850586.9852802115</v>
      </c>
      <c r="Y110" s="142">
        <v>60813.842600000004</v>
      </c>
    </row>
    <row r="111" spans="1:25" ht="10.5" x14ac:dyDescent="0.25">
      <c r="A111" s="87" t="s">
        <v>269</v>
      </c>
      <c r="B111" s="87" t="s">
        <v>141</v>
      </c>
      <c r="C111" s="88">
        <v>2174</v>
      </c>
      <c r="D111" s="89" t="s">
        <v>142</v>
      </c>
      <c r="F111" s="127">
        <v>1405340.81856</v>
      </c>
      <c r="G111" s="128">
        <v>31730.076000006869</v>
      </c>
      <c r="H111" s="128">
        <v>20163.225600000027</v>
      </c>
      <c r="I111" s="128">
        <v>23607.805770878091</v>
      </c>
      <c r="J111" s="128">
        <v>0</v>
      </c>
      <c r="K111" s="128">
        <v>105961.3003916585</v>
      </c>
      <c r="L111" s="128">
        <v>2690.8506352929112</v>
      </c>
      <c r="M111" s="93">
        <v>128020.48</v>
      </c>
      <c r="N111" s="128">
        <v>0</v>
      </c>
      <c r="O111" s="141">
        <v>36096</v>
      </c>
      <c r="P111" s="94"/>
      <c r="Q111" s="95"/>
      <c r="R111" s="128">
        <v>-17272.304205720535</v>
      </c>
      <c r="S111" s="92"/>
      <c r="T111" s="128">
        <v>106155.44304216388</v>
      </c>
      <c r="U111" s="96">
        <v>0</v>
      </c>
      <c r="V111" s="96">
        <v>0</v>
      </c>
      <c r="W111" s="97">
        <v>1842493.6957942797</v>
      </c>
      <c r="Y111" s="142">
        <v>58465.462599999999</v>
      </c>
    </row>
    <row r="112" spans="1:25" ht="10.5" x14ac:dyDescent="0.25">
      <c r="A112" s="87" t="s">
        <v>269</v>
      </c>
      <c r="B112" s="87" t="s">
        <v>143</v>
      </c>
      <c r="C112" s="88">
        <v>2055</v>
      </c>
      <c r="D112" s="89" t="s">
        <v>144</v>
      </c>
      <c r="F112" s="127">
        <v>1059097.42848</v>
      </c>
      <c r="G112" s="128">
        <v>54998.798400011932</v>
      </c>
      <c r="H112" s="128">
        <v>36005.759999999944</v>
      </c>
      <c r="I112" s="128">
        <v>65020.401600011792</v>
      </c>
      <c r="J112" s="128">
        <v>0</v>
      </c>
      <c r="K112" s="128">
        <v>125515.09865836175</v>
      </c>
      <c r="L112" s="128">
        <v>18980.114984261148</v>
      </c>
      <c r="M112" s="93">
        <v>128020.48</v>
      </c>
      <c r="N112" s="128">
        <v>0</v>
      </c>
      <c r="O112" s="141">
        <v>28312</v>
      </c>
      <c r="P112" s="94"/>
      <c r="Q112" s="95"/>
      <c r="R112" s="128">
        <v>-13272.388037665611</v>
      </c>
      <c r="S112" s="92"/>
      <c r="T112" s="128">
        <v>0</v>
      </c>
      <c r="U112" s="96">
        <v>0</v>
      </c>
      <c r="V112" s="96">
        <v>0</v>
      </c>
      <c r="W112" s="97">
        <v>1502677.694084981</v>
      </c>
      <c r="Y112" s="142">
        <v>49758.0533</v>
      </c>
    </row>
    <row r="113" spans="1:25" ht="10.5" x14ac:dyDescent="0.25">
      <c r="A113" s="100" t="s">
        <v>271</v>
      </c>
      <c r="B113" s="100"/>
      <c r="C113" s="101">
        <v>2178</v>
      </c>
      <c r="D113" s="89" t="s">
        <v>145</v>
      </c>
      <c r="F113" s="127">
        <v>1374789.9312</v>
      </c>
      <c r="G113" s="128">
        <v>43011.880800009247</v>
      </c>
      <c r="H113" s="128">
        <v>28804.607999999967</v>
      </c>
      <c r="I113" s="128">
        <v>37105.936000006834</v>
      </c>
      <c r="J113" s="128">
        <v>0</v>
      </c>
      <c r="K113" s="128">
        <v>153574.10623316854</v>
      </c>
      <c r="L113" s="128">
        <v>1354.107112391323</v>
      </c>
      <c r="M113" s="93">
        <v>128020.48</v>
      </c>
      <c r="N113" s="128">
        <v>0</v>
      </c>
      <c r="O113" s="141">
        <v>6144</v>
      </c>
      <c r="P113" s="94"/>
      <c r="Q113" s="95"/>
      <c r="R113" s="128">
        <v>0</v>
      </c>
      <c r="S113" s="92"/>
      <c r="T113" s="128">
        <v>17363.950654424192</v>
      </c>
      <c r="U113" s="96">
        <v>0</v>
      </c>
      <c r="V113" s="96">
        <v>0</v>
      </c>
      <c r="W113" s="97">
        <v>1790169.0000000002</v>
      </c>
      <c r="Y113" s="142">
        <v>59058.558599999997</v>
      </c>
    </row>
    <row r="114" spans="1:25" ht="10.5" x14ac:dyDescent="0.25">
      <c r="A114" s="100" t="s">
        <v>271</v>
      </c>
      <c r="B114" s="100"/>
      <c r="C114" s="88">
        <v>3366</v>
      </c>
      <c r="D114" s="89" t="s">
        <v>293</v>
      </c>
      <c r="F114" s="127">
        <v>611017.74719999998</v>
      </c>
      <c r="G114" s="128">
        <v>32435.188800007094</v>
      </c>
      <c r="H114" s="128">
        <v>21603.455999999998</v>
      </c>
      <c r="I114" s="128">
        <v>13532.164800002474</v>
      </c>
      <c r="J114" s="128">
        <v>0</v>
      </c>
      <c r="K114" s="128">
        <v>72567.313610735931</v>
      </c>
      <c r="L114" s="128">
        <v>8701.3919999960854</v>
      </c>
      <c r="M114" s="93">
        <v>128020.48</v>
      </c>
      <c r="N114" s="128">
        <v>0</v>
      </c>
      <c r="O114" s="141">
        <v>3225.6</v>
      </c>
      <c r="P114" s="94"/>
      <c r="Q114" s="95"/>
      <c r="R114" s="128">
        <v>0</v>
      </c>
      <c r="S114" s="92"/>
      <c r="T114" s="128">
        <v>0</v>
      </c>
      <c r="U114" s="96">
        <v>9277.5293958737748</v>
      </c>
      <c r="V114" s="96">
        <v>0</v>
      </c>
      <c r="W114" s="97">
        <v>900380.87180661527</v>
      </c>
      <c r="Y114" s="142">
        <v>30718.971799999999</v>
      </c>
    </row>
    <row r="115" spans="1:25" ht="10.5" x14ac:dyDescent="0.25">
      <c r="A115" s="100" t="s">
        <v>271</v>
      </c>
      <c r="B115" s="100"/>
      <c r="C115" s="101">
        <v>2077</v>
      </c>
      <c r="D115" s="89" t="s">
        <v>146</v>
      </c>
      <c r="F115" s="127">
        <v>627990.46239999996</v>
      </c>
      <c r="G115" s="128">
        <v>65575.490400014271</v>
      </c>
      <c r="H115" s="128">
        <v>43686.988799999999</v>
      </c>
      <c r="I115" s="128">
        <v>93074.889600016904</v>
      </c>
      <c r="J115" s="128">
        <v>0</v>
      </c>
      <c r="K115" s="128">
        <v>57259.634759491826</v>
      </c>
      <c r="L115" s="128">
        <v>5171.9117108410537</v>
      </c>
      <c r="M115" s="93">
        <v>128020.48</v>
      </c>
      <c r="N115" s="128">
        <v>0</v>
      </c>
      <c r="O115" s="141">
        <v>3686.4</v>
      </c>
      <c r="P115" s="94"/>
      <c r="Q115" s="95"/>
      <c r="R115" s="128">
        <v>0</v>
      </c>
      <c r="S115" s="92"/>
      <c r="T115" s="128">
        <v>0</v>
      </c>
      <c r="U115" s="96">
        <v>8489.4784926975844</v>
      </c>
      <c r="V115" s="96">
        <v>0</v>
      </c>
      <c r="W115" s="97">
        <v>1032955.7361630616</v>
      </c>
      <c r="Y115" s="142">
        <v>36202.859400000001</v>
      </c>
    </row>
    <row r="116" spans="1:25" ht="10.5" x14ac:dyDescent="0.25">
      <c r="A116" s="87" t="s">
        <v>269</v>
      </c>
      <c r="B116" s="87" t="s">
        <v>147</v>
      </c>
      <c r="C116" s="88">
        <v>2146</v>
      </c>
      <c r="D116" s="89" t="s">
        <v>148</v>
      </c>
      <c r="F116" s="127">
        <v>2019753.1088</v>
      </c>
      <c r="G116" s="128">
        <v>66985.716000014334</v>
      </c>
      <c r="H116" s="128">
        <v>44647.142399999895</v>
      </c>
      <c r="I116" s="128">
        <v>15432.468800002825</v>
      </c>
      <c r="J116" s="128">
        <v>0</v>
      </c>
      <c r="K116" s="128">
        <v>215506.83257002733</v>
      </c>
      <c r="L116" s="128">
        <v>6624.860191935617</v>
      </c>
      <c r="M116" s="93">
        <v>128020.48</v>
      </c>
      <c r="N116" s="128">
        <v>0</v>
      </c>
      <c r="O116" s="141">
        <v>115267</v>
      </c>
      <c r="P116" s="94"/>
      <c r="Q116" s="95"/>
      <c r="R116" s="128">
        <v>-24999.527358252526</v>
      </c>
      <c r="S116" s="92"/>
      <c r="T116" s="128">
        <v>124004.39123802031</v>
      </c>
      <c r="U116" s="96">
        <v>2071.6815962498076</v>
      </c>
      <c r="V116" s="96">
        <v>0</v>
      </c>
      <c r="W116" s="97">
        <v>2713314.1542379973</v>
      </c>
      <c r="Y116" s="142">
        <v>85208.790900000007</v>
      </c>
    </row>
    <row r="117" spans="1:25" ht="10.5" x14ac:dyDescent="0.25">
      <c r="A117" s="100" t="s">
        <v>271</v>
      </c>
      <c r="B117" s="100"/>
      <c r="C117" s="101">
        <v>2023</v>
      </c>
      <c r="D117" s="100" t="s">
        <v>149</v>
      </c>
      <c r="F117" s="127">
        <v>1133777.3753599999</v>
      </c>
      <c r="G117" s="128">
        <v>129740.75520002807</v>
      </c>
      <c r="H117" s="128">
        <v>85933.747200000013</v>
      </c>
      <c r="I117" s="128">
        <v>146183.3856000267</v>
      </c>
      <c r="J117" s="128">
        <v>31152.183552137991</v>
      </c>
      <c r="K117" s="128">
        <v>174380.69501106901</v>
      </c>
      <c r="L117" s="128">
        <v>71617.529578845759</v>
      </c>
      <c r="M117" s="93">
        <v>128020.48</v>
      </c>
      <c r="N117" s="128">
        <v>0</v>
      </c>
      <c r="O117" s="141">
        <v>7424</v>
      </c>
      <c r="P117" s="94"/>
      <c r="Q117" s="95"/>
      <c r="R117" s="128">
        <v>0</v>
      </c>
      <c r="S117" s="92"/>
      <c r="T117" s="128">
        <v>0</v>
      </c>
      <c r="U117" s="96">
        <v>0</v>
      </c>
      <c r="V117" s="96">
        <v>0</v>
      </c>
      <c r="W117" s="97">
        <v>1908230.1515021075</v>
      </c>
      <c r="Y117" s="142">
        <v>63402.261599999998</v>
      </c>
    </row>
    <row r="118" spans="1:25" ht="10.5" x14ac:dyDescent="0.25">
      <c r="A118" s="100" t="s">
        <v>271</v>
      </c>
      <c r="B118" s="100"/>
      <c r="C118" s="101">
        <v>2025</v>
      </c>
      <c r="D118" s="100" t="s">
        <v>47</v>
      </c>
      <c r="F118" s="127">
        <v>1354422.6729600001</v>
      </c>
      <c r="G118" s="128">
        <v>101536.24320002212</v>
      </c>
      <c r="H118" s="128">
        <v>65290.444800000085</v>
      </c>
      <c r="I118" s="128">
        <v>165996.55520003018</v>
      </c>
      <c r="J118" s="128">
        <v>9508.2210720420971</v>
      </c>
      <c r="K118" s="128">
        <v>187399.85417999394</v>
      </c>
      <c r="L118" s="128">
        <v>86202.47054072372</v>
      </c>
      <c r="M118" s="93">
        <v>128020.48</v>
      </c>
      <c r="N118" s="128">
        <v>0</v>
      </c>
      <c r="O118" s="141">
        <v>6502.4</v>
      </c>
      <c r="P118" s="94"/>
      <c r="Q118" s="95"/>
      <c r="R118" s="128">
        <v>0</v>
      </c>
      <c r="S118" s="92"/>
      <c r="T118" s="128">
        <v>0</v>
      </c>
      <c r="U118" s="96">
        <v>0</v>
      </c>
      <c r="V118" s="96">
        <v>0</v>
      </c>
      <c r="W118" s="97">
        <v>2104879.3419528124</v>
      </c>
      <c r="Y118" s="142">
        <v>66977.840299999996</v>
      </c>
    </row>
    <row r="119" spans="1:25" ht="10.5" x14ac:dyDescent="0.25">
      <c r="A119" s="100" t="s">
        <v>271</v>
      </c>
      <c r="B119" s="100"/>
      <c r="C119" s="101">
        <v>3369</v>
      </c>
      <c r="D119" s="89" t="s">
        <v>150</v>
      </c>
      <c r="F119" s="127">
        <v>716248.58143999998</v>
      </c>
      <c r="G119" s="128">
        <v>28909.624800006302</v>
      </c>
      <c r="H119" s="128">
        <v>19683.148800000017</v>
      </c>
      <c r="I119" s="128">
        <v>48657.78400000892</v>
      </c>
      <c r="J119" s="128">
        <v>0</v>
      </c>
      <c r="K119" s="128">
        <v>104289.25790128861</v>
      </c>
      <c r="L119" s="128">
        <v>52070.539898319133</v>
      </c>
      <c r="M119" s="93">
        <v>128020.48</v>
      </c>
      <c r="N119" s="128">
        <v>0</v>
      </c>
      <c r="O119" s="141">
        <v>3891.2</v>
      </c>
      <c r="P119" s="94"/>
      <c r="Q119" s="95"/>
      <c r="R119" s="128">
        <v>0</v>
      </c>
      <c r="S119" s="92"/>
      <c r="T119" s="128">
        <v>0</v>
      </c>
      <c r="U119" s="96">
        <v>0</v>
      </c>
      <c r="V119" s="96">
        <v>0</v>
      </c>
      <c r="W119" s="97">
        <v>1101770.6168396228</v>
      </c>
      <c r="Y119" s="142">
        <v>33888.484799999998</v>
      </c>
    </row>
    <row r="120" spans="1:25" ht="10.5" x14ac:dyDescent="0.25">
      <c r="A120" s="100" t="s">
        <v>271</v>
      </c>
      <c r="B120" s="100"/>
      <c r="C120" s="88">
        <v>3333</v>
      </c>
      <c r="D120" s="89" t="s">
        <v>151</v>
      </c>
      <c r="F120" s="127">
        <v>695881.32319999998</v>
      </c>
      <c r="G120" s="128">
        <v>25384.060800005507</v>
      </c>
      <c r="H120" s="128">
        <v>16322.611199999963</v>
      </c>
      <c r="I120" s="128">
        <v>43777.003200007966</v>
      </c>
      <c r="J120" s="128">
        <v>0</v>
      </c>
      <c r="K120" s="128">
        <v>80762.775468205509</v>
      </c>
      <c r="L120" s="128">
        <v>10872.596479995109</v>
      </c>
      <c r="M120" s="93">
        <v>128020.48</v>
      </c>
      <c r="N120" s="128">
        <v>0</v>
      </c>
      <c r="O120" s="141">
        <v>3200</v>
      </c>
      <c r="P120" s="94"/>
      <c r="Q120" s="95"/>
      <c r="R120" s="128">
        <v>0</v>
      </c>
      <c r="S120" s="92"/>
      <c r="T120" s="128">
        <v>0</v>
      </c>
      <c r="U120" s="96">
        <v>0</v>
      </c>
      <c r="V120" s="96">
        <v>0</v>
      </c>
      <c r="W120" s="97">
        <v>1004220.8503482138</v>
      </c>
      <c r="Y120" s="142">
        <v>32654.285100000001</v>
      </c>
    </row>
    <row r="121" spans="1:25" ht="10.5" x14ac:dyDescent="0.25">
      <c r="A121" s="100" t="s">
        <v>271</v>
      </c>
      <c r="B121" s="100"/>
      <c r="C121" s="88">
        <v>3373</v>
      </c>
      <c r="D121" s="89" t="s">
        <v>152</v>
      </c>
      <c r="F121" s="127">
        <v>420923.33695999999</v>
      </c>
      <c r="G121" s="128">
        <v>23973.835200005222</v>
      </c>
      <c r="H121" s="128">
        <v>16322.611200000012</v>
      </c>
      <c r="I121" s="128">
        <v>37455.992000006867</v>
      </c>
      <c r="J121" s="128">
        <v>0</v>
      </c>
      <c r="K121" s="128">
        <v>23817.513022640735</v>
      </c>
      <c r="L121" s="128">
        <v>4577.4595490888487</v>
      </c>
      <c r="M121" s="93">
        <v>128020.48</v>
      </c>
      <c r="N121" s="128">
        <v>0</v>
      </c>
      <c r="O121" s="141">
        <v>2483.1999999999998</v>
      </c>
      <c r="P121" s="94"/>
      <c r="Q121" s="95"/>
      <c r="R121" s="128">
        <v>0</v>
      </c>
      <c r="S121" s="92"/>
      <c r="T121" s="128">
        <v>0</v>
      </c>
      <c r="U121" s="96">
        <v>17063.6433432583</v>
      </c>
      <c r="V121" s="96">
        <v>0</v>
      </c>
      <c r="W121" s="97">
        <v>674638.07127499988</v>
      </c>
      <c r="Y121" s="142">
        <v>22805.6911</v>
      </c>
    </row>
    <row r="122" spans="1:25" ht="10.5" x14ac:dyDescent="0.25">
      <c r="A122" s="100" t="s">
        <v>271</v>
      </c>
      <c r="B122" s="100"/>
      <c r="C122" s="88">
        <v>3334</v>
      </c>
      <c r="D122" s="89" t="s">
        <v>153</v>
      </c>
      <c r="F122" s="127">
        <v>702670.40928000002</v>
      </c>
      <c r="G122" s="128">
        <v>53588.572800011592</v>
      </c>
      <c r="H122" s="128">
        <v>36485.836799999968</v>
      </c>
      <c r="I122" s="128">
        <v>82210.238912636414</v>
      </c>
      <c r="J122" s="128">
        <v>0</v>
      </c>
      <c r="K122" s="128">
        <v>104887.95291390095</v>
      </c>
      <c r="L122" s="128">
        <v>27814.958155919692</v>
      </c>
      <c r="M122" s="93">
        <v>128020.48</v>
      </c>
      <c r="N122" s="128">
        <v>0</v>
      </c>
      <c r="O122" s="141">
        <v>3123.2</v>
      </c>
      <c r="P122" s="94"/>
      <c r="Q122" s="95"/>
      <c r="R122" s="128">
        <v>0</v>
      </c>
      <c r="S122" s="92"/>
      <c r="T122" s="128">
        <v>0</v>
      </c>
      <c r="U122" s="96">
        <v>0</v>
      </c>
      <c r="V122" s="96">
        <v>0</v>
      </c>
      <c r="W122" s="97">
        <v>1138801.6488624685</v>
      </c>
      <c r="Y122" s="142">
        <v>37052.997000000003</v>
      </c>
    </row>
    <row r="123" spans="1:25" ht="10.5" x14ac:dyDescent="0.25">
      <c r="A123" s="100" t="s">
        <v>271</v>
      </c>
      <c r="B123" s="100"/>
      <c r="C123" s="88">
        <v>3335</v>
      </c>
      <c r="D123" s="89" t="s">
        <v>154</v>
      </c>
      <c r="F123" s="127">
        <v>1123593.74624</v>
      </c>
      <c r="G123" s="128">
        <v>102946.46880002227</v>
      </c>
      <c r="H123" s="128">
        <v>68650.982399999979</v>
      </c>
      <c r="I123" s="128">
        <v>138952.22880002524</v>
      </c>
      <c r="J123" s="128">
        <v>0</v>
      </c>
      <c r="K123" s="128">
        <v>146863.3693799953</v>
      </c>
      <c r="L123" s="128">
        <v>31544.617759985766</v>
      </c>
      <c r="M123" s="93">
        <v>128020.48</v>
      </c>
      <c r="N123" s="128">
        <v>0</v>
      </c>
      <c r="O123" s="141">
        <v>5683.2</v>
      </c>
      <c r="P123" s="94"/>
      <c r="Q123" s="95"/>
      <c r="R123" s="128">
        <v>0</v>
      </c>
      <c r="S123" s="92"/>
      <c r="T123" s="128">
        <v>0</v>
      </c>
      <c r="U123" s="96">
        <v>0</v>
      </c>
      <c r="V123" s="96">
        <v>0</v>
      </c>
      <c r="W123" s="97">
        <v>1746255.0933800286</v>
      </c>
      <c r="Y123" s="142">
        <v>59092.564100000003</v>
      </c>
    </row>
    <row r="124" spans="1:25" ht="10.5" x14ac:dyDescent="0.25">
      <c r="A124" s="100" t="s">
        <v>271</v>
      </c>
      <c r="B124" s="100"/>
      <c r="C124" s="88">
        <v>3354</v>
      </c>
      <c r="D124" s="89" t="s">
        <v>155</v>
      </c>
      <c r="F124" s="127">
        <v>712854.03839999996</v>
      </c>
      <c r="G124" s="128">
        <v>31024.963200006801</v>
      </c>
      <c r="H124" s="128">
        <v>20643.302400000022</v>
      </c>
      <c r="I124" s="128">
        <v>59268.219262146777</v>
      </c>
      <c r="J124" s="128">
        <v>378.0604800016738</v>
      </c>
      <c r="K124" s="128">
        <v>76314.395849997614</v>
      </c>
      <c r="L124" s="128">
        <v>40160.270769212751</v>
      </c>
      <c r="M124" s="93">
        <v>128020.48</v>
      </c>
      <c r="N124" s="128">
        <v>0</v>
      </c>
      <c r="O124" s="141">
        <v>3225.6</v>
      </c>
      <c r="P124" s="94"/>
      <c r="Q124" s="95"/>
      <c r="R124" s="128">
        <v>0</v>
      </c>
      <c r="S124" s="92"/>
      <c r="T124" s="128">
        <v>0</v>
      </c>
      <c r="U124" s="96">
        <v>0</v>
      </c>
      <c r="V124" s="96">
        <v>0</v>
      </c>
      <c r="W124" s="97">
        <v>1071889.3303613658</v>
      </c>
      <c r="Y124" s="142">
        <v>34081.516100000001</v>
      </c>
    </row>
    <row r="125" spans="1:25" ht="10.5" x14ac:dyDescent="0.25">
      <c r="A125" s="100" t="s">
        <v>271</v>
      </c>
      <c r="B125" s="100"/>
      <c r="C125" s="88">
        <v>3351</v>
      </c>
      <c r="D125" s="89" t="s">
        <v>156</v>
      </c>
      <c r="F125" s="127">
        <v>712854.03839999996</v>
      </c>
      <c r="G125" s="128">
        <v>13397.143200002913</v>
      </c>
      <c r="H125" s="128">
        <v>9121.459200000003</v>
      </c>
      <c r="I125" s="128">
        <v>32665.225600005942</v>
      </c>
      <c r="J125" s="128">
        <v>0</v>
      </c>
      <c r="K125" s="128">
        <v>89040.086831457782</v>
      </c>
      <c r="L125" s="128">
        <v>5384.2867624285172</v>
      </c>
      <c r="M125" s="93">
        <v>128020.48</v>
      </c>
      <c r="N125" s="128">
        <v>0</v>
      </c>
      <c r="O125" s="141">
        <v>2669.65</v>
      </c>
      <c r="P125" s="94"/>
      <c r="Q125" s="95"/>
      <c r="R125" s="128">
        <v>0</v>
      </c>
      <c r="S125" s="92"/>
      <c r="T125" s="128">
        <v>0</v>
      </c>
      <c r="U125" s="96">
        <v>0</v>
      </c>
      <c r="V125" s="96">
        <v>0</v>
      </c>
      <c r="W125" s="97">
        <v>993152.36999389518</v>
      </c>
      <c r="Y125" s="142">
        <v>31481.0952</v>
      </c>
    </row>
    <row r="126" spans="1:25" ht="10.5" x14ac:dyDescent="0.25">
      <c r="A126" s="100" t="s">
        <v>271</v>
      </c>
      <c r="B126" s="100"/>
      <c r="C126" s="101">
        <v>2032</v>
      </c>
      <c r="D126" s="89" t="s">
        <v>324</v>
      </c>
      <c r="F126" s="127">
        <v>872397.56128000002</v>
      </c>
      <c r="G126" s="128">
        <v>90959.551200019778</v>
      </c>
      <c r="H126" s="128">
        <v>60009.59999999994</v>
      </c>
      <c r="I126" s="128">
        <v>106066.96800001941</v>
      </c>
      <c r="J126" s="128">
        <v>0</v>
      </c>
      <c r="K126" s="128">
        <v>141406.11661990071</v>
      </c>
      <c r="L126" s="128">
        <v>12759.428569363636</v>
      </c>
      <c r="M126" s="93">
        <v>128020.48</v>
      </c>
      <c r="N126" s="128">
        <v>0</v>
      </c>
      <c r="O126" s="141">
        <v>6963.2</v>
      </c>
      <c r="P126" s="94"/>
      <c r="Q126" s="95"/>
      <c r="R126" s="128">
        <v>0</v>
      </c>
      <c r="S126" s="92"/>
      <c r="T126" s="128">
        <v>0</v>
      </c>
      <c r="U126" s="96">
        <v>0</v>
      </c>
      <c r="V126" s="96">
        <v>0</v>
      </c>
      <c r="W126" s="97">
        <v>1418582.9056693036</v>
      </c>
      <c r="Y126" s="142">
        <v>48516.852400000003</v>
      </c>
    </row>
    <row r="127" spans="1:25" ht="10.5" x14ac:dyDescent="0.25">
      <c r="A127" s="100" t="s">
        <v>271</v>
      </c>
      <c r="B127" s="100"/>
      <c r="C127" s="88">
        <v>3352</v>
      </c>
      <c r="D127" s="89" t="s">
        <v>157</v>
      </c>
      <c r="F127" s="127">
        <v>682303.15104000003</v>
      </c>
      <c r="G127" s="128">
        <v>26089.173600005695</v>
      </c>
      <c r="H127" s="128">
        <v>16802.688000000013</v>
      </c>
      <c r="I127" s="128">
        <v>56999.118400010309</v>
      </c>
      <c r="J127" s="128">
        <v>0</v>
      </c>
      <c r="K127" s="128">
        <v>51439.490540306062</v>
      </c>
      <c r="L127" s="128">
        <v>6818.6346666636027</v>
      </c>
      <c r="M127" s="93">
        <v>128020.48</v>
      </c>
      <c r="N127" s="128">
        <v>0</v>
      </c>
      <c r="O127" s="141">
        <v>2585.6</v>
      </c>
      <c r="P127" s="94"/>
      <c r="Q127" s="95"/>
      <c r="R127" s="128">
        <v>0</v>
      </c>
      <c r="S127" s="92"/>
      <c r="T127" s="128">
        <v>0</v>
      </c>
      <c r="U127" s="96">
        <v>0</v>
      </c>
      <c r="V127" s="96">
        <v>0</v>
      </c>
      <c r="W127" s="97">
        <v>971058.33624698559</v>
      </c>
      <c r="Y127" s="142">
        <v>32282.2248</v>
      </c>
    </row>
    <row r="128" spans="1:25" ht="10.5" x14ac:dyDescent="0.25">
      <c r="A128" s="100" t="s">
        <v>271</v>
      </c>
      <c r="B128" s="100"/>
      <c r="C128" s="88">
        <v>5208</v>
      </c>
      <c r="D128" s="89" t="s">
        <v>158</v>
      </c>
      <c r="F128" s="127">
        <v>1378184.4742399999</v>
      </c>
      <c r="G128" s="128">
        <v>76152.182400016594</v>
      </c>
      <c r="H128" s="128">
        <v>51368.217600000062</v>
      </c>
      <c r="I128" s="128">
        <v>143642.97920002637</v>
      </c>
      <c r="J128" s="128">
        <v>0</v>
      </c>
      <c r="K128" s="128">
        <v>125904.21645079544</v>
      </c>
      <c r="L128" s="128">
        <v>30262.047856969675</v>
      </c>
      <c r="M128" s="93">
        <v>128020.48</v>
      </c>
      <c r="N128" s="128">
        <v>0</v>
      </c>
      <c r="O128" s="141">
        <v>8908.7999999999993</v>
      </c>
      <c r="P128" s="94"/>
      <c r="Q128" s="95"/>
      <c r="R128" s="128">
        <v>0</v>
      </c>
      <c r="S128" s="92"/>
      <c r="T128" s="128">
        <v>0</v>
      </c>
      <c r="U128" s="96">
        <v>0</v>
      </c>
      <c r="V128" s="96">
        <v>0</v>
      </c>
      <c r="W128" s="97">
        <v>1942443.3977478084</v>
      </c>
      <c r="Y128" s="142">
        <v>64066.369100000004</v>
      </c>
    </row>
    <row r="129" spans="1:25" ht="10.5" x14ac:dyDescent="0.25">
      <c r="A129" s="100" t="s">
        <v>271</v>
      </c>
      <c r="B129" s="100"/>
      <c r="C129" s="88">
        <v>3367</v>
      </c>
      <c r="D129" s="89" t="s">
        <v>159</v>
      </c>
      <c r="F129" s="127">
        <v>638174.09152000002</v>
      </c>
      <c r="G129" s="128">
        <v>11281.804800002448</v>
      </c>
      <c r="H129" s="128">
        <v>7201.1519999999991</v>
      </c>
      <c r="I129" s="128">
        <v>12892.062400002367</v>
      </c>
      <c r="J129" s="128">
        <v>0</v>
      </c>
      <c r="K129" s="128">
        <v>46929.714449653657</v>
      </c>
      <c r="L129" s="128">
        <v>8147.9701333296671</v>
      </c>
      <c r="M129" s="93">
        <v>128020.48</v>
      </c>
      <c r="N129" s="128">
        <v>0</v>
      </c>
      <c r="O129" s="141">
        <v>3788.8</v>
      </c>
      <c r="P129" s="94"/>
      <c r="Q129" s="95"/>
      <c r="R129" s="128">
        <v>0</v>
      </c>
      <c r="S129" s="92"/>
      <c r="T129" s="128">
        <v>0</v>
      </c>
      <c r="U129" s="96">
        <v>0</v>
      </c>
      <c r="V129" s="96">
        <v>0</v>
      </c>
      <c r="W129" s="97">
        <v>856436.07530298817</v>
      </c>
      <c r="Y129" s="142">
        <v>28550.620900000002</v>
      </c>
    </row>
    <row r="130" spans="1:25" ht="10.5" x14ac:dyDescent="0.25">
      <c r="A130" s="100" t="s">
        <v>271</v>
      </c>
      <c r="B130" s="100"/>
      <c r="C130" s="88">
        <v>3338</v>
      </c>
      <c r="D130" s="89" t="s">
        <v>160</v>
      </c>
      <c r="F130" s="127">
        <v>1052308.3424</v>
      </c>
      <c r="G130" s="128">
        <v>86728.874400018802</v>
      </c>
      <c r="H130" s="128">
        <v>58089.292799999952</v>
      </c>
      <c r="I130" s="128">
        <v>118538.96320002143</v>
      </c>
      <c r="J130" s="128">
        <v>13711.115757730518</v>
      </c>
      <c r="K130" s="128">
        <v>139302.72671604491</v>
      </c>
      <c r="L130" s="128">
        <v>53085.983173407825</v>
      </c>
      <c r="M130" s="93">
        <v>128020.48</v>
      </c>
      <c r="N130" s="128">
        <v>0</v>
      </c>
      <c r="O130" s="141">
        <v>4765.45</v>
      </c>
      <c r="P130" s="94"/>
      <c r="Q130" s="95"/>
      <c r="R130" s="128">
        <v>0</v>
      </c>
      <c r="S130" s="92"/>
      <c r="T130" s="128">
        <v>0</v>
      </c>
      <c r="U130" s="96">
        <v>5914.5719442239497</v>
      </c>
      <c r="V130" s="96">
        <v>0</v>
      </c>
      <c r="W130" s="97">
        <v>1660465.8003914473</v>
      </c>
      <c r="Y130" s="142">
        <v>54200.772299999997</v>
      </c>
    </row>
    <row r="131" spans="1:25" ht="10.5" x14ac:dyDescent="0.25">
      <c r="A131" s="100" t="s">
        <v>271</v>
      </c>
      <c r="B131" s="100"/>
      <c r="C131" s="88">
        <v>3370</v>
      </c>
      <c r="D131" s="89" t="s">
        <v>161</v>
      </c>
      <c r="F131" s="127">
        <v>1018362.912</v>
      </c>
      <c r="G131" s="128">
        <v>53588.572800011556</v>
      </c>
      <c r="H131" s="128">
        <v>36485.836799999946</v>
      </c>
      <c r="I131" s="128">
        <v>99215.872000018106</v>
      </c>
      <c r="J131" s="128">
        <v>0</v>
      </c>
      <c r="K131" s="128">
        <v>95507.404724406399</v>
      </c>
      <c r="L131" s="128">
        <v>13649.24235293504</v>
      </c>
      <c r="M131" s="93">
        <v>128020.48</v>
      </c>
      <c r="N131" s="128">
        <v>0</v>
      </c>
      <c r="O131" s="141">
        <v>4198.3999999999996</v>
      </c>
      <c r="P131" s="94"/>
      <c r="Q131" s="95"/>
      <c r="R131" s="128">
        <v>0</v>
      </c>
      <c r="S131" s="92"/>
      <c r="T131" s="128">
        <v>0</v>
      </c>
      <c r="U131" s="96">
        <v>0</v>
      </c>
      <c r="V131" s="96">
        <v>0</v>
      </c>
      <c r="W131" s="97">
        <v>1449028.7206773709</v>
      </c>
      <c r="Y131" s="142">
        <v>48121.788500000002</v>
      </c>
    </row>
    <row r="132" spans="1:25" ht="10.5" x14ac:dyDescent="0.25">
      <c r="A132" s="87" t="s">
        <v>269</v>
      </c>
      <c r="B132" s="87" t="s">
        <v>162</v>
      </c>
      <c r="C132" s="88">
        <v>3021</v>
      </c>
      <c r="D132" s="89" t="s">
        <v>163</v>
      </c>
      <c r="F132" s="127">
        <v>716248.58143999998</v>
      </c>
      <c r="G132" s="128">
        <v>45832.332000009985</v>
      </c>
      <c r="H132" s="128">
        <v>31204.992000000024</v>
      </c>
      <c r="I132" s="128">
        <v>65430.467200011997</v>
      </c>
      <c r="J132" s="128">
        <v>4101.9562080181631</v>
      </c>
      <c r="K132" s="128">
        <v>79494.072572441903</v>
      </c>
      <c r="L132" s="128">
        <v>12848.574780104753</v>
      </c>
      <c r="M132" s="93">
        <v>128020.48</v>
      </c>
      <c r="N132" s="128">
        <v>0</v>
      </c>
      <c r="O132" s="141">
        <v>17216</v>
      </c>
      <c r="P132" s="94"/>
      <c r="Q132" s="95"/>
      <c r="R132" s="128">
        <v>-9046.8929981198071</v>
      </c>
      <c r="S132" s="92"/>
      <c r="T132" s="128">
        <v>0</v>
      </c>
      <c r="U132" s="96">
        <v>0</v>
      </c>
      <c r="V132" s="96">
        <v>0</v>
      </c>
      <c r="W132" s="97">
        <v>1091350.5632024668</v>
      </c>
      <c r="Y132" s="142">
        <v>36384.888899999998</v>
      </c>
    </row>
    <row r="133" spans="1:25" ht="10.5" x14ac:dyDescent="0.25">
      <c r="A133" s="87" t="s">
        <v>269</v>
      </c>
      <c r="B133" s="87" t="s">
        <v>164</v>
      </c>
      <c r="C133" s="88">
        <v>3347</v>
      </c>
      <c r="D133" s="89" t="s">
        <v>165</v>
      </c>
      <c r="F133" s="127">
        <v>682303.15104000003</v>
      </c>
      <c r="G133" s="128">
        <v>58524.36240001276</v>
      </c>
      <c r="H133" s="128">
        <v>38406.143999999971</v>
      </c>
      <c r="I133" s="128">
        <v>67078.067457298719</v>
      </c>
      <c r="J133" s="128">
        <v>11285.105328050004</v>
      </c>
      <c r="K133" s="128">
        <v>103794.50181456619</v>
      </c>
      <c r="L133" s="128">
        <v>43724.494799980341</v>
      </c>
      <c r="M133" s="93">
        <v>128020.48</v>
      </c>
      <c r="N133" s="128">
        <v>0</v>
      </c>
      <c r="O133" s="141">
        <v>3328.4</v>
      </c>
      <c r="P133" s="94"/>
      <c r="Q133" s="95"/>
      <c r="R133" s="128">
        <v>-8740.3376931584407</v>
      </c>
      <c r="S133" s="92"/>
      <c r="T133" s="128">
        <v>0</v>
      </c>
      <c r="U133" s="96">
        <v>0</v>
      </c>
      <c r="V133" s="96">
        <v>0</v>
      </c>
      <c r="W133" s="97">
        <v>1127724.3691467494</v>
      </c>
      <c r="Y133" s="142">
        <v>37066.999199999998</v>
      </c>
    </row>
    <row r="134" spans="1:25" ht="10.5" x14ac:dyDescent="0.25">
      <c r="A134" s="87" t="s">
        <v>269</v>
      </c>
      <c r="B134" s="87" t="s">
        <v>166</v>
      </c>
      <c r="C134" s="88">
        <v>3355</v>
      </c>
      <c r="D134" s="89" t="s">
        <v>167</v>
      </c>
      <c r="F134" s="127">
        <v>685697.69408000004</v>
      </c>
      <c r="G134" s="128">
        <v>39486.316800008535</v>
      </c>
      <c r="H134" s="128">
        <v>26404.223999999973</v>
      </c>
      <c r="I134" s="128">
        <v>86683.867200015869</v>
      </c>
      <c r="J134" s="128">
        <v>0</v>
      </c>
      <c r="K134" s="128">
        <v>99607.281674349753</v>
      </c>
      <c r="L134" s="128">
        <v>12795.380266660964</v>
      </c>
      <c r="M134" s="93">
        <v>128020.48</v>
      </c>
      <c r="N134" s="128">
        <v>0</v>
      </c>
      <c r="O134" s="141">
        <v>4116.8</v>
      </c>
      <c r="P134" s="94"/>
      <c r="Q134" s="95"/>
      <c r="R134" s="128">
        <v>-8624.9048315714826</v>
      </c>
      <c r="S134" s="92"/>
      <c r="T134" s="128">
        <v>0</v>
      </c>
      <c r="U134" s="96">
        <v>0</v>
      </c>
      <c r="V134" s="96">
        <v>0</v>
      </c>
      <c r="W134" s="97">
        <v>1074187.1391894636</v>
      </c>
      <c r="Y134" s="142">
        <v>34377.563999999998</v>
      </c>
    </row>
    <row r="135" spans="1:25" ht="10.5" x14ac:dyDescent="0.25">
      <c r="A135" s="87" t="s">
        <v>269</v>
      </c>
      <c r="B135" s="87" t="s">
        <v>168</v>
      </c>
      <c r="C135" s="88">
        <v>3013</v>
      </c>
      <c r="D135" s="89" t="s">
        <v>169</v>
      </c>
      <c r="F135" s="127">
        <v>1262770.01088</v>
      </c>
      <c r="G135" s="128">
        <v>89549.32560001954</v>
      </c>
      <c r="H135" s="128">
        <v>60489.676800000016</v>
      </c>
      <c r="I135" s="128">
        <v>126490.23520002312</v>
      </c>
      <c r="J135" s="128">
        <v>0</v>
      </c>
      <c r="K135" s="128">
        <v>165113.04772377317</v>
      </c>
      <c r="L135" s="128">
        <v>41702.622272373832</v>
      </c>
      <c r="M135" s="93">
        <v>128020.48</v>
      </c>
      <c r="N135" s="128">
        <v>0</v>
      </c>
      <c r="O135" s="141">
        <v>48128</v>
      </c>
      <c r="P135" s="94"/>
      <c r="Q135" s="95"/>
      <c r="R135" s="128">
        <v>-16021.873738745166</v>
      </c>
      <c r="S135" s="92"/>
      <c r="T135" s="128">
        <v>0</v>
      </c>
      <c r="U135" s="96">
        <v>0</v>
      </c>
      <c r="V135" s="96">
        <v>0</v>
      </c>
      <c r="W135" s="97">
        <v>1906241.5247374445</v>
      </c>
      <c r="Y135" s="142">
        <v>61996.034</v>
      </c>
    </row>
    <row r="136" spans="1:25" ht="10.5" x14ac:dyDescent="0.25">
      <c r="A136" s="100" t="s">
        <v>271</v>
      </c>
      <c r="B136" s="100"/>
      <c r="C136" s="101">
        <v>2010</v>
      </c>
      <c r="D136" s="89" t="s">
        <v>170</v>
      </c>
      <c r="F136" s="127">
        <v>1269559.09696</v>
      </c>
      <c r="G136" s="128">
        <v>107177.1456000232</v>
      </c>
      <c r="H136" s="128">
        <v>69611.13599999994</v>
      </c>
      <c r="I136" s="128">
        <v>166086.56960003031</v>
      </c>
      <c r="J136" s="128">
        <v>16596.855072073497</v>
      </c>
      <c r="K136" s="128">
        <v>164683.14508799481</v>
      </c>
      <c r="L136" s="128">
        <v>97727.345585541552</v>
      </c>
      <c r="M136" s="93">
        <v>128020.48</v>
      </c>
      <c r="N136" s="128">
        <v>0</v>
      </c>
      <c r="O136" s="141">
        <v>6195.2</v>
      </c>
      <c r="P136" s="94"/>
      <c r="Q136" s="95"/>
      <c r="R136" s="128">
        <v>0</v>
      </c>
      <c r="S136" s="92"/>
      <c r="T136" s="128">
        <v>0</v>
      </c>
      <c r="U136" s="96">
        <v>0</v>
      </c>
      <c r="V136" s="96">
        <v>0</v>
      </c>
      <c r="W136" s="97">
        <v>2025656.9739056632</v>
      </c>
      <c r="Y136" s="142">
        <v>64834.493399999999</v>
      </c>
    </row>
    <row r="137" spans="1:25" ht="10.5" x14ac:dyDescent="0.25">
      <c r="A137" s="87" t="s">
        <v>269</v>
      </c>
      <c r="B137" s="87" t="s">
        <v>171</v>
      </c>
      <c r="C137" s="88">
        <v>3301</v>
      </c>
      <c r="D137" s="89" t="s">
        <v>172</v>
      </c>
      <c r="F137" s="127">
        <v>699275.86624</v>
      </c>
      <c r="G137" s="128">
        <v>36665.865600007892</v>
      </c>
      <c r="H137" s="128">
        <v>24963.993599999951</v>
      </c>
      <c r="I137" s="128">
        <v>51367.534563911824</v>
      </c>
      <c r="J137" s="128">
        <v>0</v>
      </c>
      <c r="K137" s="128">
        <v>68834.901477515028</v>
      </c>
      <c r="L137" s="128">
        <v>2700.5450124281674</v>
      </c>
      <c r="M137" s="93">
        <v>128020.48</v>
      </c>
      <c r="N137" s="128">
        <v>0</v>
      </c>
      <c r="O137" s="141">
        <v>2754.4</v>
      </c>
      <c r="P137" s="94"/>
      <c r="Q137" s="95"/>
      <c r="R137" s="128">
        <v>-8766.0778604872157</v>
      </c>
      <c r="S137" s="92"/>
      <c r="T137" s="128">
        <v>0</v>
      </c>
      <c r="U137" s="96">
        <v>0</v>
      </c>
      <c r="V137" s="96">
        <v>0</v>
      </c>
      <c r="W137" s="97">
        <v>1005817.5086333757</v>
      </c>
      <c r="Y137" s="142">
        <v>34437.573700000001</v>
      </c>
    </row>
    <row r="138" spans="1:25" ht="10.5" x14ac:dyDescent="0.25">
      <c r="A138" s="100" t="s">
        <v>271</v>
      </c>
      <c r="B138" s="100"/>
      <c r="C138" s="101">
        <v>2022</v>
      </c>
      <c r="D138" s="100" t="s">
        <v>173</v>
      </c>
      <c r="F138" s="127">
        <v>665330.43584000005</v>
      </c>
      <c r="G138" s="128">
        <v>38781.204000008394</v>
      </c>
      <c r="H138" s="128">
        <v>25444.070399999982</v>
      </c>
      <c r="I138" s="128">
        <v>55588.892800010144</v>
      </c>
      <c r="J138" s="128">
        <v>0</v>
      </c>
      <c r="K138" s="128">
        <v>91365.256346338603</v>
      </c>
      <c r="L138" s="128">
        <v>54521.938488864369</v>
      </c>
      <c r="M138" s="93">
        <v>128020.48</v>
      </c>
      <c r="N138" s="128">
        <v>0</v>
      </c>
      <c r="O138" s="141">
        <v>5632</v>
      </c>
      <c r="P138" s="94"/>
      <c r="Q138" s="95"/>
      <c r="R138" s="128">
        <v>0</v>
      </c>
      <c r="S138" s="92"/>
      <c r="T138" s="128">
        <v>0</v>
      </c>
      <c r="U138" s="96">
        <v>0</v>
      </c>
      <c r="V138" s="96">
        <v>0</v>
      </c>
      <c r="W138" s="97">
        <v>1064684.2778752216</v>
      </c>
      <c r="Y138" s="142">
        <v>33559.431600000004</v>
      </c>
    </row>
    <row r="139" spans="1:25" ht="10.5" x14ac:dyDescent="0.25">
      <c r="A139" s="87" t="s">
        <v>269</v>
      </c>
      <c r="B139" s="87" t="s">
        <v>174</v>
      </c>
      <c r="C139" s="88">
        <v>3313</v>
      </c>
      <c r="D139" s="89" t="s">
        <v>175</v>
      </c>
      <c r="F139" s="127">
        <v>1337449.9577599999</v>
      </c>
      <c r="G139" s="128">
        <v>122689.62720002649</v>
      </c>
      <c r="H139" s="128">
        <v>81132.979199999929</v>
      </c>
      <c r="I139" s="128">
        <v>137852.05280002521</v>
      </c>
      <c r="J139" s="128">
        <v>4120.859232018237</v>
      </c>
      <c r="K139" s="128">
        <v>176772.18292852279</v>
      </c>
      <c r="L139" s="128">
        <v>77277.004176469578</v>
      </c>
      <c r="M139" s="93">
        <v>128020.48</v>
      </c>
      <c r="N139" s="128">
        <v>9620.0984367892561</v>
      </c>
      <c r="O139" s="141">
        <v>6809.6</v>
      </c>
      <c r="P139" s="94"/>
      <c r="Q139" s="95"/>
      <c r="R139" s="128">
        <v>-17198.329328485412</v>
      </c>
      <c r="S139" s="92"/>
      <c r="T139" s="128">
        <v>0</v>
      </c>
      <c r="U139" s="96">
        <v>0</v>
      </c>
      <c r="V139" s="96">
        <v>0</v>
      </c>
      <c r="W139" s="97">
        <v>2064546.5124053662</v>
      </c>
      <c r="Y139" s="142">
        <v>69503.248999999996</v>
      </c>
    </row>
    <row r="140" spans="1:25" ht="10.5" x14ac:dyDescent="0.25">
      <c r="A140" s="100" t="s">
        <v>271</v>
      </c>
      <c r="B140" s="100"/>
      <c r="C140" s="88">
        <v>3371</v>
      </c>
      <c r="D140" s="89" t="s">
        <v>176</v>
      </c>
      <c r="F140" s="127">
        <v>716248.58143999998</v>
      </c>
      <c r="G140" s="128">
        <v>16217.594400003536</v>
      </c>
      <c r="H140" s="128">
        <v>11041.766400000011</v>
      </c>
      <c r="I140" s="128">
        <v>23003.680000004199</v>
      </c>
      <c r="J140" s="128">
        <v>0</v>
      </c>
      <c r="K140" s="128">
        <v>47659.439932959423</v>
      </c>
      <c r="L140" s="128">
        <v>8791.1301127032293</v>
      </c>
      <c r="M140" s="93">
        <v>128020.48</v>
      </c>
      <c r="N140" s="128">
        <v>0</v>
      </c>
      <c r="O140" s="141">
        <v>4224</v>
      </c>
      <c r="P140" s="94"/>
      <c r="Q140" s="95"/>
      <c r="R140" s="128">
        <v>0</v>
      </c>
      <c r="S140" s="92"/>
      <c r="T140" s="128">
        <v>0</v>
      </c>
      <c r="U140" s="96">
        <v>0</v>
      </c>
      <c r="V140" s="96">
        <v>0</v>
      </c>
      <c r="W140" s="97">
        <v>955206.6722856703</v>
      </c>
      <c r="Y140" s="142">
        <v>32016.181799999998</v>
      </c>
    </row>
    <row r="141" spans="1:25" ht="10.5" x14ac:dyDescent="0.25">
      <c r="A141" s="100" t="s">
        <v>271</v>
      </c>
      <c r="B141" s="100"/>
      <c r="C141" s="88">
        <v>3349</v>
      </c>
      <c r="D141" s="89" t="s">
        <v>177</v>
      </c>
      <c r="F141" s="127">
        <v>414134.25088000001</v>
      </c>
      <c r="G141" s="128">
        <v>36665.865600007928</v>
      </c>
      <c r="H141" s="128">
        <v>24483.916799999999</v>
      </c>
      <c r="I141" s="128">
        <v>39196.270400007161</v>
      </c>
      <c r="J141" s="128">
        <v>7258.7612160321305</v>
      </c>
      <c r="K141" s="128">
        <v>63719.50199999797</v>
      </c>
      <c r="L141" s="128">
        <v>25624.099199988454</v>
      </c>
      <c r="M141" s="93">
        <v>128020.48</v>
      </c>
      <c r="N141" s="128">
        <v>0</v>
      </c>
      <c r="O141" s="141">
        <v>3507.2</v>
      </c>
      <c r="P141" s="94"/>
      <c r="Q141" s="95"/>
      <c r="R141" s="128">
        <v>0</v>
      </c>
      <c r="S141" s="92"/>
      <c r="T141" s="128">
        <v>0</v>
      </c>
      <c r="U141" s="96">
        <v>0</v>
      </c>
      <c r="V141" s="96">
        <v>0</v>
      </c>
      <c r="W141" s="97">
        <v>742610.34609603358</v>
      </c>
      <c r="Y141" s="142">
        <v>24439.955600000001</v>
      </c>
    </row>
    <row r="142" spans="1:25" ht="10.5" x14ac:dyDescent="0.25">
      <c r="A142" s="100" t="s">
        <v>271</v>
      </c>
      <c r="B142" s="100"/>
      <c r="C142" s="88">
        <v>3350</v>
      </c>
      <c r="D142" s="89" t="s">
        <v>178</v>
      </c>
      <c r="F142" s="127">
        <v>1323871.7856000001</v>
      </c>
      <c r="G142" s="128">
        <v>64870.377600014108</v>
      </c>
      <c r="H142" s="128">
        <v>40806.528000000006</v>
      </c>
      <c r="I142" s="128">
        <v>114618.3360000208</v>
      </c>
      <c r="J142" s="128">
        <v>0</v>
      </c>
      <c r="K142" s="128">
        <v>125360.31739938629</v>
      </c>
      <c r="L142" s="128">
        <v>17139.105454537759</v>
      </c>
      <c r="M142" s="93">
        <v>128020.48</v>
      </c>
      <c r="N142" s="128">
        <v>0</v>
      </c>
      <c r="O142" s="141">
        <v>5222.3999999999996</v>
      </c>
      <c r="P142" s="94"/>
      <c r="Q142" s="95"/>
      <c r="R142" s="128">
        <v>0</v>
      </c>
      <c r="S142" s="92"/>
      <c r="T142" s="128">
        <v>0</v>
      </c>
      <c r="U142" s="96">
        <v>0</v>
      </c>
      <c r="V142" s="96">
        <v>0</v>
      </c>
      <c r="W142" s="97">
        <v>1819909.330053959</v>
      </c>
      <c r="Y142" s="142">
        <v>60497.791499999999</v>
      </c>
    </row>
    <row r="143" spans="1:25" ht="10.5" x14ac:dyDescent="0.25">
      <c r="A143" s="87" t="s">
        <v>269</v>
      </c>
      <c r="B143" s="87" t="s">
        <v>179</v>
      </c>
      <c r="C143" s="88">
        <v>2134</v>
      </c>
      <c r="D143" s="89" t="s">
        <v>180</v>
      </c>
      <c r="F143" s="127">
        <v>349637.93312</v>
      </c>
      <c r="G143" s="128">
        <v>7756.2408000016567</v>
      </c>
      <c r="H143" s="128">
        <v>3840.6144000000013</v>
      </c>
      <c r="I143" s="128">
        <v>4590.7344000008352</v>
      </c>
      <c r="J143" s="128">
        <v>0</v>
      </c>
      <c r="K143" s="128">
        <v>22976.227332413051</v>
      </c>
      <c r="L143" s="128">
        <v>0</v>
      </c>
      <c r="M143" s="93">
        <v>128020.48</v>
      </c>
      <c r="N143" s="128">
        <v>0</v>
      </c>
      <c r="O143" s="141">
        <v>17072</v>
      </c>
      <c r="P143" s="94"/>
      <c r="Q143" s="95"/>
      <c r="R143" s="128">
        <v>-4296.0815540036701</v>
      </c>
      <c r="S143" s="92"/>
      <c r="T143" s="128">
        <v>0</v>
      </c>
      <c r="U143" s="96">
        <v>35944.053872760967</v>
      </c>
      <c r="V143" s="96">
        <v>0</v>
      </c>
      <c r="W143" s="97">
        <v>565542.20237117284</v>
      </c>
      <c r="Y143" s="142">
        <v>17913.899300000001</v>
      </c>
    </row>
    <row r="144" spans="1:25" ht="10.5" x14ac:dyDescent="0.25">
      <c r="A144" s="87" t="s">
        <v>269</v>
      </c>
      <c r="B144" s="87" t="s">
        <v>181</v>
      </c>
      <c r="C144" s="88">
        <v>2148</v>
      </c>
      <c r="D144" s="89" t="s">
        <v>182</v>
      </c>
      <c r="F144" s="127">
        <v>970839.30943999998</v>
      </c>
      <c r="G144" s="128">
        <v>30319.850400006511</v>
      </c>
      <c r="H144" s="128">
        <v>20643.30239999995</v>
      </c>
      <c r="I144" s="128">
        <v>32385.180800005899</v>
      </c>
      <c r="J144" s="128">
        <v>2684.2294080118781</v>
      </c>
      <c r="K144" s="128">
        <v>109552.34274085496</v>
      </c>
      <c r="L144" s="128">
        <v>33181.308159985085</v>
      </c>
      <c r="M144" s="93">
        <v>128020.48</v>
      </c>
      <c r="N144" s="128">
        <v>0</v>
      </c>
      <c r="O144" s="141">
        <v>21950</v>
      </c>
      <c r="P144" s="94"/>
      <c r="Q144" s="95"/>
      <c r="R144" s="128">
        <v>-12001.136686337595</v>
      </c>
      <c r="S144" s="92"/>
      <c r="T144" s="128">
        <v>0</v>
      </c>
      <c r="U144" s="96">
        <v>0</v>
      </c>
      <c r="V144" s="96">
        <v>0</v>
      </c>
      <c r="W144" s="97">
        <v>1337574.8666625265</v>
      </c>
      <c r="Y144" s="142">
        <v>43022.963199999998</v>
      </c>
    </row>
    <row r="145" spans="1:25" ht="10.5" x14ac:dyDescent="0.25">
      <c r="A145" s="87" t="s">
        <v>269</v>
      </c>
      <c r="B145" s="87" t="s">
        <v>183</v>
      </c>
      <c r="C145" s="88">
        <v>2081</v>
      </c>
      <c r="D145" s="89" t="s">
        <v>184</v>
      </c>
      <c r="F145" s="127">
        <v>695881.32319999998</v>
      </c>
      <c r="G145" s="128">
        <v>25384.060800005507</v>
      </c>
      <c r="H145" s="128">
        <v>16322.611199999963</v>
      </c>
      <c r="I145" s="128">
        <v>16342.614400002969</v>
      </c>
      <c r="J145" s="128">
        <v>0</v>
      </c>
      <c r="K145" s="128">
        <v>44716.112971096874</v>
      </c>
      <c r="L145" s="128">
        <v>4729.7339090887863</v>
      </c>
      <c r="M145" s="93">
        <v>128020.48</v>
      </c>
      <c r="N145" s="128">
        <v>0</v>
      </c>
      <c r="O145" s="141">
        <v>20709</v>
      </c>
      <c r="P145" s="94"/>
      <c r="Q145" s="95"/>
      <c r="R145" s="128">
        <v>-8632.2329101863525</v>
      </c>
      <c r="S145" s="92"/>
      <c r="T145" s="128">
        <v>0</v>
      </c>
      <c r="U145" s="96">
        <v>43790.284341869294</v>
      </c>
      <c r="V145" s="96">
        <v>0</v>
      </c>
      <c r="W145" s="97">
        <v>987263.98791187687</v>
      </c>
      <c r="Y145" s="142">
        <v>32654.285100000001</v>
      </c>
    </row>
    <row r="146" spans="1:25" ht="10.5" x14ac:dyDescent="0.25">
      <c r="A146" s="87" t="s">
        <v>269</v>
      </c>
      <c r="B146" s="87" t="s">
        <v>185</v>
      </c>
      <c r="C146" s="88">
        <v>2057</v>
      </c>
      <c r="D146" s="89" t="s">
        <v>186</v>
      </c>
      <c r="F146" s="127">
        <v>1435891.7059200001</v>
      </c>
      <c r="G146" s="128">
        <v>113523.16080002468</v>
      </c>
      <c r="H146" s="128">
        <v>74411.903999999922</v>
      </c>
      <c r="I146" s="128">
        <v>127800.44480002343</v>
      </c>
      <c r="J146" s="128">
        <v>0</v>
      </c>
      <c r="K146" s="128">
        <v>175986.05354493804</v>
      </c>
      <c r="L146" s="128">
        <v>14353.661120884912</v>
      </c>
      <c r="M146" s="93">
        <v>128020.48</v>
      </c>
      <c r="N146" s="128">
        <v>0</v>
      </c>
      <c r="O146" s="141">
        <v>62464</v>
      </c>
      <c r="P146" s="94"/>
      <c r="Q146" s="95"/>
      <c r="R146" s="128">
        <v>-18314.588322780415</v>
      </c>
      <c r="S146" s="92"/>
      <c r="T146" s="128">
        <v>0</v>
      </c>
      <c r="U146" s="96">
        <v>0</v>
      </c>
      <c r="V146" s="96">
        <v>0</v>
      </c>
      <c r="W146" s="97">
        <v>2114136.8218630902</v>
      </c>
      <c r="Y146" s="142">
        <v>71602.588799999998</v>
      </c>
    </row>
    <row r="147" spans="1:25" ht="10.5" x14ac:dyDescent="0.25">
      <c r="A147" s="87" t="s">
        <v>269</v>
      </c>
      <c r="B147" s="87" t="s">
        <v>187</v>
      </c>
      <c r="C147" s="88">
        <v>2058</v>
      </c>
      <c r="D147" s="89" t="s">
        <v>188</v>
      </c>
      <c r="F147" s="127">
        <v>1422313.53376</v>
      </c>
      <c r="G147" s="128">
        <v>35255.640000007719</v>
      </c>
      <c r="H147" s="128">
        <v>22563.609600000091</v>
      </c>
      <c r="I147" s="128">
        <v>36955.912000006843</v>
      </c>
      <c r="J147" s="128">
        <v>0</v>
      </c>
      <c r="K147" s="128">
        <v>121342.67077436937</v>
      </c>
      <c r="L147" s="128">
        <v>6093.3981860696949</v>
      </c>
      <c r="M147" s="93">
        <v>128020.48</v>
      </c>
      <c r="N147" s="128">
        <v>0</v>
      </c>
      <c r="O147" s="141">
        <v>39846</v>
      </c>
      <c r="P147" s="94"/>
      <c r="Q147" s="95"/>
      <c r="R147" s="128">
        <v>-17506.742076025163</v>
      </c>
      <c r="S147" s="92"/>
      <c r="T147" s="128">
        <v>73149.755679546404</v>
      </c>
      <c r="U147" s="96">
        <v>0</v>
      </c>
      <c r="V147" s="96">
        <v>0</v>
      </c>
      <c r="W147" s="97">
        <v>1868034.2579239749</v>
      </c>
      <c r="Y147" s="142">
        <v>59580.643100000001</v>
      </c>
    </row>
    <row r="148" spans="1:25" ht="10.5" x14ac:dyDescent="0.25">
      <c r="A148" s="100" t="s">
        <v>271</v>
      </c>
      <c r="B148" s="100"/>
      <c r="C148" s="101">
        <v>3368</v>
      </c>
      <c r="D148" s="89" t="s">
        <v>189</v>
      </c>
      <c r="F148" s="127">
        <v>437896.05216000002</v>
      </c>
      <c r="G148" s="128">
        <v>5640.9024000012241</v>
      </c>
      <c r="H148" s="128">
        <v>2880.4607999999971</v>
      </c>
      <c r="I148" s="128">
        <v>480.0768000000873</v>
      </c>
      <c r="J148" s="128">
        <v>0</v>
      </c>
      <c r="K148" s="128">
        <v>13390.098594782188</v>
      </c>
      <c r="L148" s="128">
        <v>3741.5985599983183</v>
      </c>
      <c r="M148" s="93">
        <v>128020.48</v>
      </c>
      <c r="N148" s="128">
        <v>0</v>
      </c>
      <c r="O148" s="141">
        <v>2432</v>
      </c>
      <c r="P148" s="94"/>
      <c r="Q148" s="95"/>
      <c r="R148" s="128">
        <v>0</v>
      </c>
      <c r="S148" s="92"/>
      <c r="T148" s="128">
        <v>0</v>
      </c>
      <c r="U148" s="96">
        <v>12091.327137172571</v>
      </c>
      <c r="V148" s="96">
        <v>0</v>
      </c>
      <c r="W148" s="97">
        <v>606572.99645195447</v>
      </c>
      <c r="Y148" s="142">
        <v>20696.349699999999</v>
      </c>
    </row>
    <row r="149" spans="1:25" ht="10.5" x14ac:dyDescent="0.25">
      <c r="A149" s="100" t="s">
        <v>271</v>
      </c>
      <c r="B149" s="100"/>
      <c r="C149" s="101">
        <v>2060</v>
      </c>
      <c r="D149" s="89" t="s">
        <v>190</v>
      </c>
      <c r="F149" s="127">
        <v>1561489.7984</v>
      </c>
      <c r="G149" s="128">
        <v>111407.82240002412</v>
      </c>
      <c r="H149" s="128">
        <v>72011.51999999996</v>
      </c>
      <c r="I149" s="128">
        <v>189050.24320003451</v>
      </c>
      <c r="J149" s="128">
        <v>0</v>
      </c>
      <c r="K149" s="128">
        <v>145378.34819842863</v>
      </c>
      <c r="L149" s="128">
        <v>78522.287241860045</v>
      </c>
      <c r="M149" s="93">
        <v>128020.48</v>
      </c>
      <c r="N149" s="128">
        <v>0</v>
      </c>
      <c r="O149" s="141">
        <v>13926.4</v>
      </c>
      <c r="P149" s="94"/>
      <c r="Q149" s="95"/>
      <c r="R149" s="128">
        <v>0</v>
      </c>
      <c r="S149" s="92"/>
      <c r="T149" s="128">
        <v>0</v>
      </c>
      <c r="U149" s="96">
        <v>0</v>
      </c>
      <c r="V149" s="96">
        <v>0</v>
      </c>
      <c r="W149" s="97">
        <v>2299806.8994403472</v>
      </c>
      <c r="Y149" s="142">
        <v>75694.251000000004</v>
      </c>
    </row>
    <row r="150" spans="1:25" ht="10.5" x14ac:dyDescent="0.25">
      <c r="A150" s="100" t="s">
        <v>271</v>
      </c>
      <c r="B150" s="100"/>
      <c r="C150" s="88">
        <v>2061</v>
      </c>
      <c r="D150" s="89" t="s">
        <v>191</v>
      </c>
      <c r="F150" s="127">
        <v>1639564.2883200001</v>
      </c>
      <c r="G150" s="128">
        <v>100126.01760002189</v>
      </c>
      <c r="H150" s="128">
        <v>66250.598400000046</v>
      </c>
      <c r="I150" s="128">
        <v>115078.40960002111</v>
      </c>
      <c r="J150" s="128">
        <v>0</v>
      </c>
      <c r="K150" s="128">
        <v>182267.35420644566</v>
      </c>
      <c r="L150" s="128">
        <v>7286.1301333300553</v>
      </c>
      <c r="M150" s="93">
        <v>128020.48</v>
      </c>
      <c r="N150" s="128">
        <v>0</v>
      </c>
      <c r="O150" s="141">
        <v>11980.8</v>
      </c>
      <c r="P150" s="94"/>
      <c r="Q150" s="95"/>
      <c r="R150" s="128">
        <v>0</v>
      </c>
      <c r="S150" s="92"/>
      <c r="T150" s="128">
        <v>0</v>
      </c>
      <c r="U150" s="96">
        <v>0</v>
      </c>
      <c r="V150" s="96">
        <v>0</v>
      </c>
      <c r="W150" s="97">
        <v>2250574.0782598183</v>
      </c>
      <c r="Y150" s="142">
        <v>76767.424700000003</v>
      </c>
    </row>
    <row r="151" spans="1:25" ht="10.5" x14ac:dyDescent="0.25">
      <c r="A151" s="100" t="s">
        <v>271</v>
      </c>
      <c r="B151" s="100"/>
      <c r="C151" s="88">
        <v>2200</v>
      </c>
      <c r="D151" s="89" t="s">
        <v>192</v>
      </c>
      <c r="F151" s="127">
        <v>661935.89280000003</v>
      </c>
      <c r="G151" s="128">
        <v>63460.152000013833</v>
      </c>
      <c r="H151" s="128">
        <v>41766.681599999982</v>
      </c>
      <c r="I151" s="128">
        <v>70111.21600001269</v>
      </c>
      <c r="J151" s="128">
        <v>0</v>
      </c>
      <c r="K151" s="128">
        <v>65184.42965517041</v>
      </c>
      <c r="L151" s="128">
        <v>1315.3266976738289</v>
      </c>
      <c r="M151" s="93">
        <v>128020.48</v>
      </c>
      <c r="N151" s="128">
        <v>0</v>
      </c>
      <c r="O151" s="141">
        <v>2445.1</v>
      </c>
      <c r="P151" s="94"/>
      <c r="Q151" s="95"/>
      <c r="R151" s="128">
        <v>0</v>
      </c>
      <c r="S151" s="92"/>
      <c r="T151" s="128">
        <v>0</v>
      </c>
      <c r="U151" s="96">
        <v>0</v>
      </c>
      <c r="V151" s="96">
        <v>0</v>
      </c>
      <c r="W151" s="97">
        <v>1034239.2787528709</v>
      </c>
      <c r="Y151" s="142">
        <v>37081.001499999998</v>
      </c>
    </row>
    <row r="152" spans="1:25" ht="10.5" x14ac:dyDescent="0.25">
      <c r="A152" s="87" t="s">
        <v>269</v>
      </c>
      <c r="B152" s="87" t="s">
        <v>193</v>
      </c>
      <c r="C152" s="88">
        <v>3362</v>
      </c>
      <c r="D152" s="89" t="s">
        <v>194</v>
      </c>
      <c r="F152" s="127">
        <v>702670.40928000002</v>
      </c>
      <c r="G152" s="128">
        <v>46537.444800010111</v>
      </c>
      <c r="H152" s="128">
        <v>29284.684799999974</v>
      </c>
      <c r="I152" s="128">
        <v>21063.369600003822</v>
      </c>
      <c r="J152" s="128">
        <v>5273.9436960233506</v>
      </c>
      <c r="K152" s="128">
        <v>58109.521842578804</v>
      </c>
      <c r="L152" s="128">
        <v>8801.6174575876612</v>
      </c>
      <c r="M152" s="93">
        <v>128020.48</v>
      </c>
      <c r="N152" s="128">
        <v>0</v>
      </c>
      <c r="O152" s="141">
        <v>7116.8</v>
      </c>
      <c r="P152" s="94"/>
      <c r="Q152" s="95"/>
      <c r="R152" s="128">
        <v>-8888.3284939560872</v>
      </c>
      <c r="S152" s="92"/>
      <c r="T152" s="128">
        <v>0</v>
      </c>
      <c r="U152" s="96">
        <v>0</v>
      </c>
      <c r="V152" s="96">
        <v>0</v>
      </c>
      <c r="W152" s="97">
        <v>997989.94298224745</v>
      </c>
      <c r="Y152" s="142">
        <v>36012.828600000001</v>
      </c>
    </row>
    <row r="153" spans="1:25" ht="10.5" x14ac:dyDescent="0.25">
      <c r="A153" s="100" t="s">
        <v>271</v>
      </c>
      <c r="B153" s="100"/>
      <c r="C153" s="88">
        <v>2135</v>
      </c>
      <c r="D153" s="89" t="s">
        <v>195</v>
      </c>
      <c r="F153" s="127">
        <v>970839.30943999998</v>
      </c>
      <c r="G153" s="128">
        <v>49357.896000010762</v>
      </c>
      <c r="H153" s="128">
        <v>33125.299199999965</v>
      </c>
      <c r="I153" s="128">
        <v>73541.764800013392</v>
      </c>
      <c r="J153" s="128">
        <v>0</v>
      </c>
      <c r="K153" s="128">
        <v>147592.33981016485</v>
      </c>
      <c r="L153" s="128">
        <v>70166.007373881541</v>
      </c>
      <c r="M153" s="93">
        <v>128020.48</v>
      </c>
      <c r="N153" s="128">
        <v>0</v>
      </c>
      <c r="O153" s="141">
        <v>7936</v>
      </c>
      <c r="P153" s="94"/>
      <c r="Q153" s="95"/>
      <c r="R153" s="128">
        <v>0</v>
      </c>
      <c r="S153" s="92"/>
      <c r="T153" s="128">
        <v>0</v>
      </c>
      <c r="U153" s="96">
        <v>0</v>
      </c>
      <c r="V153" s="96">
        <v>0</v>
      </c>
      <c r="W153" s="97">
        <v>1480579.0966240705</v>
      </c>
      <c r="Y153" s="142">
        <v>45831.417800000003</v>
      </c>
    </row>
    <row r="154" spans="1:25" ht="10.5" x14ac:dyDescent="0.25">
      <c r="A154" s="87" t="s">
        <v>269</v>
      </c>
      <c r="B154" s="87" t="s">
        <v>196</v>
      </c>
      <c r="C154" s="88">
        <v>2071</v>
      </c>
      <c r="D154" s="89" t="s">
        <v>197</v>
      </c>
      <c r="F154" s="127">
        <v>1439286.24896</v>
      </c>
      <c r="G154" s="128">
        <v>78972.633600017012</v>
      </c>
      <c r="H154" s="128">
        <v>50888.140799999994</v>
      </c>
      <c r="I154" s="128">
        <v>56679.067200010351</v>
      </c>
      <c r="J154" s="128">
        <v>0</v>
      </c>
      <c r="K154" s="128">
        <v>178404.45240916696</v>
      </c>
      <c r="L154" s="128">
        <v>32434.199630754683</v>
      </c>
      <c r="M154" s="93">
        <v>128020.48</v>
      </c>
      <c r="N154" s="128">
        <v>0</v>
      </c>
      <c r="O154" s="141">
        <v>45312</v>
      </c>
      <c r="P154" s="94"/>
      <c r="Q154" s="95"/>
      <c r="R154" s="128">
        <v>-18071.617976041551</v>
      </c>
      <c r="S154" s="92"/>
      <c r="T154" s="128">
        <v>0</v>
      </c>
      <c r="U154" s="96">
        <v>0</v>
      </c>
      <c r="V154" s="96">
        <v>0</v>
      </c>
      <c r="W154" s="97">
        <v>1991925.6046239075</v>
      </c>
      <c r="Y154" s="142">
        <v>66624.783100000001</v>
      </c>
    </row>
    <row r="155" spans="1:25" ht="10.5" x14ac:dyDescent="0.25">
      <c r="A155" s="100" t="s">
        <v>271</v>
      </c>
      <c r="B155" s="100"/>
      <c r="C155" s="88">
        <v>2193</v>
      </c>
      <c r="D155" s="89" t="s">
        <v>198</v>
      </c>
      <c r="F155" s="127">
        <v>1313688.1564800001</v>
      </c>
      <c r="G155" s="128">
        <v>93074.889600020077</v>
      </c>
      <c r="H155" s="128">
        <v>60489.676799999957</v>
      </c>
      <c r="I155" s="128">
        <v>157195.14720002862</v>
      </c>
      <c r="J155" s="128">
        <v>9243.5787360409522</v>
      </c>
      <c r="K155" s="128">
        <v>163798.40943528892</v>
      </c>
      <c r="L155" s="128">
        <v>96023.325876063129</v>
      </c>
      <c r="M155" s="93">
        <v>128020.48</v>
      </c>
      <c r="N155" s="128">
        <v>0</v>
      </c>
      <c r="O155" s="141">
        <v>7731.2</v>
      </c>
      <c r="P155" s="94"/>
      <c r="Q155" s="95"/>
      <c r="R155" s="128">
        <v>0</v>
      </c>
      <c r="S155" s="92"/>
      <c r="T155" s="128">
        <v>0</v>
      </c>
      <c r="U155" s="96">
        <v>0</v>
      </c>
      <c r="V155" s="96">
        <v>0</v>
      </c>
      <c r="W155" s="97">
        <v>2029264.864127442</v>
      </c>
      <c r="Y155" s="142">
        <v>64301.407099999997</v>
      </c>
    </row>
    <row r="156" spans="1:25" ht="10.5" x14ac:dyDescent="0.25">
      <c r="A156" s="100" t="s">
        <v>271</v>
      </c>
      <c r="B156" s="100"/>
      <c r="C156" s="101">
        <v>2028</v>
      </c>
      <c r="D156" s="89" t="s">
        <v>199</v>
      </c>
      <c r="F156" s="127">
        <v>1649747.91744</v>
      </c>
      <c r="G156" s="128">
        <v>174162.86160003772</v>
      </c>
      <c r="H156" s="128">
        <v>116658.66239999999</v>
      </c>
      <c r="I156" s="128">
        <v>151004.81669940913</v>
      </c>
      <c r="J156" s="128">
        <v>11190.590208049576</v>
      </c>
      <c r="K156" s="128">
        <v>228107.19139485591</v>
      </c>
      <c r="L156" s="128">
        <v>96186.21086113315</v>
      </c>
      <c r="M156" s="93">
        <v>128020.48</v>
      </c>
      <c r="N156" s="128">
        <v>0</v>
      </c>
      <c r="O156" s="141">
        <v>13066.0676</v>
      </c>
      <c r="P156" s="94"/>
      <c r="Q156" s="95"/>
      <c r="R156" s="128">
        <v>0</v>
      </c>
      <c r="S156" s="92"/>
      <c r="T156" s="128">
        <v>0</v>
      </c>
      <c r="U156" s="96">
        <v>0</v>
      </c>
      <c r="V156" s="96">
        <v>0</v>
      </c>
      <c r="W156" s="97">
        <v>2568144.7982034851</v>
      </c>
      <c r="Y156" s="142">
        <v>88046.250199999995</v>
      </c>
    </row>
    <row r="157" spans="1:25" ht="10.5" x14ac:dyDescent="0.25">
      <c r="A157" s="100" t="s">
        <v>271</v>
      </c>
      <c r="B157" s="100"/>
      <c r="C157" s="101">
        <v>2012</v>
      </c>
      <c r="D157" s="89" t="s">
        <v>200</v>
      </c>
      <c r="F157" s="127">
        <v>1554700.7123199999</v>
      </c>
      <c r="G157" s="128">
        <v>124804.96560002712</v>
      </c>
      <c r="H157" s="128">
        <v>80172.825600000055</v>
      </c>
      <c r="I157" s="128">
        <v>150154.02080002727</v>
      </c>
      <c r="J157" s="128">
        <v>28846.01462412782</v>
      </c>
      <c r="K157" s="128">
        <v>242141.69734906382</v>
      </c>
      <c r="L157" s="128">
        <v>150723.72732300908</v>
      </c>
      <c r="M157" s="93">
        <v>128020.48</v>
      </c>
      <c r="N157" s="128">
        <v>0</v>
      </c>
      <c r="O157" s="141">
        <v>8038.4</v>
      </c>
      <c r="P157" s="94"/>
      <c r="Q157" s="95"/>
      <c r="R157" s="128">
        <v>0</v>
      </c>
      <c r="S157" s="92"/>
      <c r="T157" s="128">
        <v>0</v>
      </c>
      <c r="U157" s="96">
        <v>0</v>
      </c>
      <c r="V157" s="96">
        <v>0</v>
      </c>
      <c r="W157" s="97">
        <v>2467602.8436162551</v>
      </c>
      <c r="Y157" s="142">
        <v>77432.532399999996</v>
      </c>
    </row>
    <row r="158" spans="1:25" ht="10.5" x14ac:dyDescent="0.25">
      <c r="A158" s="87" t="s">
        <v>269</v>
      </c>
      <c r="B158" s="87" t="s">
        <v>201</v>
      </c>
      <c r="C158" s="88">
        <v>2074</v>
      </c>
      <c r="D158" s="89" t="s">
        <v>202</v>
      </c>
      <c r="F158" s="127">
        <v>2118194.85696</v>
      </c>
      <c r="G158" s="128">
        <v>144548.12400003136</v>
      </c>
      <c r="H158" s="128">
        <v>94095.052799999947</v>
      </c>
      <c r="I158" s="128">
        <v>139992.39520002541</v>
      </c>
      <c r="J158" s="128">
        <v>0</v>
      </c>
      <c r="K158" s="128">
        <v>274657.62960577948</v>
      </c>
      <c r="L158" s="128">
        <v>14912.947487633755</v>
      </c>
      <c r="M158" s="93">
        <v>128020.48</v>
      </c>
      <c r="N158" s="128">
        <v>29900.510338486001</v>
      </c>
      <c r="O158" s="141">
        <v>52736</v>
      </c>
      <c r="P158" s="94"/>
      <c r="Q158" s="95"/>
      <c r="R158" s="128">
        <v>-26828.836837715018</v>
      </c>
      <c r="S158" s="92"/>
      <c r="T158" s="128">
        <v>0</v>
      </c>
      <c r="U158" s="96">
        <v>0</v>
      </c>
      <c r="V158" s="96">
        <v>0</v>
      </c>
      <c r="W158" s="97">
        <v>2970229.1595542412</v>
      </c>
      <c r="Y158" s="142">
        <v>100102.20140000001</v>
      </c>
    </row>
    <row r="159" spans="1:25" ht="10.5" x14ac:dyDescent="0.25">
      <c r="A159" s="100" t="s">
        <v>271</v>
      </c>
      <c r="B159" s="100"/>
      <c r="C159" s="88">
        <v>2117</v>
      </c>
      <c r="D159" s="89" t="s">
        <v>203</v>
      </c>
      <c r="F159" s="127">
        <v>953866.59424000001</v>
      </c>
      <c r="G159" s="128">
        <v>26089.173600005728</v>
      </c>
      <c r="H159" s="128">
        <v>16322.611200000025</v>
      </c>
      <c r="I159" s="128">
        <v>13612.177600002489</v>
      </c>
      <c r="J159" s="128">
        <v>0</v>
      </c>
      <c r="K159" s="128">
        <v>72603.74974159761</v>
      </c>
      <c r="L159" s="128">
        <v>0</v>
      </c>
      <c r="M159" s="93">
        <v>128020.48</v>
      </c>
      <c r="N159" s="128">
        <v>0</v>
      </c>
      <c r="O159" s="141">
        <v>5888</v>
      </c>
      <c r="P159" s="94"/>
      <c r="Q159" s="95"/>
      <c r="R159" s="128">
        <v>0</v>
      </c>
      <c r="S159" s="92"/>
      <c r="T159" s="128">
        <v>27290.213618394133</v>
      </c>
      <c r="U159" s="96">
        <v>13219.211495878408</v>
      </c>
      <c r="V159" s="96">
        <v>0</v>
      </c>
      <c r="W159" s="97">
        <v>1256912.2114958784</v>
      </c>
      <c r="Y159" s="142">
        <v>41803.765899999999</v>
      </c>
    </row>
    <row r="160" spans="1:25" ht="10.5" x14ac:dyDescent="0.25">
      <c r="A160" s="100" t="s">
        <v>271</v>
      </c>
      <c r="B160" s="100"/>
      <c r="C160" s="88">
        <v>3035</v>
      </c>
      <c r="D160" s="89" t="s">
        <v>204</v>
      </c>
      <c r="F160" s="127">
        <v>356427.01919999998</v>
      </c>
      <c r="G160" s="128">
        <v>12692.030400002724</v>
      </c>
      <c r="H160" s="128">
        <v>8161.3056000000042</v>
      </c>
      <c r="I160" s="128">
        <v>7081.1328000012936</v>
      </c>
      <c r="J160" s="128">
        <v>0</v>
      </c>
      <c r="K160" s="128">
        <v>26348.59712359466</v>
      </c>
      <c r="L160" s="128">
        <v>1368.7582921342189</v>
      </c>
      <c r="M160" s="93">
        <v>128020.48</v>
      </c>
      <c r="N160" s="128">
        <v>0</v>
      </c>
      <c r="O160" s="141">
        <v>2073.6</v>
      </c>
      <c r="P160" s="94"/>
      <c r="Q160" s="95"/>
      <c r="R160" s="128">
        <v>0</v>
      </c>
      <c r="S160" s="92"/>
      <c r="T160" s="128">
        <v>0</v>
      </c>
      <c r="U160" s="96">
        <v>27187.811724198866</v>
      </c>
      <c r="V160" s="96">
        <v>0</v>
      </c>
      <c r="W160" s="97">
        <v>569360.73513993178</v>
      </c>
      <c r="Y160" s="142">
        <v>18880.055700000001</v>
      </c>
    </row>
    <row r="161" spans="1:25" ht="10.5" x14ac:dyDescent="0.25">
      <c r="A161" s="100" t="s">
        <v>271</v>
      </c>
      <c r="B161" s="100"/>
      <c r="C161" s="101">
        <v>2078</v>
      </c>
      <c r="D161" s="89" t="s">
        <v>205</v>
      </c>
      <c r="F161" s="127">
        <v>1293320.89824</v>
      </c>
      <c r="G161" s="128">
        <v>132561.20640002884</v>
      </c>
      <c r="H161" s="128">
        <v>87373.977600000027</v>
      </c>
      <c r="I161" s="128">
        <v>153128.19052245538</v>
      </c>
      <c r="J161" s="128">
        <v>132.32116800059651</v>
      </c>
      <c r="K161" s="128">
        <v>177691.02747918273</v>
      </c>
      <c r="L161" s="128">
        <v>14645.595932523545</v>
      </c>
      <c r="M161" s="93">
        <v>128020.48</v>
      </c>
      <c r="N161" s="128">
        <v>0</v>
      </c>
      <c r="O161" s="141">
        <v>7065.6</v>
      </c>
      <c r="P161" s="94"/>
      <c r="Q161" s="95"/>
      <c r="R161" s="128">
        <v>0</v>
      </c>
      <c r="S161" s="92"/>
      <c r="T161" s="128">
        <v>0</v>
      </c>
      <c r="U161" s="96">
        <v>0</v>
      </c>
      <c r="V161" s="96">
        <v>0</v>
      </c>
      <c r="W161" s="97">
        <v>1993939.2973421912</v>
      </c>
      <c r="Y161" s="142">
        <v>69412.234299999996</v>
      </c>
    </row>
    <row r="162" spans="1:25" ht="10.5" x14ac:dyDescent="0.25">
      <c r="A162" s="100" t="s">
        <v>271</v>
      </c>
      <c r="B162" s="100"/>
      <c r="C162" s="101">
        <v>2030</v>
      </c>
      <c r="D162" s="89" t="s">
        <v>325</v>
      </c>
      <c r="F162" s="127">
        <v>706064.95232000004</v>
      </c>
      <c r="G162" s="128">
        <v>87433.98720001895</v>
      </c>
      <c r="H162" s="128">
        <v>57609.216</v>
      </c>
      <c r="I162" s="128">
        <v>86933.907200015863</v>
      </c>
      <c r="J162" s="128">
        <v>1436.6298240063622</v>
      </c>
      <c r="K162" s="128">
        <v>81584.299071878209</v>
      </c>
      <c r="L162" s="128">
        <v>1340.6589155549514</v>
      </c>
      <c r="M162" s="93">
        <v>128020.48</v>
      </c>
      <c r="N162" s="128">
        <v>0</v>
      </c>
      <c r="O162" s="141">
        <v>3251.2</v>
      </c>
      <c r="P162" s="94"/>
      <c r="Q162" s="95"/>
      <c r="R162" s="128">
        <v>0</v>
      </c>
      <c r="S162" s="92"/>
      <c r="T162" s="128">
        <v>0</v>
      </c>
      <c r="U162" s="96">
        <v>0</v>
      </c>
      <c r="V162" s="96">
        <v>0</v>
      </c>
      <c r="W162" s="97">
        <v>1153675.3305314744</v>
      </c>
      <c r="Y162" s="142">
        <v>42164.8243</v>
      </c>
    </row>
    <row r="163" spans="1:25" ht="10.5" x14ac:dyDescent="0.25">
      <c r="A163" s="87" t="s">
        <v>269</v>
      </c>
      <c r="B163" s="87" t="s">
        <v>206</v>
      </c>
      <c r="C163" s="88">
        <v>2100</v>
      </c>
      <c r="D163" s="89" t="s">
        <v>207</v>
      </c>
      <c r="F163" s="127">
        <v>723037.66752000002</v>
      </c>
      <c r="G163" s="128">
        <v>38781.204000008489</v>
      </c>
      <c r="H163" s="128">
        <v>24963.993599999994</v>
      </c>
      <c r="I163" s="128">
        <v>58929.427200010752</v>
      </c>
      <c r="J163" s="128">
        <v>0</v>
      </c>
      <c r="K163" s="128">
        <v>66241.957673440542</v>
      </c>
      <c r="L163" s="128">
        <v>2025.5699409826934</v>
      </c>
      <c r="M163" s="93">
        <v>128020.48</v>
      </c>
      <c r="N163" s="128">
        <v>0</v>
      </c>
      <c r="O163" s="141">
        <v>16093</v>
      </c>
      <c r="P163" s="94"/>
      <c r="Q163" s="95"/>
      <c r="R163" s="128">
        <v>-9071.1022452497091</v>
      </c>
      <c r="S163" s="92"/>
      <c r="T163" s="128">
        <v>0</v>
      </c>
      <c r="U163" s="96">
        <v>9081.1726120575331</v>
      </c>
      <c r="V163" s="96">
        <v>0</v>
      </c>
      <c r="W163" s="97">
        <v>1058103.3703012504</v>
      </c>
      <c r="Y163" s="142">
        <v>35582.758999999998</v>
      </c>
    </row>
    <row r="164" spans="1:25" ht="10.5" x14ac:dyDescent="0.25">
      <c r="A164" s="100" t="s">
        <v>271</v>
      </c>
      <c r="B164" s="100"/>
      <c r="C164" s="88">
        <v>3036</v>
      </c>
      <c r="D164" s="89" t="s">
        <v>294</v>
      </c>
      <c r="F164" s="127">
        <v>1181300.97792</v>
      </c>
      <c r="G164" s="128">
        <v>47947.670400010473</v>
      </c>
      <c r="H164" s="128">
        <v>31204.99199999994</v>
      </c>
      <c r="I164" s="128">
        <v>49047.846400008981</v>
      </c>
      <c r="J164" s="128">
        <v>6729.4765440297933</v>
      </c>
      <c r="K164" s="128">
        <v>117130.64034341084</v>
      </c>
      <c r="L164" s="128">
        <v>9678.8086356120966</v>
      </c>
      <c r="M164" s="93">
        <v>128020.48</v>
      </c>
      <c r="N164" s="128">
        <v>0</v>
      </c>
      <c r="O164" s="141">
        <v>3251.2</v>
      </c>
      <c r="P164" s="94"/>
      <c r="Q164" s="95"/>
      <c r="R164" s="128">
        <v>0</v>
      </c>
      <c r="S164" s="92"/>
      <c r="T164" s="128">
        <v>0</v>
      </c>
      <c r="U164" s="96">
        <v>0</v>
      </c>
      <c r="V164" s="96">
        <v>0</v>
      </c>
      <c r="W164" s="97">
        <v>1574312.0922430719</v>
      </c>
      <c r="Y164" s="142">
        <v>53002.578399999999</v>
      </c>
    </row>
    <row r="165" spans="1:25" ht="11" hidden="1" thickBot="1" x14ac:dyDescent="0.3">
      <c r="A165" s="87"/>
      <c r="B165" s="87"/>
      <c r="C165" s="88"/>
      <c r="D165" s="89"/>
      <c r="F165" s="91"/>
      <c r="G165" s="92"/>
      <c r="H165" s="92"/>
      <c r="I165" s="92"/>
      <c r="J165" s="92"/>
      <c r="K165" s="92"/>
      <c r="L165" s="92"/>
      <c r="M165" s="99"/>
      <c r="N165" s="92"/>
      <c r="O165" s="104"/>
      <c r="P165" s="94"/>
      <c r="Q165" s="95"/>
      <c r="R165" s="92"/>
      <c r="S165" s="92"/>
      <c r="T165" s="92"/>
      <c r="U165" s="96"/>
      <c r="V165" s="96"/>
      <c r="W165" s="97"/>
    </row>
    <row r="166" spans="1:25" ht="11" hidden="1" thickBot="1" x14ac:dyDescent="0.3">
      <c r="A166" s="87"/>
      <c r="B166" s="87"/>
      <c r="C166" s="88"/>
      <c r="D166" s="89"/>
      <c r="F166" s="91"/>
      <c r="G166" s="92"/>
      <c r="H166" s="92"/>
      <c r="I166" s="92"/>
      <c r="J166" s="92"/>
      <c r="K166" s="92"/>
      <c r="L166" s="92"/>
      <c r="M166" s="99"/>
      <c r="N166" s="92"/>
      <c r="O166" s="104"/>
      <c r="P166" s="94"/>
      <c r="Q166" s="95"/>
      <c r="R166" s="92"/>
      <c r="S166" s="92"/>
      <c r="T166" s="92"/>
      <c r="U166" s="96"/>
      <c r="V166" s="96"/>
      <c r="W166" s="97"/>
    </row>
    <row r="167" spans="1:25" ht="11" hidden="1" thickBot="1" x14ac:dyDescent="0.3">
      <c r="A167" s="87"/>
      <c r="B167" s="87"/>
      <c r="C167" s="88"/>
      <c r="D167" s="89"/>
      <c r="F167" s="91"/>
      <c r="G167" s="92"/>
      <c r="H167" s="92"/>
      <c r="I167" s="92"/>
      <c r="J167" s="92"/>
      <c r="K167" s="92"/>
      <c r="L167" s="92"/>
      <c r="M167" s="99"/>
      <c r="N167" s="92"/>
      <c r="O167" s="104"/>
      <c r="P167" s="94"/>
      <c r="Q167" s="95"/>
      <c r="R167" s="92"/>
      <c r="S167" s="92"/>
      <c r="T167" s="92"/>
      <c r="U167" s="96"/>
      <c r="V167" s="96"/>
      <c r="W167" s="97">
        <v>0</v>
      </c>
    </row>
    <row r="168" spans="1:25" ht="11" hidden="1" thickBot="1" x14ac:dyDescent="0.3">
      <c r="A168" s="87"/>
      <c r="B168" s="87"/>
      <c r="C168" s="88"/>
      <c r="D168" s="89"/>
      <c r="F168" s="91"/>
      <c r="G168" s="92"/>
      <c r="H168" s="92"/>
      <c r="I168" s="92"/>
      <c r="J168" s="92"/>
      <c r="K168" s="92"/>
      <c r="L168" s="92"/>
      <c r="M168" s="99"/>
      <c r="N168" s="92"/>
      <c r="O168" s="104"/>
      <c r="P168" s="94"/>
      <c r="Q168" s="95"/>
      <c r="R168" s="92"/>
      <c r="S168" s="92"/>
      <c r="T168" s="92"/>
      <c r="U168" s="96"/>
      <c r="V168" s="96"/>
      <c r="W168" s="97"/>
    </row>
  </sheetData>
  <mergeCells count="1">
    <mergeCell ref="F3:W3"/>
  </mergeCells>
  <dataValidations count="1">
    <dataValidation type="list" allowBlank="1" showInputMessage="1" showErrorMessage="1" sqref="A5:A168" xr:uid="{00000000-0002-0000-0300-000000000000}">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W88"/>
  <sheetViews>
    <sheetView workbookViewId="0">
      <pane xSplit="4" ySplit="4" topLeftCell="N5" activePane="bottomRight" state="frozen"/>
      <selection pane="topRight" activeCell="E1" sqref="E1"/>
      <selection pane="bottomLeft" activeCell="A5" sqref="A5"/>
      <selection pane="bottomRight" activeCell="U14" sqref="U14"/>
    </sheetView>
  </sheetViews>
  <sheetFormatPr defaultColWidth="9.1796875" defaultRowHeight="10" x14ac:dyDescent="0.2"/>
  <cols>
    <col min="1" max="1" width="20.1796875" style="90" customWidth="1"/>
    <col min="2" max="2" width="6.54296875" style="90" customWidth="1"/>
    <col min="3" max="3" width="6.26953125" style="108" bestFit="1" customWidth="1"/>
    <col min="4" max="4" width="35" style="90" customWidth="1"/>
    <col min="5" max="5" width="2.7265625" style="90" customWidth="1"/>
    <col min="6" max="6" width="10.1796875" style="76" bestFit="1" customWidth="1"/>
    <col min="7" max="7" width="9.81640625" style="76" bestFit="1" customWidth="1"/>
    <col min="8" max="8" width="9.81640625" style="76" customWidth="1"/>
    <col min="9" max="9" width="9.81640625" style="76" bestFit="1" customWidth="1"/>
    <col min="10" max="10" width="9.54296875" style="76" bestFit="1" customWidth="1"/>
    <col min="11" max="11" width="9.7265625" style="76" bestFit="1" customWidth="1"/>
    <col min="12" max="13" width="9.54296875" style="76" bestFit="1" customWidth="1"/>
    <col min="14" max="14" width="9.26953125" style="76" customWidth="1"/>
    <col min="15" max="15" width="9.26953125" style="76" bestFit="1" customWidth="1"/>
    <col min="16" max="16" width="10.453125" style="76" customWidth="1"/>
    <col min="17" max="17" width="10.81640625" style="76" customWidth="1"/>
    <col min="18" max="18" width="11" style="76" customWidth="1"/>
    <col min="19" max="19" width="10.453125" style="76" hidden="1" customWidth="1"/>
    <col min="20" max="20" width="10.7265625" style="76" customWidth="1"/>
    <col min="21" max="21" width="10.54296875" style="76" customWidth="1"/>
    <col min="22" max="22" width="10.26953125" style="76" hidden="1" customWidth="1"/>
    <col min="23" max="23" width="12" style="76" bestFit="1" customWidth="1"/>
    <col min="24" max="24" width="1.7265625" style="98" customWidth="1"/>
    <col min="25" max="16384" width="9.1796875" style="98"/>
  </cols>
  <sheetData>
    <row r="1" spans="1:101" s="71" customFormat="1" ht="10.5" x14ac:dyDescent="0.25">
      <c r="A1" s="70" t="s">
        <v>314</v>
      </c>
      <c r="B1" s="70"/>
      <c r="D1" s="52"/>
      <c r="E1" s="52"/>
      <c r="F1" s="52"/>
      <c r="G1" s="52"/>
      <c r="H1" s="52"/>
      <c r="I1" s="52"/>
      <c r="J1" s="52"/>
      <c r="K1" s="52"/>
      <c r="L1" s="52"/>
      <c r="M1" s="52"/>
      <c r="N1" s="52"/>
      <c r="O1" s="135"/>
      <c r="P1" s="52"/>
      <c r="Q1" s="52"/>
      <c r="R1" s="52"/>
      <c r="S1" s="52"/>
      <c r="T1" s="73"/>
      <c r="U1" s="73"/>
      <c r="V1" s="73"/>
      <c r="W1" s="52"/>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row>
    <row r="2" spans="1:101" s="71" customFormat="1" ht="11" thickBot="1" x14ac:dyDescent="0.3">
      <c r="A2" s="77" t="s">
        <v>328</v>
      </c>
      <c r="B2" s="70"/>
      <c r="D2" s="52"/>
      <c r="E2" s="52"/>
      <c r="F2" s="72"/>
      <c r="G2" s="72"/>
      <c r="H2" s="72"/>
      <c r="I2" s="72"/>
      <c r="J2" s="72"/>
      <c r="K2" s="72"/>
      <c r="L2" s="72"/>
      <c r="M2" s="75"/>
      <c r="N2" s="72"/>
      <c r="O2" s="109"/>
      <c r="P2" s="72"/>
      <c r="Q2" s="52"/>
      <c r="R2" s="72"/>
      <c r="S2" s="72"/>
      <c r="T2" s="75"/>
      <c r="U2" s="136" t="s">
        <v>298</v>
      </c>
      <c r="V2" s="75" t="s">
        <v>298</v>
      </c>
      <c r="W2" s="72"/>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row>
    <row r="3" spans="1:101" s="71" customFormat="1" ht="11" thickBot="1" x14ac:dyDescent="0.3">
      <c r="A3" s="77" t="s">
        <v>299</v>
      </c>
      <c r="B3" s="78"/>
      <c r="C3" s="79"/>
      <c r="D3" s="52"/>
      <c r="E3" s="52"/>
      <c r="F3" s="151" t="s">
        <v>300</v>
      </c>
      <c r="G3" s="152"/>
      <c r="H3" s="152"/>
      <c r="I3" s="152"/>
      <c r="J3" s="152"/>
      <c r="K3" s="152"/>
      <c r="L3" s="152"/>
      <c r="M3" s="152"/>
      <c r="N3" s="152"/>
      <c r="O3" s="152"/>
      <c r="P3" s="152"/>
      <c r="Q3" s="152"/>
      <c r="R3" s="152"/>
      <c r="S3" s="152"/>
      <c r="T3" s="152"/>
      <c r="U3" s="152"/>
      <c r="V3" s="152"/>
      <c r="W3" s="153"/>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row>
    <row r="4" spans="1:101" s="82" customFormat="1" ht="31.5" x14ac:dyDescent="0.25">
      <c r="A4" s="80" t="s">
        <v>0</v>
      </c>
      <c r="B4" s="81" t="s">
        <v>257</v>
      </c>
      <c r="C4" s="81" t="s">
        <v>258</v>
      </c>
      <c r="D4" s="80" t="s">
        <v>1</v>
      </c>
      <c r="F4" s="125" t="s">
        <v>301</v>
      </c>
      <c r="G4" s="126" t="s">
        <v>302</v>
      </c>
      <c r="H4" s="126" t="s">
        <v>303</v>
      </c>
      <c r="I4" s="126" t="s">
        <v>304</v>
      </c>
      <c r="J4" s="126" t="s">
        <v>244</v>
      </c>
      <c r="K4" s="126" t="s">
        <v>332</v>
      </c>
      <c r="L4" s="126" t="s">
        <v>305</v>
      </c>
      <c r="M4" s="110" t="s">
        <v>246</v>
      </c>
      <c r="N4" s="126" t="s">
        <v>247</v>
      </c>
      <c r="O4" s="140" t="s">
        <v>306</v>
      </c>
      <c r="P4" s="126" t="s">
        <v>315</v>
      </c>
      <c r="Q4" s="126" t="s">
        <v>341</v>
      </c>
      <c r="R4" s="126" t="s">
        <v>309</v>
      </c>
      <c r="S4" s="84" t="s">
        <v>327</v>
      </c>
      <c r="T4" s="126" t="s">
        <v>334</v>
      </c>
      <c r="U4" s="84" t="s">
        <v>316</v>
      </c>
      <c r="V4" s="114" t="s">
        <v>310</v>
      </c>
      <c r="W4" s="85" t="s">
        <v>311</v>
      </c>
      <c r="X4" s="86"/>
      <c r="Y4" s="134" t="s">
        <v>353</v>
      </c>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row>
    <row r="5" spans="1:101" ht="10.5" x14ac:dyDescent="0.25">
      <c r="A5" s="100" t="s">
        <v>271</v>
      </c>
      <c r="B5" s="101"/>
      <c r="C5" s="101">
        <v>6907</v>
      </c>
      <c r="D5" s="102" t="s">
        <v>4</v>
      </c>
      <c r="F5" s="127">
        <v>4396043.2544</v>
      </c>
      <c r="G5" s="128">
        <v>440910.53440011933</v>
      </c>
      <c r="H5" s="128">
        <v>181949.1072000133</v>
      </c>
      <c r="I5" s="128">
        <v>429288.67520012782</v>
      </c>
      <c r="J5" s="128">
        <v>0</v>
      </c>
      <c r="K5" s="128">
        <v>430519.91270192747</v>
      </c>
      <c r="L5" s="128">
        <v>42504.365626641142</v>
      </c>
      <c r="M5" s="128">
        <v>128020.48</v>
      </c>
      <c r="N5" s="128">
        <v>0</v>
      </c>
      <c r="O5" s="141">
        <v>44402.123899999999</v>
      </c>
      <c r="P5" s="94"/>
      <c r="Q5" s="94"/>
      <c r="R5" s="128">
        <v>0</v>
      </c>
      <c r="S5" s="92"/>
      <c r="T5" s="130">
        <v>0</v>
      </c>
      <c r="U5" s="96">
        <v>0</v>
      </c>
      <c r="V5" s="96"/>
      <c r="W5" s="97">
        <v>6093638.45342883</v>
      </c>
      <c r="Y5" s="142">
        <v>284564.0564</v>
      </c>
    </row>
    <row r="6" spans="1:101" ht="10.5" x14ac:dyDescent="0.25">
      <c r="A6" s="100" t="s">
        <v>271</v>
      </c>
      <c r="B6" s="101"/>
      <c r="C6" s="101">
        <v>4064</v>
      </c>
      <c r="D6" s="89" t="s">
        <v>209</v>
      </c>
      <c r="F6" s="127">
        <v>6841191.4155200012</v>
      </c>
      <c r="G6" s="128">
        <v>227666.42080006134</v>
      </c>
      <c r="H6" s="128">
        <v>84973.593600006207</v>
      </c>
      <c r="I6" s="128">
        <v>139932.38560004151</v>
      </c>
      <c r="J6" s="128">
        <v>0</v>
      </c>
      <c r="K6" s="128">
        <v>465031.88153021963</v>
      </c>
      <c r="L6" s="128">
        <v>15791.740507044144</v>
      </c>
      <c r="M6" s="93">
        <v>128020.48</v>
      </c>
      <c r="N6" s="128">
        <v>0</v>
      </c>
      <c r="O6" s="141">
        <v>53248</v>
      </c>
      <c r="P6" s="128">
        <v>1207660.5287806424</v>
      </c>
      <c r="Q6" s="94"/>
      <c r="R6" s="128">
        <v>0</v>
      </c>
      <c r="S6" s="92"/>
      <c r="T6" s="130">
        <v>0</v>
      </c>
      <c r="U6" s="96">
        <v>0</v>
      </c>
      <c r="V6" s="96"/>
      <c r="W6" s="97">
        <v>9163516.4463380165</v>
      </c>
      <c r="Y6" s="142">
        <v>278653.09970000002</v>
      </c>
    </row>
    <row r="7" spans="1:101" ht="10.5" x14ac:dyDescent="0.25">
      <c r="A7" s="100" t="s">
        <v>271</v>
      </c>
      <c r="B7" s="101"/>
      <c r="C7" s="101">
        <v>4025</v>
      </c>
      <c r="D7" s="89" t="s">
        <v>212</v>
      </c>
      <c r="F7" s="127">
        <v>3612448.8993600002</v>
      </c>
      <c r="G7" s="128">
        <v>312139.93440008466</v>
      </c>
      <c r="H7" s="128">
        <v>129620.7360000094</v>
      </c>
      <c r="I7" s="128">
        <v>326602.24800009723</v>
      </c>
      <c r="J7" s="128">
        <v>0</v>
      </c>
      <c r="K7" s="128">
        <v>365906.90836416767</v>
      </c>
      <c r="L7" s="128">
        <v>43827.011200005261</v>
      </c>
      <c r="M7" s="93">
        <v>128020.48</v>
      </c>
      <c r="N7" s="128">
        <v>0</v>
      </c>
      <c r="O7" s="141">
        <v>25137.250899999999</v>
      </c>
      <c r="P7" s="94"/>
      <c r="Q7" s="94"/>
      <c r="R7" s="128">
        <v>0</v>
      </c>
      <c r="S7" s="92"/>
      <c r="T7" s="130">
        <v>0</v>
      </c>
      <c r="U7" s="96">
        <v>227737.10914848</v>
      </c>
      <c r="V7" s="96"/>
      <c r="W7" s="97">
        <v>5171440.5773728443</v>
      </c>
      <c r="Y7" s="142">
        <v>177590.74280000001</v>
      </c>
    </row>
    <row r="8" spans="1:101" ht="10.5" x14ac:dyDescent="0.25">
      <c r="A8" s="100" t="s">
        <v>271</v>
      </c>
      <c r="B8" s="101"/>
      <c r="C8" s="101">
        <v>4041</v>
      </c>
      <c r="D8" s="89" t="s">
        <v>213</v>
      </c>
      <c r="F8" s="127">
        <v>4444825.0582400002</v>
      </c>
      <c r="G8" s="128">
        <v>331713.06560008955</v>
      </c>
      <c r="H8" s="128">
        <v>137301.96480001009</v>
      </c>
      <c r="I8" s="128">
        <v>408810.3992001221</v>
      </c>
      <c r="J8" s="128">
        <v>0</v>
      </c>
      <c r="K8" s="128">
        <v>390772.93279730505</v>
      </c>
      <c r="L8" s="128">
        <v>78529.627576801111</v>
      </c>
      <c r="M8" s="93">
        <v>128020.48</v>
      </c>
      <c r="N8" s="128">
        <v>0</v>
      </c>
      <c r="O8" s="141">
        <v>27136</v>
      </c>
      <c r="P8" s="94"/>
      <c r="Q8" s="94"/>
      <c r="R8" s="128">
        <v>0</v>
      </c>
      <c r="S8" s="92"/>
      <c r="T8" s="130">
        <v>0</v>
      </c>
      <c r="U8" s="96">
        <v>0</v>
      </c>
      <c r="V8" s="96"/>
      <c r="W8" s="97">
        <v>5947109.5282143289</v>
      </c>
      <c r="Y8" s="142">
        <v>209759.94940000001</v>
      </c>
    </row>
    <row r="9" spans="1:101" ht="10.5" x14ac:dyDescent="0.25">
      <c r="A9" s="100" t="s">
        <v>270</v>
      </c>
      <c r="B9" s="101" t="s">
        <v>214</v>
      </c>
      <c r="C9" s="101">
        <v>5400</v>
      </c>
      <c r="D9" s="89" t="s">
        <v>215</v>
      </c>
      <c r="F9" s="127">
        <v>7937392.7796800006</v>
      </c>
      <c r="G9" s="128">
        <v>356437.02080009587</v>
      </c>
      <c r="H9" s="128">
        <v>152184.34560001109</v>
      </c>
      <c r="I9" s="128">
        <v>277379.37360008294</v>
      </c>
      <c r="J9" s="128">
        <v>0</v>
      </c>
      <c r="K9" s="128">
        <v>556069.52635277505</v>
      </c>
      <c r="L9" s="128">
        <v>23628.397529639522</v>
      </c>
      <c r="M9" s="93">
        <v>128020.48</v>
      </c>
      <c r="N9" s="128">
        <v>34280.297709018698</v>
      </c>
      <c r="O9" s="141">
        <v>43520</v>
      </c>
      <c r="P9" s="94"/>
      <c r="Q9" s="94"/>
      <c r="R9" s="128">
        <v>-16742.068158949201</v>
      </c>
      <c r="S9" s="92"/>
      <c r="T9" s="130">
        <v>0</v>
      </c>
      <c r="U9" s="96">
        <v>0</v>
      </c>
      <c r="V9" s="96"/>
      <c r="W9" s="97">
        <v>9492170.1531126741</v>
      </c>
      <c r="Y9" s="142">
        <v>336200.41360000003</v>
      </c>
    </row>
    <row r="10" spans="1:101" ht="10.5" x14ac:dyDescent="0.25">
      <c r="A10" s="100" t="s">
        <v>271</v>
      </c>
      <c r="B10" s="101"/>
      <c r="C10" s="101">
        <v>6906</v>
      </c>
      <c r="D10" s="102" t="s">
        <v>5</v>
      </c>
      <c r="F10" s="127">
        <v>5755856.789760001</v>
      </c>
      <c r="G10" s="128">
        <v>576892.2880001564</v>
      </c>
      <c r="H10" s="128">
        <v>237638.01600001755</v>
      </c>
      <c r="I10" s="128">
        <v>609942.57520018099</v>
      </c>
      <c r="J10" s="128">
        <v>0</v>
      </c>
      <c r="K10" s="128">
        <v>546439.47225616593</v>
      </c>
      <c r="L10" s="128">
        <v>72381.13976239883</v>
      </c>
      <c r="M10" s="93">
        <v>128020.48</v>
      </c>
      <c r="N10" s="128">
        <v>0</v>
      </c>
      <c r="O10" s="141">
        <v>52082.267399999997</v>
      </c>
      <c r="P10" s="94"/>
      <c r="Q10" s="94"/>
      <c r="R10" s="128">
        <v>0</v>
      </c>
      <c r="S10" s="92"/>
      <c r="T10" s="130">
        <v>0</v>
      </c>
      <c r="U10" s="96">
        <v>0</v>
      </c>
      <c r="V10" s="96"/>
      <c r="W10" s="97">
        <v>7979253.0283789206</v>
      </c>
      <c r="Y10" s="142">
        <v>359048.1115</v>
      </c>
    </row>
    <row r="11" spans="1:101" ht="10.5" x14ac:dyDescent="0.25">
      <c r="A11" s="100" t="s">
        <v>272</v>
      </c>
      <c r="B11" s="101"/>
      <c r="C11" s="101">
        <v>6102</v>
      </c>
      <c r="D11" s="102" t="s">
        <v>6</v>
      </c>
      <c r="F11" s="127">
        <v>3212323.8896000003</v>
      </c>
      <c r="G11" s="128">
        <v>221485.43200005969</v>
      </c>
      <c r="H11" s="128">
        <v>92654.822400006917</v>
      </c>
      <c r="I11" s="128">
        <v>276159.1784000824</v>
      </c>
      <c r="J11" s="128">
        <v>0</v>
      </c>
      <c r="K11" s="128">
        <v>228701.16493592202</v>
      </c>
      <c r="L11" s="128">
        <v>11130.119141773472</v>
      </c>
      <c r="M11" s="93">
        <v>128020.48</v>
      </c>
      <c r="N11" s="128">
        <v>0</v>
      </c>
      <c r="O11" s="141">
        <v>34304</v>
      </c>
      <c r="P11" s="94"/>
      <c r="Q11" s="94"/>
      <c r="R11" s="128">
        <v>0</v>
      </c>
      <c r="S11" s="92"/>
      <c r="T11" s="130">
        <v>0</v>
      </c>
      <c r="U11" s="96">
        <v>0</v>
      </c>
      <c r="V11" s="96"/>
      <c r="W11" s="97">
        <v>4204779.086477844</v>
      </c>
      <c r="Y11" s="142">
        <v>204986.17679999999</v>
      </c>
    </row>
    <row r="12" spans="1:101" ht="10.5" x14ac:dyDescent="0.25">
      <c r="A12" s="100" t="s">
        <v>271</v>
      </c>
      <c r="B12" s="101"/>
      <c r="C12" s="101">
        <v>4029</v>
      </c>
      <c r="D12" s="89" t="s">
        <v>295</v>
      </c>
      <c r="F12" s="127">
        <v>7343562.7820800003</v>
      </c>
      <c r="G12" s="128">
        <v>689180.25120018655</v>
      </c>
      <c r="H12" s="128">
        <v>280364.85120002052</v>
      </c>
      <c r="I12" s="128">
        <v>672862.64080020017</v>
      </c>
      <c r="J12" s="128">
        <v>0</v>
      </c>
      <c r="K12" s="128">
        <v>778823.08486790303</v>
      </c>
      <c r="L12" s="128">
        <v>28174.507200003423</v>
      </c>
      <c r="M12" s="93">
        <v>128020.48</v>
      </c>
      <c r="N12" s="128">
        <v>0</v>
      </c>
      <c r="O12" s="141">
        <v>51325.706200000001</v>
      </c>
      <c r="P12" s="128">
        <v>1077258.0671873647</v>
      </c>
      <c r="Q12" s="94"/>
      <c r="R12" s="128">
        <v>0</v>
      </c>
      <c r="S12" s="92"/>
      <c r="T12" s="130">
        <v>0</v>
      </c>
      <c r="U12" s="96">
        <v>0</v>
      </c>
      <c r="V12" s="96"/>
      <c r="W12" s="97">
        <v>11049572.370735679</v>
      </c>
      <c r="Y12" s="142">
        <v>364428.98239999998</v>
      </c>
    </row>
    <row r="13" spans="1:101" ht="10.5" x14ac:dyDescent="0.25">
      <c r="A13" s="100" t="s">
        <v>271</v>
      </c>
      <c r="B13" s="101"/>
      <c r="C13" s="101">
        <v>4100</v>
      </c>
      <c r="D13" s="89" t="s">
        <v>218</v>
      </c>
      <c r="F13" s="127">
        <v>8187626.8107200004</v>
      </c>
      <c r="G13" s="128">
        <v>667546.79040018073</v>
      </c>
      <c r="H13" s="128">
        <v>284205.46560002089</v>
      </c>
      <c r="I13" s="128">
        <v>814045.22640024312</v>
      </c>
      <c r="J13" s="128">
        <v>0</v>
      </c>
      <c r="K13" s="128">
        <v>790061.07398918807</v>
      </c>
      <c r="L13" s="128">
        <v>71223.265407829589</v>
      </c>
      <c r="M13" s="93">
        <v>128020.48</v>
      </c>
      <c r="N13" s="128">
        <v>0</v>
      </c>
      <c r="O13" s="141">
        <v>49664</v>
      </c>
      <c r="P13" s="94"/>
      <c r="Q13" s="94"/>
      <c r="R13" s="128">
        <v>0</v>
      </c>
      <c r="S13" s="92"/>
      <c r="T13" s="130">
        <v>0</v>
      </c>
      <c r="U13" s="96">
        <v>0</v>
      </c>
      <c r="V13" s="96"/>
      <c r="W13" s="97">
        <v>10992393.112517465</v>
      </c>
      <c r="Y13" s="142">
        <v>390909.26819999999</v>
      </c>
    </row>
    <row r="14" spans="1:101" ht="10.5" x14ac:dyDescent="0.25">
      <c r="A14" s="100" t="s">
        <v>271</v>
      </c>
      <c r="B14" s="101"/>
      <c r="C14" s="101">
        <v>6908</v>
      </c>
      <c r="D14" s="102" t="s">
        <v>7</v>
      </c>
      <c r="F14" s="127">
        <v>6095883.1852800008</v>
      </c>
      <c r="G14" s="128">
        <v>489328.28000013233</v>
      </c>
      <c r="H14" s="128">
        <v>205472.87040001497</v>
      </c>
      <c r="I14" s="128">
        <v>567890.84800016927</v>
      </c>
      <c r="J14" s="128">
        <v>0</v>
      </c>
      <c r="K14" s="128">
        <v>489729.31913755438</v>
      </c>
      <c r="L14" s="128">
        <v>23654.40754115002</v>
      </c>
      <c r="M14" s="93">
        <v>128020.48</v>
      </c>
      <c r="N14" s="128">
        <v>0</v>
      </c>
      <c r="O14" s="141">
        <v>52133.763099999996</v>
      </c>
      <c r="P14" s="94"/>
      <c r="Q14" s="94"/>
      <c r="R14" s="128">
        <v>0</v>
      </c>
      <c r="S14" s="92"/>
      <c r="T14" s="130">
        <v>0</v>
      </c>
      <c r="U14" s="96">
        <v>0</v>
      </c>
      <c r="V14" s="96"/>
      <c r="W14" s="97">
        <v>8052113.1534590237</v>
      </c>
      <c r="Y14" s="142">
        <v>349389.54830000002</v>
      </c>
    </row>
    <row r="15" spans="1:101" ht="10.5" x14ac:dyDescent="0.25">
      <c r="A15" s="100" t="s">
        <v>271</v>
      </c>
      <c r="B15" s="101"/>
      <c r="C15" s="101">
        <v>6905</v>
      </c>
      <c r="D15" s="89" t="s">
        <v>219</v>
      </c>
      <c r="F15" s="127">
        <v>4536125.6640000008</v>
      </c>
      <c r="G15" s="128">
        <v>263722.1888000716</v>
      </c>
      <c r="H15" s="128">
        <v>107057.12640000804</v>
      </c>
      <c r="I15" s="128">
        <v>407735.22720012109</v>
      </c>
      <c r="J15" s="128">
        <v>0</v>
      </c>
      <c r="K15" s="128">
        <v>257539.12697484967</v>
      </c>
      <c r="L15" s="128">
        <v>54669.927607279191</v>
      </c>
      <c r="M15" s="93">
        <v>128020.48</v>
      </c>
      <c r="N15" s="128">
        <v>0</v>
      </c>
      <c r="O15" s="141">
        <v>51200</v>
      </c>
      <c r="P15" s="94"/>
      <c r="Q15" s="94"/>
      <c r="R15" s="128">
        <v>0</v>
      </c>
      <c r="S15" s="92"/>
      <c r="T15" s="130">
        <v>0</v>
      </c>
      <c r="U15" s="96">
        <v>0</v>
      </c>
      <c r="V15" s="96"/>
      <c r="W15" s="97">
        <v>5806069.7409823304</v>
      </c>
      <c r="Y15" s="142">
        <v>202916.84179999999</v>
      </c>
    </row>
    <row r="16" spans="1:101" ht="10.5" x14ac:dyDescent="0.25">
      <c r="A16" s="100" t="s">
        <v>272</v>
      </c>
      <c r="B16" s="101"/>
      <c r="C16" s="101">
        <v>4024</v>
      </c>
      <c r="D16" s="89" t="s">
        <v>222</v>
      </c>
      <c r="F16" s="127">
        <v>3225544.0044800006</v>
      </c>
      <c r="G16" s="128">
        <v>223545.7616000601</v>
      </c>
      <c r="H16" s="128">
        <v>79212.672000005914</v>
      </c>
      <c r="I16" s="128">
        <v>299012.0644479894</v>
      </c>
      <c r="J16" s="128">
        <v>0</v>
      </c>
      <c r="K16" s="128">
        <v>181298.5266071021</v>
      </c>
      <c r="L16" s="128">
        <v>15774.980557122402</v>
      </c>
      <c r="M16" s="93">
        <v>128020.48</v>
      </c>
      <c r="N16" s="128">
        <v>0</v>
      </c>
      <c r="O16" s="141">
        <v>9676.7999999999993</v>
      </c>
      <c r="P16" s="94"/>
      <c r="Q16" s="94"/>
      <c r="R16" s="128">
        <v>0</v>
      </c>
      <c r="S16" s="92"/>
      <c r="T16" s="130">
        <v>0</v>
      </c>
      <c r="U16" s="96">
        <v>0</v>
      </c>
      <c r="V16" s="96"/>
      <c r="W16" s="97">
        <v>4162085.2896922799</v>
      </c>
      <c r="Y16" s="142">
        <v>150902.4234</v>
      </c>
    </row>
    <row r="17" spans="1:25" ht="10.5" x14ac:dyDescent="0.25">
      <c r="A17" s="100" t="s">
        <v>272</v>
      </c>
      <c r="B17" s="101"/>
      <c r="C17" s="101">
        <v>4010</v>
      </c>
      <c r="D17" s="89" t="s">
        <v>223</v>
      </c>
      <c r="F17" s="127">
        <v>3195613.2163200006</v>
      </c>
      <c r="G17" s="128">
        <v>209123.45440005639</v>
      </c>
      <c r="H17" s="128">
        <v>86413.824000006236</v>
      </c>
      <c r="I17" s="128">
        <v>292411.77840008738</v>
      </c>
      <c r="J17" s="128">
        <v>0</v>
      </c>
      <c r="K17" s="128">
        <v>188130.3931342061</v>
      </c>
      <c r="L17" s="128">
        <v>32921.860061542422</v>
      </c>
      <c r="M17" s="93">
        <v>128020.48</v>
      </c>
      <c r="N17" s="128">
        <v>0</v>
      </c>
      <c r="O17" s="141">
        <v>23634.9483</v>
      </c>
      <c r="P17" s="94"/>
      <c r="Q17" s="94"/>
      <c r="R17" s="128">
        <v>0</v>
      </c>
      <c r="S17" s="92"/>
      <c r="T17" s="130">
        <v>0</v>
      </c>
      <c r="U17" s="96">
        <v>0</v>
      </c>
      <c r="V17" s="96"/>
      <c r="W17" s="97">
        <v>4156269.9546158989</v>
      </c>
      <c r="Y17" s="142">
        <v>147721.9086</v>
      </c>
    </row>
    <row r="18" spans="1:25" ht="10.5" x14ac:dyDescent="0.25">
      <c r="A18" s="100" t="s">
        <v>271</v>
      </c>
      <c r="B18" s="101"/>
      <c r="C18" s="101">
        <v>4021</v>
      </c>
      <c r="D18" s="89" t="s">
        <v>216</v>
      </c>
      <c r="F18" s="127">
        <v>5004309.5614400003</v>
      </c>
      <c r="G18" s="128">
        <v>517142.72960013937</v>
      </c>
      <c r="H18" s="128">
        <v>215074.40640001564</v>
      </c>
      <c r="I18" s="128">
        <v>667551.79120019893</v>
      </c>
      <c r="J18" s="128">
        <v>0</v>
      </c>
      <c r="K18" s="128">
        <v>556065.43736559805</v>
      </c>
      <c r="L18" s="128">
        <v>20368.685175102884</v>
      </c>
      <c r="M18" s="93">
        <v>128020.48</v>
      </c>
      <c r="N18" s="128">
        <v>0</v>
      </c>
      <c r="O18" s="141">
        <v>31981.6158</v>
      </c>
      <c r="P18" s="94"/>
      <c r="Q18" s="94"/>
      <c r="R18" s="128">
        <v>0</v>
      </c>
      <c r="S18" s="92"/>
      <c r="T18" s="130">
        <v>0</v>
      </c>
      <c r="U18" s="96">
        <v>0</v>
      </c>
      <c r="V18" s="96"/>
      <c r="W18" s="97">
        <v>7140514.7069810554</v>
      </c>
      <c r="Y18" s="142">
        <v>256777.55910000001</v>
      </c>
    </row>
    <row r="19" spans="1:25" ht="10.5" x14ac:dyDescent="0.25">
      <c r="A19" s="100" t="s">
        <v>271</v>
      </c>
      <c r="B19" s="101"/>
      <c r="C19" s="101">
        <v>4613</v>
      </c>
      <c r="D19" s="89" t="s">
        <v>225</v>
      </c>
      <c r="F19" s="127">
        <v>3094662.0667200005</v>
      </c>
      <c r="G19" s="128">
        <v>184399.49920004999</v>
      </c>
      <c r="H19" s="128">
        <v>77292.3648000057</v>
      </c>
      <c r="I19" s="128">
        <v>298602.76880008914</v>
      </c>
      <c r="J19" s="128">
        <v>0</v>
      </c>
      <c r="K19" s="128">
        <v>160424.5988521174</v>
      </c>
      <c r="L19" s="128">
        <v>21103.165173695637</v>
      </c>
      <c r="M19" s="93">
        <v>128020.48</v>
      </c>
      <c r="N19" s="128">
        <v>0</v>
      </c>
      <c r="O19" s="141">
        <v>29607.428100000001</v>
      </c>
      <c r="P19" s="94"/>
      <c r="Q19" s="94"/>
      <c r="R19" s="128">
        <v>0</v>
      </c>
      <c r="S19" s="92"/>
      <c r="T19" s="130">
        <v>0</v>
      </c>
      <c r="U19" s="96">
        <v>91877.709167149849</v>
      </c>
      <c r="V19" s="96"/>
      <c r="W19" s="97">
        <v>4085990.080813108</v>
      </c>
      <c r="Y19" s="142">
        <v>140538.74600000001</v>
      </c>
    </row>
    <row r="20" spans="1:25" ht="10.5" x14ac:dyDescent="0.25">
      <c r="A20" s="100" t="s">
        <v>271</v>
      </c>
      <c r="B20" s="101"/>
      <c r="C20" s="101">
        <v>4101</v>
      </c>
      <c r="D20" s="89" t="s">
        <v>326</v>
      </c>
      <c r="F20" s="127">
        <v>7575182.8353600008</v>
      </c>
      <c r="G20" s="128">
        <v>789106.23680021276</v>
      </c>
      <c r="H20" s="128">
        <v>334133.4528000243</v>
      </c>
      <c r="I20" s="128">
        <v>812539.98560024297</v>
      </c>
      <c r="J20" s="128">
        <v>0</v>
      </c>
      <c r="K20" s="128">
        <v>733735.64410795877</v>
      </c>
      <c r="L20" s="128">
        <v>172949.01161061134</v>
      </c>
      <c r="M20" s="93">
        <v>128020.48</v>
      </c>
      <c r="N20" s="128">
        <v>0</v>
      </c>
      <c r="O20" s="141">
        <v>69397.676600000006</v>
      </c>
      <c r="P20" s="128">
        <v>1378923.4145684578</v>
      </c>
      <c r="Q20" s="94"/>
      <c r="R20" s="128">
        <v>0</v>
      </c>
      <c r="S20" s="92"/>
      <c r="T20" s="130">
        <v>0</v>
      </c>
      <c r="U20" s="96">
        <v>0</v>
      </c>
      <c r="V20" s="96"/>
      <c r="W20" s="97">
        <v>11993988.73744751</v>
      </c>
      <c r="Y20" s="142">
        <v>387314.68640000001</v>
      </c>
    </row>
    <row r="21" spans="1:25" ht="10.5" x14ac:dyDescent="0.25">
      <c r="A21" s="100" t="s">
        <v>271</v>
      </c>
      <c r="B21" s="101"/>
      <c r="C21" s="101">
        <v>5401</v>
      </c>
      <c r="D21" s="89" t="s">
        <v>226</v>
      </c>
      <c r="F21" s="127">
        <v>6984393.3241600003</v>
      </c>
      <c r="G21" s="128">
        <v>686089.75680018554</v>
      </c>
      <c r="H21" s="128">
        <v>292366.77120002109</v>
      </c>
      <c r="I21" s="128">
        <v>570517.23787414294</v>
      </c>
      <c r="J21" s="128">
        <v>0</v>
      </c>
      <c r="K21" s="128">
        <v>725979.05256506545</v>
      </c>
      <c r="L21" s="128">
        <v>77648.293366019367</v>
      </c>
      <c r="M21" s="93">
        <v>128020.48</v>
      </c>
      <c r="N21" s="128">
        <v>0</v>
      </c>
      <c r="O21" s="141">
        <v>55633.546799999996</v>
      </c>
      <c r="P21" s="128">
        <v>1475815.7032070018</v>
      </c>
      <c r="Q21" s="94"/>
      <c r="R21" s="128">
        <v>0</v>
      </c>
      <c r="S21" s="92"/>
      <c r="T21" s="130">
        <v>0</v>
      </c>
      <c r="U21" s="96">
        <v>0</v>
      </c>
      <c r="V21" s="96"/>
      <c r="W21" s="97">
        <v>10996464.165972438</v>
      </c>
      <c r="Y21" s="142">
        <v>351346.8651</v>
      </c>
    </row>
    <row r="22" spans="1:25" ht="10.5" x14ac:dyDescent="0.25">
      <c r="A22" s="100" t="s">
        <v>271</v>
      </c>
      <c r="B22" s="101"/>
      <c r="C22" s="101">
        <v>4502</v>
      </c>
      <c r="D22" s="89" t="s">
        <v>227</v>
      </c>
      <c r="F22" s="127">
        <v>7887102.7345600016</v>
      </c>
      <c r="G22" s="128">
        <v>93744.996800025328</v>
      </c>
      <c r="H22" s="128">
        <v>34085.452800002509</v>
      </c>
      <c r="I22" s="128">
        <v>21098.375200006292</v>
      </c>
      <c r="J22" s="128">
        <v>0</v>
      </c>
      <c r="K22" s="128">
        <v>418516.5853299757</v>
      </c>
      <c r="L22" s="128">
        <v>15652.504000001863</v>
      </c>
      <c r="M22" s="93">
        <v>128020.48</v>
      </c>
      <c r="N22" s="128">
        <v>111804.53788326986</v>
      </c>
      <c r="O22" s="141">
        <v>26880</v>
      </c>
      <c r="P22" s="94"/>
      <c r="Q22" s="94"/>
      <c r="R22" s="128">
        <v>0</v>
      </c>
      <c r="S22" s="92"/>
      <c r="T22" s="130">
        <v>368613.8713099868</v>
      </c>
      <c r="U22" s="96">
        <v>0</v>
      </c>
      <c r="V22" s="96"/>
      <c r="W22" s="97">
        <v>9105519.5378832705</v>
      </c>
      <c r="Y22" s="142">
        <v>295665.85320000001</v>
      </c>
    </row>
    <row r="23" spans="1:25" ht="10.5" x14ac:dyDescent="0.25">
      <c r="A23" s="100" t="s">
        <v>271</v>
      </c>
      <c r="B23" s="101"/>
      <c r="C23" s="101">
        <v>4616</v>
      </c>
      <c r="D23" s="89" t="s">
        <v>228</v>
      </c>
      <c r="F23" s="127">
        <v>7264850.1900800001</v>
      </c>
      <c r="G23" s="128">
        <v>407945.26080010959</v>
      </c>
      <c r="H23" s="128">
        <v>160825.72800001176</v>
      </c>
      <c r="I23" s="128">
        <v>457723.22400013678</v>
      </c>
      <c r="J23" s="128">
        <v>0</v>
      </c>
      <c r="K23" s="128">
        <v>562919.47122875741</v>
      </c>
      <c r="L23" s="128">
        <v>7826.2520000009345</v>
      </c>
      <c r="M23" s="93">
        <v>128020.48</v>
      </c>
      <c r="N23" s="128">
        <v>0</v>
      </c>
      <c r="O23" s="141">
        <v>38656</v>
      </c>
      <c r="P23" s="94"/>
      <c r="Q23" s="94"/>
      <c r="R23" s="128">
        <v>0</v>
      </c>
      <c r="S23" s="92"/>
      <c r="T23" s="130">
        <v>0</v>
      </c>
      <c r="U23" s="96">
        <v>0</v>
      </c>
      <c r="V23" s="96"/>
      <c r="W23" s="97">
        <v>9028766.6061090156</v>
      </c>
      <c r="Y23" s="142">
        <v>320139.81420000002</v>
      </c>
    </row>
    <row r="24" spans="1:25" ht="10.5" x14ac:dyDescent="0.25">
      <c r="A24" s="100" t="s">
        <v>272</v>
      </c>
      <c r="B24" s="101"/>
      <c r="C24" s="101">
        <v>4004</v>
      </c>
      <c r="D24" s="89" t="s">
        <v>221</v>
      </c>
      <c r="F24" s="127">
        <v>4220186.1217600005</v>
      </c>
      <c r="G24" s="128">
        <v>267842.84800007212</v>
      </c>
      <c r="H24" s="128">
        <v>113298.12480000811</v>
      </c>
      <c r="I24" s="128">
        <v>392962.86400011729</v>
      </c>
      <c r="J24" s="128">
        <v>0</v>
      </c>
      <c r="K24" s="128">
        <v>234982.9844179728</v>
      </c>
      <c r="L24" s="128">
        <v>35104.971911547327</v>
      </c>
      <c r="M24" s="93">
        <v>128020.48</v>
      </c>
      <c r="N24" s="128">
        <v>0</v>
      </c>
      <c r="O24" s="141">
        <v>28592.543000000001</v>
      </c>
      <c r="P24" s="94"/>
      <c r="Q24" s="94"/>
      <c r="R24" s="128">
        <v>0</v>
      </c>
      <c r="S24" s="92"/>
      <c r="T24" s="130">
        <v>0</v>
      </c>
      <c r="U24" s="96">
        <v>0</v>
      </c>
      <c r="V24" s="96"/>
      <c r="W24" s="97">
        <v>5420990.9378897185</v>
      </c>
      <c r="Y24" s="142">
        <v>192427.1441</v>
      </c>
    </row>
    <row r="25" spans="1:25" ht="10.5" x14ac:dyDescent="0.25">
      <c r="A25" s="100" t="s">
        <v>271</v>
      </c>
      <c r="B25" s="101"/>
      <c r="C25" s="101">
        <v>4027</v>
      </c>
      <c r="D25" s="89" t="s">
        <v>229</v>
      </c>
      <c r="F25" s="127">
        <v>4423091.5814399999</v>
      </c>
      <c r="G25" s="128">
        <v>432669.21600011666</v>
      </c>
      <c r="H25" s="128">
        <v>171387.41760001244</v>
      </c>
      <c r="I25" s="128">
        <v>446861.91927120427</v>
      </c>
      <c r="J25" s="128">
        <v>48426.230973526857</v>
      </c>
      <c r="K25" s="128">
        <v>498246.43756642455</v>
      </c>
      <c r="L25" s="128">
        <v>174042.28274370247</v>
      </c>
      <c r="M25" s="93">
        <v>128020.48</v>
      </c>
      <c r="N25" s="128">
        <v>0</v>
      </c>
      <c r="O25" s="141">
        <v>30099.9611</v>
      </c>
      <c r="P25" s="94"/>
      <c r="Q25" s="94"/>
      <c r="R25" s="128">
        <v>0</v>
      </c>
      <c r="S25" s="92"/>
      <c r="T25" s="130">
        <v>0</v>
      </c>
      <c r="U25" s="96">
        <v>0</v>
      </c>
      <c r="V25" s="96"/>
      <c r="W25" s="97">
        <v>6352845.5266949879</v>
      </c>
      <c r="Y25" s="142">
        <v>223882.23509999999</v>
      </c>
    </row>
    <row r="26" spans="1:25" ht="10.5" x14ac:dyDescent="0.25">
      <c r="A26" s="100" t="s">
        <v>271</v>
      </c>
      <c r="B26" s="101"/>
      <c r="C26" s="101">
        <v>4032</v>
      </c>
      <c r="D26" s="89" t="s">
        <v>210</v>
      </c>
      <c r="F26" s="127">
        <v>7115433.2872000011</v>
      </c>
      <c r="G26" s="128">
        <v>549077.83840014844</v>
      </c>
      <c r="H26" s="128">
        <v>231397.01760001705</v>
      </c>
      <c r="I26" s="128">
        <v>568690.97600016964</v>
      </c>
      <c r="J26" s="128">
        <v>0</v>
      </c>
      <c r="K26" s="128">
        <v>651085.39324456896</v>
      </c>
      <c r="L26" s="128">
        <v>3132.7147326736308</v>
      </c>
      <c r="M26" s="93">
        <v>128020.48</v>
      </c>
      <c r="N26" s="128">
        <v>0</v>
      </c>
      <c r="O26" s="141">
        <v>51712</v>
      </c>
      <c r="P26" s="94"/>
      <c r="Q26" s="94"/>
      <c r="R26" s="128">
        <v>0</v>
      </c>
      <c r="S26" s="92"/>
      <c r="T26" s="130">
        <v>0</v>
      </c>
      <c r="U26" s="96">
        <v>0</v>
      </c>
      <c r="V26" s="96"/>
      <c r="W26" s="97">
        <v>9298549.7071775775</v>
      </c>
      <c r="Y26" s="142">
        <v>335730.33760000003</v>
      </c>
    </row>
    <row r="27" spans="1:25" ht="10.5" x14ac:dyDescent="0.25">
      <c r="A27" s="100" t="s">
        <v>271</v>
      </c>
      <c r="B27" s="101"/>
      <c r="C27" s="101">
        <v>4019</v>
      </c>
      <c r="D27" s="89" t="s">
        <v>230</v>
      </c>
      <c r="F27" s="127">
        <v>4017730.7340800008</v>
      </c>
      <c r="G27" s="128">
        <v>365708.50400009879</v>
      </c>
      <c r="H27" s="128">
        <v>152184.34560001115</v>
      </c>
      <c r="I27" s="128">
        <v>405162.56000012072</v>
      </c>
      <c r="J27" s="128">
        <v>0</v>
      </c>
      <c r="K27" s="128">
        <v>457312.34071215935</v>
      </c>
      <c r="L27" s="128">
        <v>43827.011200005232</v>
      </c>
      <c r="M27" s="93">
        <v>128020.48</v>
      </c>
      <c r="N27" s="128">
        <v>0</v>
      </c>
      <c r="O27" s="141">
        <v>27447.7405</v>
      </c>
      <c r="P27" s="94"/>
      <c r="Q27" s="94"/>
      <c r="R27" s="128">
        <v>0</v>
      </c>
      <c r="S27" s="92"/>
      <c r="T27" s="130">
        <v>0</v>
      </c>
      <c r="U27" s="96">
        <v>0</v>
      </c>
      <c r="V27" s="96"/>
      <c r="W27" s="97">
        <v>5597393.7160923956</v>
      </c>
      <c r="Y27" s="142">
        <v>199744.3284</v>
      </c>
    </row>
    <row r="28" spans="1:25" ht="10.5" x14ac:dyDescent="0.25">
      <c r="A28" s="100" t="s">
        <v>272</v>
      </c>
      <c r="B28" s="101"/>
      <c r="C28" s="101">
        <v>4013</v>
      </c>
      <c r="D28" s="89" t="s">
        <v>231</v>
      </c>
      <c r="F28" s="127">
        <v>1890662.4576000001</v>
      </c>
      <c r="G28" s="128">
        <v>179248.67520004822</v>
      </c>
      <c r="H28" s="128">
        <v>75852.134400005583</v>
      </c>
      <c r="I28" s="128">
        <v>201317.53898672666</v>
      </c>
      <c r="J28" s="128">
        <v>0</v>
      </c>
      <c r="K28" s="128">
        <v>225605.31216409034</v>
      </c>
      <c r="L28" s="128">
        <v>46957.512000005598</v>
      </c>
      <c r="M28" s="93">
        <v>128020.48</v>
      </c>
      <c r="N28" s="128">
        <v>0</v>
      </c>
      <c r="O28" s="141">
        <v>11980.8</v>
      </c>
      <c r="P28" s="94"/>
      <c r="Q28" s="94"/>
      <c r="R28" s="128">
        <v>0</v>
      </c>
      <c r="S28" s="92"/>
      <c r="T28" s="130">
        <v>0</v>
      </c>
      <c r="U28" s="96">
        <v>0</v>
      </c>
      <c r="V28" s="96"/>
      <c r="W28" s="97">
        <v>2759644.9103508764</v>
      </c>
      <c r="Y28" s="142">
        <v>97441.770799999998</v>
      </c>
    </row>
    <row r="29" spans="1:25" ht="10.5" x14ac:dyDescent="0.25">
      <c r="A29" s="100" t="s">
        <v>270</v>
      </c>
      <c r="B29" s="101" t="s">
        <v>232</v>
      </c>
      <c r="C29" s="101">
        <v>4112</v>
      </c>
      <c r="D29" s="89" t="s">
        <v>233</v>
      </c>
      <c r="F29" s="127">
        <v>5246267.268480001</v>
      </c>
      <c r="G29" s="128">
        <v>250330.04640006745</v>
      </c>
      <c r="H29" s="128">
        <v>92654.822400006888</v>
      </c>
      <c r="I29" s="128">
        <v>133776.40080003996</v>
      </c>
      <c r="J29" s="128">
        <v>0</v>
      </c>
      <c r="K29" s="128">
        <v>414037.50055626099</v>
      </c>
      <c r="L29" s="128">
        <v>6261.0016000007417</v>
      </c>
      <c r="M29" s="93">
        <v>128020.48</v>
      </c>
      <c r="N29" s="128">
        <v>0</v>
      </c>
      <c r="O29" s="141">
        <v>43945.200000000004</v>
      </c>
      <c r="P29" s="94"/>
      <c r="Q29" s="94"/>
      <c r="R29" s="128">
        <v>-11142.604996780312</v>
      </c>
      <c r="S29" s="92"/>
      <c r="T29" s="130">
        <v>0</v>
      </c>
      <c r="U29" s="96">
        <v>0</v>
      </c>
      <c r="V29" s="96"/>
      <c r="W29" s="97">
        <v>6304150.1152395979</v>
      </c>
      <c r="Y29" s="142">
        <v>225916.5643</v>
      </c>
    </row>
    <row r="30" spans="1:25" ht="10.5" x14ac:dyDescent="0.25">
      <c r="A30" s="100" t="s">
        <v>271</v>
      </c>
      <c r="B30" s="101"/>
      <c r="C30" s="101">
        <v>4039</v>
      </c>
      <c r="D30" s="89" t="s">
        <v>330</v>
      </c>
      <c r="F30" s="127">
        <v>4437977.9628800005</v>
      </c>
      <c r="G30" s="128">
        <v>311109.76960008394</v>
      </c>
      <c r="H30" s="128">
        <v>119539.12320000859</v>
      </c>
      <c r="I30" s="128">
        <v>241853.690400072</v>
      </c>
      <c r="J30" s="128">
        <v>0</v>
      </c>
      <c r="K30" s="128">
        <v>404690.37184265075</v>
      </c>
      <c r="L30" s="128">
        <v>23558.706360956268</v>
      </c>
      <c r="M30" s="93">
        <v>128020.48</v>
      </c>
      <c r="N30" s="128">
        <v>0</v>
      </c>
      <c r="O30" s="141">
        <v>23842.9483</v>
      </c>
      <c r="P30" s="94"/>
      <c r="Q30" s="94"/>
      <c r="R30" s="128">
        <v>0</v>
      </c>
      <c r="S30" s="92"/>
      <c r="T30" s="130">
        <v>0</v>
      </c>
      <c r="U30" s="96">
        <v>0</v>
      </c>
      <c r="V30" s="96"/>
      <c r="W30" s="97">
        <v>5690593.0525837736</v>
      </c>
      <c r="Y30" s="142">
        <v>206461.4155</v>
      </c>
    </row>
    <row r="31" spans="1:25" ht="10.5" x14ac:dyDescent="0.25">
      <c r="A31" s="100" t="s">
        <v>271</v>
      </c>
      <c r="B31" s="101"/>
      <c r="C31" s="101">
        <v>4006</v>
      </c>
      <c r="D31" s="89" t="s">
        <v>220</v>
      </c>
      <c r="F31" s="127">
        <v>4355561.7784000002</v>
      </c>
      <c r="G31" s="128">
        <v>344075.04320009315</v>
      </c>
      <c r="H31" s="128">
        <v>141622.65600001049</v>
      </c>
      <c r="I31" s="128">
        <v>305328.84480009129</v>
      </c>
      <c r="J31" s="128">
        <v>8480.1607797803536</v>
      </c>
      <c r="K31" s="128">
        <v>399662.02224945615</v>
      </c>
      <c r="L31" s="128">
        <v>62712.259197157153</v>
      </c>
      <c r="M31" s="93">
        <v>128020.48</v>
      </c>
      <c r="N31" s="128">
        <v>0</v>
      </c>
      <c r="O31" s="141">
        <v>38145.111100000002</v>
      </c>
      <c r="P31" s="94"/>
      <c r="Q31" s="94"/>
      <c r="R31" s="128">
        <v>0</v>
      </c>
      <c r="S31" s="92"/>
      <c r="T31" s="130">
        <v>0</v>
      </c>
      <c r="U31" s="96">
        <v>23497.757313648239</v>
      </c>
      <c r="V31" s="96"/>
      <c r="W31" s="97">
        <v>5807106.1130402386</v>
      </c>
      <c r="Y31" s="142">
        <v>208441.736</v>
      </c>
    </row>
    <row r="32" spans="1:25" ht="10.5" x14ac:dyDescent="0.25">
      <c r="A32" s="100" t="s">
        <v>270</v>
      </c>
      <c r="B32" s="101" t="s">
        <v>234</v>
      </c>
      <c r="C32" s="101">
        <v>4023</v>
      </c>
      <c r="D32" s="89" t="s">
        <v>235</v>
      </c>
      <c r="F32" s="127">
        <v>7405169.6376000009</v>
      </c>
      <c r="G32" s="128">
        <v>412065.92000011186</v>
      </c>
      <c r="H32" s="128">
        <v>164186.26560001168</v>
      </c>
      <c r="I32" s="128">
        <v>615063.39440018462</v>
      </c>
      <c r="J32" s="128">
        <v>0</v>
      </c>
      <c r="K32" s="128">
        <v>520784.92759782297</v>
      </c>
      <c r="L32" s="128">
        <v>26627.333740764134</v>
      </c>
      <c r="M32" s="93">
        <v>128020.48</v>
      </c>
      <c r="N32" s="128">
        <v>152933.69152148438</v>
      </c>
      <c r="O32" s="141">
        <v>52485.8</v>
      </c>
      <c r="P32" s="94"/>
      <c r="Q32" s="94"/>
      <c r="R32" s="128">
        <v>-16014.90722584062</v>
      </c>
      <c r="S32" s="92"/>
      <c r="T32" s="130">
        <v>0</v>
      </c>
      <c r="U32" s="96">
        <v>0</v>
      </c>
      <c r="V32" s="96"/>
      <c r="W32" s="97">
        <v>9461322.5432345401</v>
      </c>
      <c r="Y32" s="142">
        <v>325696.71360000002</v>
      </c>
    </row>
    <row r="33" spans="1:25" ht="10.5" x14ac:dyDescent="0.25">
      <c r="A33" s="100" t="s">
        <v>271</v>
      </c>
      <c r="B33" s="101"/>
      <c r="C33" s="101">
        <v>4610</v>
      </c>
      <c r="D33" s="100" t="s">
        <v>236</v>
      </c>
      <c r="F33" s="127">
        <v>3666387.5281600002</v>
      </c>
      <c r="G33" s="128">
        <v>259601.52960007015</v>
      </c>
      <c r="H33" s="128">
        <v>103696.58880000748</v>
      </c>
      <c r="I33" s="128">
        <v>304803.76080009097</v>
      </c>
      <c r="J33" s="128">
        <v>0</v>
      </c>
      <c r="K33" s="128">
        <v>421162.78474387515</v>
      </c>
      <c r="L33" s="128">
        <v>43827.011200005232</v>
      </c>
      <c r="M33" s="93">
        <v>128020.48</v>
      </c>
      <c r="N33" s="128">
        <v>0</v>
      </c>
      <c r="O33" s="141">
        <v>19968</v>
      </c>
      <c r="P33" s="94"/>
      <c r="Q33" s="94"/>
      <c r="R33" s="128">
        <v>0</v>
      </c>
      <c r="S33" s="92"/>
      <c r="T33" s="130">
        <v>0</v>
      </c>
      <c r="U33" s="96">
        <v>0</v>
      </c>
      <c r="V33" s="96"/>
      <c r="W33" s="97">
        <v>4947467.68330405</v>
      </c>
      <c r="Y33" s="142">
        <v>171737.79560000001</v>
      </c>
    </row>
    <row r="34" spans="1:25" ht="10.5" x14ac:dyDescent="0.25">
      <c r="A34" s="100" t="s">
        <v>271</v>
      </c>
      <c r="B34" s="101"/>
      <c r="C34" s="101">
        <v>4040</v>
      </c>
      <c r="D34" s="89" t="s">
        <v>211</v>
      </c>
      <c r="F34" s="127">
        <v>6531703.9054400008</v>
      </c>
      <c r="G34" s="128">
        <v>506841.08160013729</v>
      </c>
      <c r="H34" s="128">
        <v>202112.33280001496</v>
      </c>
      <c r="I34" s="128">
        <v>553783.59120016475</v>
      </c>
      <c r="J34" s="128">
        <v>0</v>
      </c>
      <c r="K34" s="128">
        <v>691590.85708519665</v>
      </c>
      <c r="L34" s="128">
        <v>20363.931821882314</v>
      </c>
      <c r="M34" s="93">
        <v>128020.48</v>
      </c>
      <c r="N34" s="128">
        <v>0</v>
      </c>
      <c r="O34" s="141">
        <v>30720</v>
      </c>
      <c r="P34" s="94"/>
      <c r="Q34" s="94"/>
      <c r="R34" s="128">
        <v>0</v>
      </c>
      <c r="S34" s="92"/>
      <c r="T34" s="130">
        <v>0</v>
      </c>
      <c r="U34" s="96">
        <v>0</v>
      </c>
      <c r="V34" s="96"/>
      <c r="W34" s="97">
        <v>8665136.1799473967</v>
      </c>
      <c r="Y34" s="142">
        <v>308972.00670000003</v>
      </c>
    </row>
    <row r="35" spans="1:25" ht="10.5" x14ac:dyDescent="0.25">
      <c r="A35" s="100" t="s">
        <v>270</v>
      </c>
      <c r="B35" s="101" t="s">
        <v>237</v>
      </c>
      <c r="C35" s="101">
        <v>4074</v>
      </c>
      <c r="D35" s="89" t="s">
        <v>238</v>
      </c>
      <c r="F35" s="127">
        <v>6379617.5755200004</v>
      </c>
      <c r="G35" s="128">
        <v>364678.33920009917</v>
      </c>
      <c r="H35" s="128">
        <v>153144.49920001111</v>
      </c>
      <c r="I35" s="128">
        <v>333018.2744000993</v>
      </c>
      <c r="J35" s="128">
        <v>0</v>
      </c>
      <c r="K35" s="128">
        <v>552775.15135641606</v>
      </c>
      <c r="L35" s="128">
        <v>7857.2102753174013</v>
      </c>
      <c r="M35" s="93">
        <v>128020.48</v>
      </c>
      <c r="N35" s="128">
        <v>0</v>
      </c>
      <c r="O35" s="141">
        <v>291840</v>
      </c>
      <c r="P35" s="128">
        <v>970699.6567037995</v>
      </c>
      <c r="Q35" s="94"/>
      <c r="R35" s="128">
        <v>-13845.234206953379</v>
      </c>
      <c r="S35" s="92"/>
      <c r="T35" s="130">
        <v>0</v>
      </c>
      <c r="U35" s="96">
        <v>0</v>
      </c>
      <c r="V35" s="96"/>
      <c r="W35" s="97">
        <v>9167805.952448789</v>
      </c>
      <c r="Y35" s="142">
        <v>282643.74560000002</v>
      </c>
    </row>
    <row r="36" spans="1:25" ht="10.5" x14ac:dyDescent="0.25">
      <c r="A36" s="100" t="s">
        <v>271</v>
      </c>
      <c r="B36" s="101"/>
      <c r="C36" s="101">
        <v>4028</v>
      </c>
      <c r="D36" s="89" t="s">
        <v>239</v>
      </c>
      <c r="F36" s="127">
        <v>4050093.9113600003</v>
      </c>
      <c r="G36" s="128">
        <v>417216.74400011287</v>
      </c>
      <c r="H36" s="128">
        <v>161785.88160001201</v>
      </c>
      <c r="I36" s="128">
        <v>438695.18000013073</v>
      </c>
      <c r="J36" s="128">
        <v>14772.539068067032</v>
      </c>
      <c r="K36" s="128">
        <v>465861.06652477646</v>
      </c>
      <c r="L36" s="128">
        <v>40797.745500502322</v>
      </c>
      <c r="M36" s="93">
        <v>128020.48</v>
      </c>
      <c r="N36" s="128">
        <v>0</v>
      </c>
      <c r="O36" s="141">
        <v>54272</v>
      </c>
      <c r="P36" s="128">
        <v>1080203.4618251012</v>
      </c>
      <c r="Q36" s="94"/>
      <c r="R36" s="128">
        <v>0</v>
      </c>
      <c r="S36" s="92"/>
      <c r="T36" s="130">
        <v>0</v>
      </c>
      <c r="U36" s="96">
        <v>0</v>
      </c>
      <c r="V36" s="96"/>
      <c r="W36" s="97">
        <v>6851719.0098787043</v>
      </c>
      <c r="Y36" s="142">
        <v>208485.7432</v>
      </c>
    </row>
    <row r="37" spans="1:25" ht="10.5" x14ac:dyDescent="0.25">
      <c r="A37" s="100" t="s">
        <v>271</v>
      </c>
      <c r="B37" s="101"/>
      <c r="C37" s="101">
        <v>6909</v>
      </c>
      <c r="D37" s="89" t="s">
        <v>342</v>
      </c>
      <c r="F37" s="127">
        <v>3545898.2529600002</v>
      </c>
      <c r="G37" s="128">
        <v>246209.3872000665</v>
      </c>
      <c r="H37" s="128">
        <v>99855.974400007224</v>
      </c>
      <c r="I37" s="128">
        <v>292216.74720008753</v>
      </c>
      <c r="J37" s="128">
        <v>13231.540820737469</v>
      </c>
      <c r="K37" s="128">
        <v>388292.62302350061</v>
      </c>
      <c r="L37" s="128">
        <v>51799.797280006205</v>
      </c>
      <c r="M37" s="93">
        <v>128020.48</v>
      </c>
      <c r="N37" s="128">
        <v>0</v>
      </c>
      <c r="O37" s="141">
        <v>31968.6158</v>
      </c>
      <c r="P37" s="128">
        <v>812382.45328217361</v>
      </c>
      <c r="Q37" s="94"/>
      <c r="R37" s="128">
        <v>0</v>
      </c>
      <c r="S37" s="92"/>
      <c r="T37" s="130">
        <v>0</v>
      </c>
      <c r="U37" s="96">
        <v>106444.11092801858</v>
      </c>
      <c r="V37" s="96"/>
      <c r="W37" s="97">
        <v>5716319.9828945985</v>
      </c>
      <c r="Y37" s="142">
        <v>165514.78839999999</v>
      </c>
    </row>
    <row r="38" spans="1:25" ht="10.5" x14ac:dyDescent="0.25">
      <c r="A38" s="100" t="s">
        <v>272</v>
      </c>
      <c r="B38" s="89"/>
      <c r="C38" s="101">
        <v>9998</v>
      </c>
      <c r="D38" s="89" t="s">
        <v>217</v>
      </c>
      <c r="F38" s="127">
        <v>3288314.9628933333</v>
      </c>
      <c r="G38" s="128">
        <v>239885.81761977525</v>
      </c>
      <c r="H38" s="128">
        <v>99125.422747833465</v>
      </c>
      <c r="I38" s="128">
        <v>337083.80159198452</v>
      </c>
      <c r="J38" s="128">
        <v>0</v>
      </c>
      <c r="K38" s="128">
        <v>170192.45245946231</v>
      </c>
      <c r="L38" s="128">
        <v>23670.846547327965</v>
      </c>
      <c r="M38" s="93">
        <v>128020.48</v>
      </c>
      <c r="N38" s="128">
        <v>0</v>
      </c>
      <c r="O38" s="141">
        <v>7628.8</v>
      </c>
      <c r="P38" s="94"/>
      <c r="Q38" s="143">
        <v>10517.249144752761</v>
      </c>
      <c r="R38" s="128">
        <v>0</v>
      </c>
      <c r="S38" s="92"/>
      <c r="T38" s="130">
        <v>0</v>
      </c>
      <c r="U38" s="96">
        <v>0</v>
      </c>
      <c r="V38" s="96"/>
      <c r="W38" s="97">
        <v>4304439.83300447</v>
      </c>
      <c r="Y38" s="142">
        <v>155504.9639</v>
      </c>
    </row>
    <row r="39" spans="1:25" ht="10.5" x14ac:dyDescent="0.25">
      <c r="A39" s="100" t="s">
        <v>272</v>
      </c>
      <c r="B39" s="89"/>
      <c r="C39" s="101">
        <v>9997</v>
      </c>
      <c r="D39" s="89" t="s">
        <v>224</v>
      </c>
      <c r="F39" s="127">
        <v>2754848.7052800003</v>
      </c>
      <c r="G39" s="128">
        <v>153370.59346062251</v>
      </c>
      <c r="H39" s="128">
        <v>62127.117171788697</v>
      </c>
      <c r="I39" s="128">
        <v>268301.17858265247</v>
      </c>
      <c r="J39" s="128">
        <v>0</v>
      </c>
      <c r="K39" s="128">
        <v>219970.05047710397</v>
      </c>
      <c r="L39" s="128">
        <v>30922.757376003665</v>
      </c>
      <c r="M39" s="93">
        <v>128020.48</v>
      </c>
      <c r="N39" s="128">
        <v>0</v>
      </c>
      <c r="O39" s="141">
        <v>7065.6</v>
      </c>
      <c r="P39" s="94"/>
      <c r="Q39" s="122">
        <v>0</v>
      </c>
      <c r="R39" s="128">
        <v>0</v>
      </c>
      <c r="S39" s="92"/>
      <c r="T39" s="130">
        <v>0</v>
      </c>
      <c r="U39" s="96">
        <v>0</v>
      </c>
      <c r="V39" s="96"/>
      <c r="W39" s="97">
        <v>3624626.4823481715</v>
      </c>
      <c r="Y39" s="142">
        <v>123987.77680000001</v>
      </c>
    </row>
    <row r="40" spans="1:25" ht="10.5" hidden="1" x14ac:dyDescent="0.25">
      <c r="A40" s="89"/>
      <c r="B40" s="89"/>
      <c r="C40" s="111"/>
      <c r="D40" s="89"/>
      <c r="F40" s="91"/>
      <c r="G40" s="92"/>
      <c r="H40" s="92"/>
      <c r="I40" s="92"/>
      <c r="J40" s="92"/>
      <c r="K40" s="92"/>
      <c r="L40" s="92"/>
      <c r="M40" s="99"/>
      <c r="N40" s="92"/>
      <c r="O40" s="99"/>
      <c r="P40" s="92"/>
      <c r="Q40" s="94"/>
      <c r="R40" s="92"/>
      <c r="S40" s="92"/>
      <c r="T40" s="92"/>
      <c r="U40" s="112"/>
      <c r="V40" s="112"/>
      <c r="W40" s="97"/>
    </row>
    <row r="41" spans="1:25" ht="10.5" hidden="1" x14ac:dyDescent="0.25">
      <c r="A41" s="89"/>
      <c r="B41" s="89"/>
      <c r="C41" s="111"/>
      <c r="D41" s="89"/>
      <c r="F41" s="91"/>
      <c r="G41" s="92"/>
      <c r="H41" s="92"/>
      <c r="I41" s="92"/>
      <c r="J41" s="92"/>
      <c r="K41" s="92"/>
      <c r="L41" s="92"/>
      <c r="M41" s="99"/>
      <c r="N41" s="92"/>
      <c r="O41" s="99"/>
      <c r="P41" s="92"/>
      <c r="Q41" s="94"/>
      <c r="R41" s="92"/>
      <c r="S41" s="92"/>
      <c r="T41" s="92"/>
      <c r="U41" s="112"/>
      <c r="V41" s="112"/>
      <c r="W41" s="97"/>
    </row>
    <row r="42" spans="1:25" ht="10.5" hidden="1" x14ac:dyDescent="0.25">
      <c r="A42" s="89"/>
      <c r="B42" s="89"/>
      <c r="C42" s="111"/>
      <c r="D42" s="89"/>
      <c r="F42" s="91"/>
      <c r="G42" s="92"/>
      <c r="H42" s="92"/>
      <c r="I42" s="92"/>
      <c r="J42" s="92"/>
      <c r="K42" s="92"/>
      <c r="L42" s="92"/>
      <c r="M42" s="99"/>
      <c r="N42" s="92"/>
      <c r="O42" s="99"/>
      <c r="P42" s="92"/>
      <c r="Q42" s="94"/>
      <c r="R42" s="92"/>
      <c r="S42" s="92"/>
      <c r="T42" s="92"/>
      <c r="U42" s="112"/>
      <c r="V42" s="112"/>
      <c r="W42" s="97"/>
    </row>
    <row r="43" spans="1:25" x14ac:dyDescent="0.2">
      <c r="A43" s="98"/>
      <c r="B43" s="98"/>
      <c r="C43" s="98"/>
      <c r="D43" s="98"/>
      <c r="E43" s="98"/>
      <c r="F43" s="98"/>
      <c r="G43" s="98"/>
      <c r="H43" s="98"/>
      <c r="I43" s="98"/>
      <c r="J43" s="98"/>
      <c r="K43" s="98"/>
      <c r="L43" s="98"/>
      <c r="M43" s="98"/>
      <c r="N43" s="98"/>
      <c r="O43" s="98"/>
      <c r="P43" s="98"/>
      <c r="Q43" s="98"/>
      <c r="R43" s="98"/>
      <c r="S43" s="98"/>
      <c r="T43" s="98"/>
      <c r="U43" s="98"/>
      <c r="V43" s="98"/>
      <c r="W43" s="98"/>
    </row>
    <row r="44" spans="1:25" x14ac:dyDescent="0.2">
      <c r="A44" s="98"/>
      <c r="B44" s="98"/>
      <c r="C44" s="98"/>
      <c r="D44" s="98"/>
      <c r="E44" s="98"/>
      <c r="F44" s="98"/>
      <c r="G44" s="98"/>
      <c r="H44" s="98"/>
      <c r="I44" s="98"/>
      <c r="J44" s="98"/>
      <c r="K44" s="98"/>
      <c r="L44" s="98"/>
      <c r="M44" s="98"/>
      <c r="N44" s="98"/>
      <c r="O44" s="98"/>
      <c r="P44" s="98"/>
      <c r="Q44" s="98"/>
      <c r="R44" s="98"/>
      <c r="S44" s="98"/>
      <c r="T44" s="98"/>
      <c r="U44" s="98"/>
      <c r="V44" s="98"/>
      <c r="W44" s="98"/>
    </row>
    <row r="45" spans="1:25" x14ac:dyDescent="0.2">
      <c r="A45" s="98"/>
      <c r="B45" s="98"/>
      <c r="C45" s="98"/>
      <c r="D45" s="98"/>
      <c r="E45" s="98"/>
      <c r="F45" s="98"/>
      <c r="G45" s="98"/>
      <c r="H45" s="98"/>
      <c r="I45" s="98"/>
      <c r="J45" s="98"/>
      <c r="K45" s="98"/>
      <c r="L45" s="98"/>
      <c r="M45" s="98"/>
      <c r="N45" s="98"/>
      <c r="O45" s="98"/>
      <c r="P45" s="98"/>
      <c r="Q45" s="98"/>
      <c r="R45" s="98"/>
      <c r="S45" s="98"/>
      <c r="T45" s="98"/>
      <c r="U45" s="98"/>
      <c r="V45" s="98"/>
      <c r="W45" s="98"/>
    </row>
    <row r="46" spans="1:25" x14ac:dyDescent="0.2">
      <c r="A46" s="98"/>
      <c r="B46" s="98"/>
      <c r="C46" s="98"/>
      <c r="D46" s="98"/>
      <c r="E46" s="98"/>
      <c r="F46" s="98"/>
      <c r="G46" s="98"/>
      <c r="H46" s="98"/>
      <c r="I46" s="98"/>
      <c r="J46" s="98"/>
      <c r="K46" s="98"/>
      <c r="L46" s="98"/>
      <c r="M46" s="98"/>
      <c r="N46" s="98"/>
      <c r="O46" s="98"/>
      <c r="P46" s="98"/>
      <c r="Q46" s="98"/>
      <c r="R46" s="98"/>
      <c r="S46" s="98"/>
      <c r="T46" s="98"/>
      <c r="U46" s="98"/>
      <c r="V46" s="98"/>
      <c r="W46" s="98"/>
    </row>
    <row r="47" spans="1:25" x14ac:dyDescent="0.2">
      <c r="A47" s="98"/>
      <c r="B47" s="98"/>
      <c r="C47" s="98"/>
      <c r="D47" s="98"/>
      <c r="E47" s="98"/>
      <c r="F47" s="98"/>
      <c r="G47" s="98"/>
      <c r="H47" s="98"/>
      <c r="I47" s="98"/>
      <c r="J47" s="98"/>
      <c r="K47" s="98"/>
      <c r="L47" s="98"/>
      <c r="M47" s="98"/>
      <c r="N47" s="98"/>
      <c r="O47" s="98"/>
      <c r="P47" s="98"/>
      <c r="Q47" s="98"/>
      <c r="R47" s="98"/>
      <c r="S47" s="98"/>
      <c r="T47" s="98"/>
      <c r="U47" s="98"/>
      <c r="V47" s="98"/>
      <c r="W47" s="98"/>
    </row>
    <row r="48" spans="1:25" x14ac:dyDescent="0.2">
      <c r="A48" s="98"/>
      <c r="B48" s="98"/>
      <c r="C48" s="98"/>
      <c r="D48" s="98"/>
      <c r="E48" s="98"/>
      <c r="F48" s="98"/>
      <c r="G48" s="98"/>
      <c r="H48" s="98"/>
      <c r="I48" s="98"/>
      <c r="J48" s="98"/>
      <c r="K48" s="98"/>
      <c r="L48" s="98"/>
      <c r="M48" s="98"/>
      <c r="N48" s="98"/>
      <c r="O48" s="98"/>
      <c r="P48" s="98"/>
      <c r="Q48" s="98"/>
      <c r="R48" s="98"/>
      <c r="S48" s="98"/>
      <c r="T48" s="98"/>
      <c r="U48" s="98"/>
      <c r="V48" s="98"/>
      <c r="W48" s="98"/>
    </row>
    <row r="49" s="98" customFormat="1" x14ac:dyDescent="0.2"/>
    <row r="50" s="98" customFormat="1" x14ac:dyDescent="0.2"/>
    <row r="51" s="98" customFormat="1" x14ac:dyDescent="0.2"/>
    <row r="52" s="98" customFormat="1" x14ac:dyDescent="0.2"/>
    <row r="53" s="98" customFormat="1" x14ac:dyDescent="0.2"/>
    <row r="54" s="98" customFormat="1" x14ac:dyDescent="0.2"/>
    <row r="55" s="98" customFormat="1" x14ac:dyDescent="0.2"/>
    <row r="56" s="98" customFormat="1" x14ac:dyDescent="0.2"/>
    <row r="57" s="98" customFormat="1" x14ac:dyDescent="0.2"/>
    <row r="58" s="98" customFormat="1" x14ac:dyDescent="0.2"/>
    <row r="59" s="98" customFormat="1" x14ac:dyDescent="0.2"/>
    <row r="60" s="98" customFormat="1" x14ac:dyDescent="0.2"/>
    <row r="61" s="98" customFormat="1" x14ac:dyDescent="0.2"/>
    <row r="62" s="98" customFormat="1" x14ac:dyDescent="0.2"/>
    <row r="63" s="98" customFormat="1" x14ac:dyDescent="0.2"/>
    <row r="64" s="98" customFormat="1" x14ac:dyDescent="0.2"/>
    <row r="65" s="98" customFormat="1" x14ac:dyDescent="0.2"/>
    <row r="66" s="98" customFormat="1" x14ac:dyDescent="0.2"/>
    <row r="67" s="98" customFormat="1" x14ac:dyDescent="0.2"/>
    <row r="68" s="98" customFormat="1" x14ac:dyDescent="0.2"/>
    <row r="69" s="98" customFormat="1" x14ac:dyDescent="0.2"/>
    <row r="70" s="98" customFormat="1" x14ac:dyDescent="0.2"/>
    <row r="71" s="98" customFormat="1" x14ac:dyDescent="0.2"/>
    <row r="72" s="98" customFormat="1" x14ac:dyDescent="0.2"/>
    <row r="73" s="98" customFormat="1" x14ac:dyDescent="0.2"/>
    <row r="74" s="98" customFormat="1" x14ac:dyDescent="0.2"/>
    <row r="75" s="98" customFormat="1" x14ac:dyDescent="0.2"/>
    <row r="76" s="98" customFormat="1" x14ac:dyDescent="0.2"/>
    <row r="77" s="98" customFormat="1" x14ac:dyDescent="0.2"/>
    <row r="78" s="98" customFormat="1" x14ac:dyDescent="0.2"/>
    <row r="79" s="98" customFormat="1" x14ac:dyDescent="0.2"/>
    <row r="80" s="98" customFormat="1" x14ac:dyDescent="0.2"/>
    <row r="81" s="98" customFormat="1" x14ac:dyDescent="0.2"/>
    <row r="82" s="98" customFormat="1" x14ac:dyDescent="0.2"/>
    <row r="83" s="98" customFormat="1" x14ac:dyDescent="0.2"/>
    <row r="84" s="98" customFormat="1" x14ac:dyDescent="0.2"/>
    <row r="85" s="98" customFormat="1" x14ac:dyDescent="0.2"/>
    <row r="86" s="98" customFormat="1" x14ac:dyDescent="0.2"/>
    <row r="87" s="98" customFormat="1" x14ac:dyDescent="0.2"/>
    <row r="88" s="98" customFormat="1" x14ac:dyDescent="0.2"/>
  </sheetData>
  <mergeCells count="1">
    <mergeCell ref="F3:W3"/>
  </mergeCells>
  <dataValidations count="2">
    <dataValidation type="list" allowBlank="1" showInputMessage="1" showErrorMessage="1" sqref="A5:A39" xr:uid="{00000000-0002-0000-0400-000000000000}">
      <formula1>#REF!</formula1>
    </dataValidation>
    <dataValidation type="list" allowBlank="1" showInputMessage="1" showErrorMessage="1" sqref="A40:A42" xr:uid="{00000000-0002-0000-0400-000001000000}">
      <formula1>$A$43:$A$43</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Q232"/>
  <sheetViews>
    <sheetView workbookViewId="0">
      <pane xSplit="4" ySplit="7" topLeftCell="E47" activePane="bottomRight" state="frozen"/>
      <selection pane="topRight" activeCell="E1" sqref="E1"/>
      <selection pane="bottomLeft" activeCell="A8" sqref="A8"/>
      <selection pane="bottomRight" activeCell="D51" sqref="D51"/>
    </sheetView>
  </sheetViews>
  <sheetFormatPr defaultColWidth="9.1796875" defaultRowHeight="10" x14ac:dyDescent="0.2"/>
  <cols>
    <col min="1" max="1" width="18.54296875" style="34" customWidth="1"/>
    <col min="2" max="2" width="5.54296875" style="34" bestFit="1" customWidth="1"/>
    <col min="3" max="3" width="6.81640625" style="35" customWidth="1"/>
    <col min="4" max="4" width="40.54296875" style="34" customWidth="1"/>
    <col min="5" max="5" width="9.7265625" style="37" customWidth="1"/>
    <col min="6" max="6" width="8.81640625" style="37" customWidth="1"/>
    <col min="7" max="7" width="10" style="37" bestFit="1" customWidth="1"/>
    <col min="8" max="8" width="12.7265625" style="37" customWidth="1"/>
    <col min="9" max="9" width="11.453125" style="37" customWidth="1"/>
    <col min="10" max="10" width="9.26953125" style="37" bestFit="1" customWidth="1"/>
    <col min="11" max="11" width="1.453125" style="37" customWidth="1"/>
    <col min="12" max="12" width="10.7265625" style="55" bestFit="1" customWidth="1"/>
    <col min="13" max="13" width="1.453125" style="37" customWidth="1"/>
    <col min="14" max="14" width="10" style="37" hidden="1" customWidth="1"/>
    <col min="15" max="15" width="10.54296875" style="37" hidden="1" customWidth="1"/>
    <col min="16" max="16" width="11.453125" style="37" customWidth="1"/>
    <col min="17" max="17" width="13.81640625" style="37" hidden="1" customWidth="1"/>
    <col min="18" max="18" width="1.54296875" style="37" customWidth="1"/>
    <col min="19" max="19" width="14.1796875" style="37" customWidth="1"/>
    <col min="20" max="20" width="11.54296875" style="37" customWidth="1"/>
    <col min="21" max="21" width="1.453125" style="37" customWidth="1"/>
    <col min="22" max="22" width="9.1796875" style="37" customWidth="1"/>
    <col min="23" max="16384" width="9.1796875" style="37"/>
  </cols>
  <sheetData>
    <row r="1" spans="1:95" s="2" customFormat="1" ht="10.5" x14ac:dyDescent="0.25">
      <c r="A1" s="1" t="s">
        <v>355</v>
      </c>
      <c r="B1" s="1"/>
      <c r="D1" s="3"/>
      <c r="E1" s="3"/>
      <c r="F1" s="4"/>
      <c r="G1" s="3"/>
      <c r="H1" s="3"/>
      <c r="I1" s="4"/>
      <c r="J1" s="4"/>
      <c r="K1" s="4"/>
      <c r="L1" s="5"/>
      <c r="M1" s="4"/>
      <c r="N1" s="4"/>
      <c r="O1" s="4"/>
      <c r="P1" s="4"/>
      <c r="Q1" s="4"/>
      <c r="R1" s="4"/>
      <c r="S1" s="11"/>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row>
    <row r="2" spans="1:95" s="2" customFormat="1" ht="10.5" x14ac:dyDescent="0.25">
      <c r="A2" s="1"/>
      <c r="B2" s="1"/>
      <c r="D2" s="3"/>
      <c r="E2" s="3"/>
      <c r="F2" s="4"/>
      <c r="G2" s="6"/>
      <c r="H2" s="7"/>
      <c r="I2" s="7"/>
      <c r="J2" s="4"/>
      <c r="K2" s="4"/>
      <c r="L2" s="8"/>
      <c r="M2" s="4"/>
      <c r="N2" s="9"/>
      <c r="O2" s="10"/>
      <c r="P2" s="4"/>
      <c r="Q2" s="4"/>
      <c r="R2" s="4"/>
      <c r="S2" s="11"/>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row>
    <row r="3" spans="1:95" s="2" customFormat="1" ht="10.5" x14ac:dyDescent="0.25">
      <c r="A3" s="12" t="s">
        <v>250</v>
      </c>
      <c r="B3" s="1"/>
      <c r="D3" s="131">
        <v>3597.6114900000002</v>
      </c>
      <c r="E3" s="14">
        <v>0</v>
      </c>
      <c r="F3" s="15" t="s">
        <v>251</v>
      </c>
      <c r="G3" s="15"/>
      <c r="H3" s="16"/>
      <c r="I3" s="37"/>
      <c r="J3" s="4"/>
      <c r="K3" s="4"/>
      <c r="L3" s="17"/>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row>
    <row r="4" spans="1:95" s="2" customFormat="1" ht="10.5" x14ac:dyDescent="0.25">
      <c r="A4" s="12" t="s">
        <v>252</v>
      </c>
      <c r="B4" s="18"/>
      <c r="D4" s="131">
        <v>5072.8622400000004</v>
      </c>
      <c r="E4" s="14">
        <v>0</v>
      </c>
      <c r="F4" s="15" t="s">
        <v>251</v>
      </c>
      <c r="G4" s="15"/>
      <c r="H4" s="19"/>
      <c r="I4" s="4"/>
      <c r="J4" s="4"/>
      <c r="K4" s="4"/>
      <c r="L4" s="17"/>
      <c r="M4" s="4"/>
      <c r="N4" s="20" t="s">
        <v>253</v>
      </c>
      <c r="O4" s="20" t="s">
        <v>253</v>
      </c>
      <c r="P4" s="123" t="s">
        <v>253</v>
      </c>
      <c r="Q4" s="4"/>
      <c r="R4" s="4"/>
      <c r="S4" s="113" t="s">
        <v>352</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95" s="2" customFormat="1" ht="10.5" x14ac:dyDescent="0.25">
      <c r="A5" s="12" t="s">
        <v>254</v>
      </c>
      <c r="B5" s="18"/>
      <c r="D5" s="131">
        <v>5717.9718900000007</v>
      </c>
      <c r="E5" s="14">
        <v>0</v>
      </c>
      <c r="F5" s="15" t="s">
        <v>251</v>
      </c>
      <c r="G5" s="15"/>
      <c r="H5" s="1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row>
    <row r="6" spans="1:95" s="2" customFormat="1" ht="11.25" customHeight="1" x14ac:dyDescent="0.25">
      <c r="A6" s="21" t="s">
        <v>255</v>
      </c>
      <c r="B6" s="21"/>
      <c r="C6" s="22"/>
      <c r="D6" s="23"/>
      <c r="E6" s="149" t="s">
        <v>256</v>
      </c>
      <c r="F6" s="149"/>
      <c r="G6" s="4"/>
      <c r="H6" s="149" t="s">
        <v>256</v>
      </c>
      <c r="I6" s="149"/>
      <c r="J6" s="4"/>
      <c r="K6" s="4"/>
      <c r="L6" s="17"/>
      <c r="M6" s="4"/>
      <c r="N6" s="150"/>
      <c r="O6" s="150"/>
      <c r="P6" s="4"/>
      <c r="Q6" s="9"/>
      <c r="R6" s="4"/>
      <c r="S6" s="9"/>
      <c r="T6" s="11"/>
      <c r="U6" s="1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s="24" customFormat="1" ht="57.75" customHeight="1" x14ac:dyDescent="0.25">
      <c r="A7" s="24" t="s">
        <v>0</v>
      </c>
      <c r="B7" s="25" t="s">
        <v>257</v>
      </c>
      <c r="C7" s="25" t="s">
        <v>258</v>
      </c>
      <c r="D7" s="24" t="s">
        <v>1</v>
      </c>
      <c r="E7" s="26" t="s">
        <v>259</v>
      </c>
      <c r="F7" s="137" t="s">
        <v>356</v>
      </c>
      <c r="G7" s="28" t="s">
        <v>260</v>
      </c>
      <c r="H7" s="29" t="s">
        <v>261</v>
      </c>
      <c r="I7" s="29" t="s">
        <v>262</v>
      </c>
      <c r="J7" s="28" t="s">
        <v>263</v>
      </c>
      <c r="K7" s="30"/>
      <c r="L7" s="31" t="s">
        <v>264</v>
      </c>
      <c r="M7" s="30"/>
      <c r="N7" s="32" t="s">
        <v>265</v>
      </c>
      <c r="O7" s="32" t="s">
        <v>266</v>
      </c>
      <c r="P7" s="113" t="s">
        <v>331</v>
      </c>
      <c r="Q7" s="33" t="s">
        <v>267</v>
      </c>
      <c r="R7" s="30"/>
      <c r="S7" s="27" t="s">
        <v>357</v>
      </c>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row>
    <row r="8" spans="1:95" ht="10.5" x14ac:dyDescent="0.25">
      <c r="A8" s="34" t="s">
        <v>269</v>
      </c>
      <c r="B8" s="35" t="s">
        <v>9</v>
      </c>
      <c r="C8" s="35">
        <v>2173</v>
      </c>
      <c r="D8" s="34" t="s">
        <v>10</v>
      </c>
      <c r="E8" s="36">
        <v>188</v>
      </c>
      <c r="F8" s="138"/>
      <c r="G8" s="37">
        <v>188</v>
      </c>
      <c r="H8" s="38"/>
      <c r="I8" s="39"/>
      <c r="J8" s="37">
        <v>0</v>
      </c>
      <c r="L8" s="40">
        <v>676350.96012000006</v>
      </c>
      <c r="N8" s="39"/>
      <c r="O8" s="39"/>
      <c r="P8" s="39"/>
      <c r="Q8" s="39"/>
      <c r="S8" s="121">
        <v>188</v>
      </c>
      <c r="T8" s="11"/>
      <c r="U8" s="11"/>
    </row>
    <row r="9" spans="1:95" ht="10.5" x14ac:dyDescent="0.25">
      <c r="A9" s="34" t="s">
        <v>271</v>
      </c>
      <c r="B9" s="35">
        <v>0</v>
      </c>
      <c r="C9" s="35">
        <v>3000</v>
      </c>
      <c r="D9" s="34" t="s">
        <v>11</v>
      </c>
      <c r="E9" s="36">
        <v>599</v>
      </c>
      <c r="F9" s="138"/>
      <c r="G9" s="37">
        <v>599</v>
      </c>
      <c r="H9" s="38"/>
      <c r="I9" s="39"/>
      <c r="J9" s="37">
        <v>0</v>
      </c>
      <c r="L9" s="40">
        <v>2154969.2825100003</v>
      </c>
      <c r="N9" s="39"/>
      <c r="O9" s="39"/>
      <c r="P9" s="39"/>
      <c r="Q9" s="39"/>
      <c r="S9" s="121">
        <v>599</v>
      </c>
      <c r="T9" s="11"/>
    </row>
    <row r="10" spans="1:95" ht="10.5" x14ac:dyDescent="0.25">
      <c r="A10" s="34" t="s">
        <v>269</v>
      </c>
      <c r="B10" s="35" t="s">
        <v>12</v>
      </c>
      <c r="C10" s="35">
        <v>3026</v>
      </c>
      <c r="D10" s="34" t="s">
        <v>13</v>
      </c>
      <c r="E10" s="36">
        <v>342</v>
      </c>
      <c r="F10" s="138"/>
      <c r="G10" s="37">
        <v>342</v>
      </c>
      <c r="H10" s="38"/>
      <c r="I10" s="39"/>
      <c r="J10" s="37">
        <v>0</v>
      </c>
      <c r="L10" s="40">
        <v>1230383.1295800002</v>
      </c>
      <c r="N10" s="39"/>
      <c r="O10" s="39"/>
      <c r="P10" s="39"/>
      <c r="Q10" s="39"/>
      <c r="S10" s="121">
        <v>342</v>
      </c>
      <c r="T10" s="11"/>
    </row>
    <row r="11" spans="1:95" ht="10.5" x14ac:dyDescent="0.25">
      <c r="A11" s="34" t="s">
        <v>271</v>
      </c>
      <c r="B11" s="35">
        <v>0</v>
      </c>
      <c r="C11" s="35">
        <v>2001</v>
      </c>
      <c r="D11" s="34" t="s">
        <v>21</v>
      </c>
      <c r="E11" s="36">
        <v>370</v>
      </c>
      <c r="F11" s="138"/>
      <c r="G11" s="37">
        <v>370</v>
      </c>
      <c r="H11" s="38"/>
      <c r="I11" s="39"/>
      <c r="J11" s="37">
        <v>0</v>
      </c>
      <c r="L11" s="40">
        <v>1331116.2513000001</v>
      </c>
      <c r="N11" s="39"/>
      <c r="O11" s="39"/>
      <c r="P11" s="39"/>
      <c r="Q11" s="39"/>
      <c r="S11" s="121">
        <v>370</v>
      </c>
      <c r="T11" s="11"/>
    </row>
    <row r="12" spans="1:95" ht="10.5" x14ac:dyDescent="0.25">
      <c r="A12" s="34" t="s">
        <v>271</v>
      </c>
      <c r="B12" s="35">
        <v>0</v>
      </c>
      <c r="C12" s="35" t="s">
        <v>283</v>
      </c>
      <c r="D12" s="34" t="s">
        <v>4</v>
      </c>
      <c r="E12" s="36">
        <v>328</v>
      </c>
      <c r="F12" s="138"/>
      <c r="G12" s="37">
        <v>328</v>
      </c>
      <c r="H12" s="38"/>
      <c r="I12" s="39"/>
      <c r="J12" s="37">
        <v>0</v>
      </c>
      <c r="L12" s="40">
        <v>1180016.5687200001</v>
      </c>
      <c r="N12" s="39"/>
      <c r="O12" s="39"/>
      <c r="P12" s="39"/>
      <c r="Q12" s="39"/>
      <c r="S12" s="121">
        <v>328</v>
      </c>
      <c r="T12" s="11"/>
    </row>
    <row r="13" spans="1:95" ht="10.5" x14ac:dyDescent="0.25">
      <c r="A13" s="34" t="s">
        <v>271</v>
      </c>
      <c r="B13" s="35">
        <v>0</v>
      </c>
      <c r="C13" s="35">
        <v>2150</v>
      </c>
      <c r="D13" s="34" t="s">
        <v>15</v>
      </c>
      <c r="E13" s="36">
        <v>296</v>
      </c>
      <c r="F13" s="138"/>
      <c r="G13" s="37">
        <v>296</v>
      </c>
      <c r="H13" s="38"/>
      <c r="I13" s="39"/>
      <c r="J13" s="37">
        <v>0</v>
      </c>
      <c r="L13" s="40">
        <v>1064893.00104</v>
      </c>
      <c r="N13" s="39"/>
      <c r="O13" s="39"/>
      <c r="P13" s="39"/>
      <c r="Q13" s="39"/>
      <c r="S13" s="121">
        <v>296</v>
      </c>
      <c r="T13" s="11"/>
    </row>
    <row r="14" spans="1:95" ht="10.5" x14ac:dyDescent="0.25">
      <c r="A14" s="34" t="s">
        <v>271</v>
      </c>
      <c r="B14" s="35">
        <v>0</v>
      </c>
      <c r="C14" s="35">
        <v>2184</v>
      </c>
      <c r="D14" s="34" t="s">
        <v>16</v>
      </c>
      <c r="E14" s="36">
        <v>170</v>
      </c>
      <c r="F14" s="138"/>
      <c r="G14" s="37">
        <v>170</v>
      </c>
      <c r="H14" s="38"/>
      <c r="I14" s="39"/>
      <c r="J14" s="37">
        <v>0</v>
      </c>
      <c r="L14" s="40">
        <v>611593.95330000005</v>
      </c>
      <c r="N14" s="39"/>
      <c r="O14" s="39"/>
      <c r="P14" s="39"/>
      <c r="Q14" s="39"/>
      <c r="S14" s="121">
        <v>170</v>
      </c>
      <c r="T14" s="11"/>
    </row>
    <row r="15" spans="1:95" ht="10.5" x14ac:dyDescent="0.25">
      <c r="A15" s="34" t="s">
        <v>271</v>
      </c>
      <c r="B15" s="35">
        <v>0</v>
      </c>
      <c r="C15" s="35">
        <v>3360</v>
      </c>
      <c r="D15" s="34" t="s">
        <v>17</v>
      </c>
      <c r="E15" s="36">
        <v>414</v>
      </c>
      <c r="F15" s="138"/>
      <c r="G15" s="37">
        <v>414</v>
      </c>
      <c r="H15" s="38"/>
      <c r="I15" s="39"/>
      <c r="J15" s="37">
        <v>0</v>
      </c>
      <c r="L15" s="40">
        <v>1489411.15686</v>
      </c>
      <c r="N15" s="39"/>
      <c r="O15" s="39"/>
      <c r="P15" s="39"/>
      <c r="Q15" s="39"/>
      <c r="S15" s="121">
        <v>414</v>
      </c>
      <c r="T15" s="11"/>
    </row>
    <row r="16" spans="1:95" ht="10.5" x14ac:dyDescent="0.25">
      <c r="A16" s="34" t="s">
        <v>269</v>
      </c>
      <c r="B16" s="35" t="s">
        <v>18</v>
      </c>
      <c r="C16" s="35">
        <v>2102</v>
      </c>
      <c r="D16" s="34" t="s">
        <v>19</v>
      </c>
      <c r="E16" s="36">
        <v>213</v>
      </c>
      <c r="F16" s="138"/>
      <c r="G16" s="37">
        <v>213</v>
      </c>
      <c r="H16" s="38"/>
      <c r="I16" s="39"/>
      <c r="J16" s="37">
        <v>0</v>
      </c>
      <c r="L16" s="40">
        <v>766291.24737</v>
      </c>
      <c r="N16" s="39"/>
      <c r="O16" s="39"/>
      <c r="P16" s="39"/>
      <c r="Q16" s="39"/>
      <c r="S16" s="121">
        <v>213</v>
      </c>
      <c r="T16" s="11"/>
    </row>
    <row r="17" spans="1:21" ht="10.5" x14ac:dyDescent="0.25">
      <c r="A17" s="34" t="s">
        <v>271</v>
      </c>
      <c r="B17" s="35">
        <v>0</v>
      </c>
      <c r="C17" s="35">
        <v>2020</v>
      </c>
      <c r="D17" s="34" t="s">
        <v>20</v>
      </c>
      <c r="E17" s="36">
        <v>493</v>
      </c>
      <c r="F17" s="138"/>
      <c r="G17" s="37">
        <v>493</v>
      </c>
      <c r="H17" s="38"/>
      <c r="I17" s="39"/>
      <c r="J17" s="37">
        <v>0</v>
      </c>
      <c r="L17" s="40">
        <v>1773622.4645700001</v>
      </c>
      <c r="N17" s="39"/>
      <c r="O17" s="39"/>
      <c r="P17" s="39"/>
      <c r="Q17" s="39"/>
      <c r="S17" s="121">
        <v>493</v>
      </c>
      <c r="T17" s="11"/>
      <c r="U17" s="41"/>
    </row>
    <row r="18" spans="1:21" ht="10.5" x14ac:dyDescent="0.25">
      <c r="A18" s="34" t="s">
        <v>269</v>
      </c>
      <c r="B18" s="35" t="s">
        <v>24</v>
      </c>
      <c r="C18" s="35">
        <v>2166</v>
      </c>
      <c r="D18" s="34" t="s">
        <v>25</v>
      </c>
      <c r="E18" s="36">
        <v>186</v>
      </c>
      <c r="F18" s="138"/>
      <c r="G18" s="37">
        <v>186</v>
      </c>
      <c r="H18" s="38"/>
      <c r="I18" s="39"/>
      <c r="J18" s="37">
        <v>0</v>
      </c>
      <c r="L18" s="40">
        <v>669155.7371400001</v>
      </c>
      <c r="N18" s="39"/>
      <c r="O18" s="39"/>
      <c r="P18" s="39"/>
      <c r="Q18" s="39"/>
      <c r="S18" s="121">
        <v>186</v>
      </c>
      <c r="T18" s="11"/>
    </row>
    <row r="19" spans="1:21" ht="10.5" x14ac:dyDescent="0.25">
      <c r="A19" s="34" t="s">
        <v>269</v>
      </c>
      <c r="B19" s="35" t="s">
        <v>26</v>
      </c>
      <c r="C19" s="35">
        <v>2062</v>
      </c>
      <c r="D19" s="34" t="s">
        <v>27</v>
      </c>
      <c r="E19" s="36">
        <v>417</v>
      </c>
      <c r="F19" s="138"/>
      <c r="G19" s="37">
        <v>417</v>
      </c>
      <c r="H19" s="38"/>
      <c r="I19" s="39"/>
      <c r="J19" s="37">
        <v>0</v>
      </c>
      <c r="L19" s="40">
        <v>1500203.9913300001</v>
      </c>
      <c r="N19" s="39"/>
      <c r="O19" s="39"/>
      <c r="P19" s="39"/>
      <c r="Q19" s="39"/>
      <c r="S19" s="121">
        <v>417</v>
      </c>
      <c r="T19" s="11"/>
    </row>
    <row r="20" spans="1:21" ht="10.5" x14ac:dyDescent="0.25">
      <c r="A20" s="34" t="s">
        <v>271</v>
      </c>
      <c r="B20" s="35">
        <v>0</v>
      </c>
      <c r="C20" s="35">
        <v>2075</v>
      </c>
      <c r="D20" s="34" t="s">
        <v>28</v>
      </c>
      <c r="E20" s="36">
        <v>570</v>
      </c>
      <c r="F20" s="138"/>
      <c r="G20" s="37">
        <v>570</v>
      </c>
      <c r="H20" s="38"/>
      <c r="I20" s="39"/>
      <c r="J20" s="37">
        <v>0</v>
      </c>
      <c r="L20" s="40">
        <v>2050638.5493000001</v>
      </c>
      <c r="N20" s="39"/>
      <c r="O20" s="39"/>
      <c r="P20" s="39"/>
      <c r="Q20" s="39"/>
      <c r="S20" s="121">
        <v>570</v>
      </c>
      <c r="T20" s="11"/>
    </row>
    <row r="21" spans="1:21" ht="10.5" x14ac:dyDescent="0.25">
      <c r="A21" s="34" t="s">
        <v>269</v>
      </c>
      <c r="B21" s="35" t="s">
        <v>29</v>
      </c>
      <c r="C21" s="35">
        <v>2107</v>
      </c>
      <c r="D21" s="34" t="s">
        <v>30</v>
      </c>
      <c r="E21" s="36">
        <v>388</v>
      </c>
      <c r="F21" s="138"/>
      <c r="G21" s="37">
        <v>388</v>
      </c>
      <c r="H21" s="38"/>
      <c r="I21" s="39"/>
      <c r="J21" s="37">
        <v>0</v>
      </c>
      <c r="L21" s="40">
        <v>1395873.2581200001</v>
      </c>
      <c r="N21" s="39"/>
      <c r="O21" s="39"/>
      <c r="P21" s="39"/>
      <c r="Q21" s="39"/>
      <c r="S21" s="121">
        <v>388</v>
      </c>
      <c r="T21" s="11"/>
    </row>
    <row r="22" spans="1:21" ht="10.5" x14ac:dyDescent="0.25">
      <c r="A22" s="34" t="s">
        <v>271</v>
      </c>
      <c r="B22" s="35">
        <v>0</v>
      </c>
      <c r="C22" s="35" t="s">
        <v>284</v>
      </c>
      <c r="D22" s="34" t="s">
        <v>5</v>
      </c>
      <c r="E22" s="36">
        <v>390</v>
      </c>
      <c r="F22" s="138"/>
      <c r="G22" s="37">
        <v>390</v>
      </c>
      <c r="H22" s="38"/>
      <c r="I22" s="39"/>
      <c r="J22" s="37">
        <v>0</v>
      </c>
      <c r="L22" s="40">
        <v>1403068.4811</v>
      </c>
      <c r="N22" s="39"/>
      <c r="O22" s="39"/>
      <c r="P22" s="39"/>
      <c r="Q22" s="13">
        <v>0</v>
      </c>
      <c r="S22" s="121">
        <v>390</v>
      </c>
      <c r="T22" s="11"/>
    </row>
    <row r="23" spans="1:21" ht="10.5" x14ac:dyDescent="0.25">
      <c r="A23" s="34" t="s">
        <v>272</v>
      </c>
      <c r="B23" s="35">
        <v>0</v>
      </c>
      <c r="C23" s="35" t="s">
        <v>285</v>
      </c>
      <c r="D23" s="34" t="s">
        <v>6</v>
      </c>
      <c r="E23" s="36">
        <v>370</v>
      </c>
      <c r="F23" s="138"/>
      <c r="G23" s="37">
        <v>370</v>
      </c>
      <c r="H23" s="38"/>
      <c r="I23" s="39"/>
      <c r="J23" s="37">
        <v>0</v>
      </c>
      <c r="L23" s="40">
        <v>1331116.2513000001</v>
      </c>
      <c r="N23" s="39"/>
      <c r="O23" s="39"/>
      <c r="P23" s="39"/>
      <c r="Q23" s="39"/>
      <c r="S23" s="121">
        <v>370</v>
      </c>
      <c r="T23" s="11"/>
    </row>
    <row r="24" spans="1:21" ht="10.5" x14ac:dyDescent="0.25">
      <c r="A24" s="34" t="s">
        <v>269</v>
      </c>
      <c r="B24" s="35" t="s">
        <v>31</v>
      </c>
      <c r="C24" s="35">
        <v>3031</v>
      </c>
      <c r="D24" s="34" t="s">
        <v>32</v>
      </c>
      <c r="E24" s="36">
        <v>202</v>
      </c>
      <c r="F24" s="138"/>
      <c r="G24" s="37">
        <v>202</v>
      </c>
      <c r="H24" s="38"/>
      <c r="I24" s="39"/>
      <c r="J24" s="37">
        <v>0</v>
      </c>
      <c r="L24" s="40">
        <v>726717.52098000003</v>
      </c>
      <c r="N24" s="39"/>
      <c r="O24" s="39"/>
      <c r="P24" s="39"/>
      <c r="Q24" s="39"/>
      <c r="S24" s="121">
        <v>202</v>
      </c>
      <c r="T24" s="11"/>
    </row>
    <row r="25" spans="1:21" ht="10.5" x14ac:dyDescent="0.25">
      <c r="A25" s="34" t="s">
        <v>271</v>
      </c>
      <c r="B25" s="35">
        <v>0</v>
      </c>
      <c r="C25" s="35">
        <v>2203</v>
      </c>
      <c r="D25" s="34" t="s">
        <v>34</v>
      </c>
      <c r="E25" s="36">
        <v>390</v>
      </c>
      <c r="F25" s="138"/>
      <c r="G25" s="37">
        <v>390</v>
      </c>
      <c r="H25" s="38"/>
      <c r="I25" s="39"/>
      <c r="J25" s="37">
        <v>0</v>
      </c>
      <c r="L25" s="40">
        <v>1403068.4811</v>
      </c>
      <c r="N25" s="39"/>
      <c r="O25" s="39"/>
      <c r="P25" s="39"/>
      <c r="Q25" s="39"/>
      <c r="S25" s="121">
        <v>390</v>
      </c>
      <c r="T25" s="11"/>
    </row>
    <row r="26" spans="1:21" ht="10.5" x14ac:dyDescent="0.25">
      <c r="A26" s="34" t="s">
        <v>271</v>
      </c>
      <c r="B26" s="35">
        <v>0</v>
      </c>
      <c r="C26" s="35">
        <v>2036</v>
      </c>
      <c r="D26" s="34" t="s">
        <v>35</v>
      </c>
      <c r="E26" s="36">
        <v>612</v>
      </c>
      <c r="F26" s="138"/>
      <c r="G26" s="37">
        <v>612</v>
      </c>
      <c r="H26" s="38"/>
      <c r="I26" s="39"/>
      <c r="J26" s="37">
        <v>0</v>
      </c>
      <c r="L26" s="40">
        <v>2201738.2318800003</v>
      </c>
      <c r="N26" s="39"/>
      <c r="O26" s="39"/>
      <c r="P26" s="39"/>
      <c r="Q26" s="39"/>
      <c r="S26" s="121">
        <v>612</v>
      </c>
      <c r="T26" s="11"/>
    </row>
    <row r="27" spans="1:21" ht="10.5" x14ac:dyDescent="0.25">
      <c r="A27" s="34" t="s">
        <v>271</v>
      </c>
      <c r="B27" s="35">
        <v>0</v>
      </c>
      <c r="C27" s="35">
        <v>2087</v>
      </c>
      <c r="D27" s="34" t="s">
        <v>37</v>
      </c>
      <c r="E27" s="36">
        <v>253</v>
      </c>
      <c r="F27" s="138"/>
      <c r="G27" s="37">
        <v>253</v>
      </c>
      <c r="H27" s="38"/>
      <c r="I27" s="39"/>
      <c r="J27" s="37">
        <v>0</v>
      </c>
      <c r="L27" s="40">
        <v>910195.70697000006</v>
      </c>
      <c r="N27" s="39"/>
      <c r="O27" s="39"/>
      <c r="P27" s="39"/>
      <c r="Q27" s="39"/>
      <c r="S27" s="121">
        <v>253</v>
      </c>
      <c r="T27" s="11"/>
    </row>
    <row r="28" spans="1:21" ht="10.5" x14ac:dyDescent="0.25">
      <c r="A28" s="34" t="s">
        <v>271</v>
      </c>
      <c r="B28" s="35">
        <v>0</v>
      </c>
      <c r="C28" s="35">
        <v>2094</v>
      </c>
      <c r="D28" s="34" t="s">
        <v>39</v>
      </c>
      <c r="E28" s="36">
        <v>412</v>
      </c>
      <c r="F28" s="138"/>
      <c r="G28" s="37">
        <v>412</v>
      </c>
      <c r="H28" s="38"/>
      <c r="I28" s="39"/>
      <c r="J28" s="37">
        <v>0</v>
      </c>
      <c r="L28" s="40">
        <v>1482215.9338800001</v>
      </c>
      <c r="N28" s="39"/>
      <c r="O28" s="39"/>
      <c r="P28" s="39"/>
      <c r="Q28" s="39"/>
      <c r="S28" s="121">
        <v>412</v>
      </c>
      <c r="T28" s="11"/>
    </row>
    <row r="29" spans="1:21" ht="10.5" x14ac:dyDescent="0.25">
      <c r="A29" s="34" t="s">
        <v>271</v>
      </c>
      <c r="B29" s="35">
        <v>0</v>
      </c>
      <c r="C29" s="35">
        <v>2013</v>
      </c>
      <c r="D29" s="34" t="s">
        <v>40</v>
      </c>
      <c r="E29" s="36">
        <v>173</v>
      </c>
      <c r="F29" s="138"/>
      <c r="G29" s="37">
        <v>173</v>
      </c>
      <c r="H29" s="38"/>
      <c r="I29" s="39"/>
      <c r="J29" s="37">
        <v>0</v>
      </c>
      <c r="L29" s="40">
        <v>622386.78777000005</v>
      </c>
      <c r="N29" s="39"/>
      <c r="O29" s="39"/>
      <c r="P29" s="39"/>
      <c r="Q29" s="39"/>
      <c r="S29" s="121">
        <v>173</v>
      </c>
      <c r="T29" s="11"/>
    </row>
    <row r="30" spans="1:21" ht="10.5" x14ac:dyDescent="0.25">
      <c r="A30" s="34" t="s">
        <v>271</v>
      </c>
      <c r="B30" s="35">
        <v>0</v>
      </c>
      <c r="C30" s="35">
        <v>3024</v>
      </c>
      <c r="D30" s="34" t="s">
        <v>41</v>
      </c>
      <c r="E30" s="36">
        <v>350</v>
      </c>
      <c r="F30" s="138"/>
      <c r="G30" s="37">
        <v>350</v>
      </c>
      <c r="H30" s="38"/>
      <c r="I30" s="39"/>
      <c r="J30" s="37">
        <v>0</v>
      </c>
      <c r="L30" s="40">
        <v>1259164.0215</v>
      </c>
      <c r="N30" s="39"/>
      <c r="O30" s="39"/>
      <c r="P30" s="39"/>
      <c r="Q30" s="39"/>
      <c r="S30" s="121">
        <v>350</v>
      </c>
      <c r="T30" s="11"/>
    </row>
    <row r="31" spans="1:21" ht="10.5" x14ac:dyDescent="0.25">
      <c r="A31" s="34" t="s">
        <v>271</v>
      </c>
      <c r="B31" s="35">
        <v>0</v>
      </c>
      <c r="C31" s="35">
        <v>2015</v>
      </c>
      <c r="D31" s="34" t="s">
        <v>42</v>
      </c>
      <c r="E31" s="36">
        <v>208</v>
      </c>
      <c r="F31" s="138"/>
      <c r="G31" s="37">
        <v>208</v>
      </c>
      <c r="H31" s="38"/>
      <c r="I31" s="39"/>
      <c r="J31" s="37">
        <v>0</v>
      </c>
      <c r="L31" s="40">
        <v>748303.18992000003</v>
      </c>
      <c r="N31" s="39"/>
      <c r="O31" s="39"/>
      <c r="P31" s="39"/>
      <c r="Q31" s="39"/>
      <c r="S31" s="121">
        <v>208</v>
      </c>
      <c r="T31" s="11"/>
    </row>
    <row r="32" spans="1:21" ht="10.5" x14ac:dyDescent="0.25">
      <c r="A32" s="34" t="s">
        <v>271</v>
      </c>
      <c r="B32" s="35">
        <v>0</v>
      </c>
      <c r="C32" s="35">
        <v>2186</v>
      </c>
      <c r="D32" s="34" t="s">
        <v>319</v>
      </c>
      <c r="E32" s="36">
        <v>421</v>
      </c>
      <c r="F32" s="138"/>
      <c r="G32" s="37">
        <v>421</v>
      </c>
      <c r="H32" s="38"/>
      <c r="I32" s="39"/>
      <c r="J32" s="37">
        <v>0</v>
      </c>
      <c r="L32" s="40">
        <v>1514594.43729</v>
      </c>
      <c r="N32" s="39"/>
      <c r="O32" s="39"/>
      <c r="P32" s="39"/>
      <c r="Q32" s="39"/>
      <c r="S32" s="121">
        <v>421</v>
      </c>
      <c r="T32" s="11"/>
    </row>
    <row r="33" spans="1:21" ht="10.5" x14ac:dyDescent="0.25">
      <c r="A33" s="34" t="s">
        <v>271</v>
      </c>
      <c r="B33" s="35">
        <v>0</v>
      </c>
      <c r="C33" s="35">
        <v>2110</v>
      </c>
      <c r="D33" s="34" t="s">
        <v>43</v>
      </c>
      <c r="E33" s="36">
        <v>417</v>
      </c>
      <c r="F33" s="138"/>
      <c r="G33" s="37">
        <v>417</v>
      </c>
      <c r="H33" s="38"/>
      <c r="I33" s="39"/>
      <c r="J33" s="37">
        <v>0</v>
      </c>
      <c r="L33" s="40">
        <v>1500203.9913300001</v>
      </c>
      <c r="N33" s="39"/>
      <c r="O33" s="39"/>
      <c r="P33" s="39"/>
      <c r="Q33" s="39"/>
      <c r="S33" s="121">
        <v>417</v>
      </c>
      <c r="T33" s="11"/>
    </row>
    <row r="34" spans="1:21" ht="10.5" x14ac:dyDescent="0.25">
      <c r="A34" s="34" t="s">
        <v>269</v>
      </c>
      <c r="B34" s="35" t="s">
        <v>44</v>
      </c>
      <c r="C34" s="35">
        <v>2111</v>
      </c>
      <c r="D34" s="34" t="s">
        <v>45</v>
      </c>
      <c r="E34" s="36">
        <v>428</v>
      </c>
      <c r="F34" s="138"/>
      <c r="G34" s="37">
        <v>428</v>
      </c>
      <c r="H34" s="38"/>
      <c r="I34" s="39"/>
      <c r="J34" s="37">
        <v>0</v>
      </c>
      <c r="L34" s="40">
        <v>1539777.7177200001</v>
      </c>
      <c r="N34" s="42"/>
      <c r="O34" s="39"/>
      <c r="P34" s="39"/>
      <c r="Q34" s="39"/>
      <c r="S34" s="121">
        <v>428</v>
      </c>
      <c r="T34" s="11"/>
    </row>
    <row r="35" spans="1:21" ht="10.5" x14ac:dyDescent="0.25">
      <c r="A35" s="34" t="s">
        <v>271</v>
      </c>
      <c r="B35" s="35">
        <v>0</v>
      </c>
      <c r="C35" s="35">
        <v>2024</v>
      </c>
      <c r="D35" s="34" t="s">
        <v>46</v>
      </c>
      <c r="E35" s="36">
        <v>602</v>
      </c>
      <c r="F35" s="138"/>
      <c r="G35" s="37">
        <v>602</v>
      </c>
      <c r="H35" s="38"/>
      <c r="I35" s="39"/>
      <c r="J35" s="37">
        <v>0</v>
      </c>
      <c r="L35" s="40">
        <v>2165762.1169799999</v>
      </c>
      <c r="N35" s="39"/>
      <c r="O35" s="39"/>
      <c r="P35" s="39"/>
      <c r="Q35" s="39"/>
      <c r="S35" s="121">
        <v>602</v>
      </c>
      <c r="T35" s="11"/>
    </row>
    <row r="36" spans="1:21" ht="10.5" x14ac:dyDescent="0.25">
      <c r="A36" s="34" t="s">
        <v>271</v>
      </c>
      <c r="B36" s="35">
        <v>0</v>
      </c>
      <c r="C36" s="35">
        <v>2112</v>
      </c>
      <c r="D36" s="34" t="s">
        <v>286</v>
      </c>
      <c r="E36" s="36">
        <v>322</v>
      </c>
      <c r="F36" s="138"/>
      <c r="G36" s="37">
        <v>322</v>
      </c>
      <c r="H36" s="38"/>
      <c r="I36" s="39"/>
      <c r="J36" s="37">
        <v>0</v>
      </c>
      <c r="L36" s="40">
        <v>1158430.8997800001</v>
      </c>
      <c r="N36" s="39"/>
      <c r="O36" s="39"/>
      <c r="P36" s="39"/>
      <c r="Q36" s="39"/>
      <c r="S36" s="121">
        <v>322</v>
      </c>
      <c r="T36" s="11"/>
      <c r="U36" s="41"/>
    </row>
    <row r="37" spans="1:21" ht="10.5" x14ac:dyDescent="0.25">
      <c r="A37" s="34" t="s">
        <v>271</v>
      </c>
      <c r="B37" s="35">
        <v>0</v>
      </c>
      <c r="C37" s="35">
        <v>2167</v>
      </c>
      <c r="D37" s="34" t="s">
        <v>320</v>
      </c>
      <c r="E37" s="36">
        <v>193</v>
      </c>
      <c r="F37" s="138"/>
      <c r="G37" s="37">
        <v>193</v>
      </c>
      <c r="H37" s="38"/>
      <c r="I37" s="39"/>
      <c r="J37" s="37">
        <v>0</v>
      </c>
      <c r="L37" s="40">
        <v>694339.01757000003</v>
      </c>
      <c r="N37" s="42"/>
      <c r="O37" s="39"/>
      <c r="P37" s="39"/>
      <c r="Q37" s="39"/>
      <c r="S37" s="121">
        <v>193</v>
      </c>
      <c r="T37" s="11"/>
    </row>
    <row r="38" spans="1:21" ht="10.5" x14ac:dyDescent="0.25">
      <c r="A38" s="34" t="s">
        <v>271</v>
      </c>
      <c r="B38" s="35">
        <v>0</v>
      </c>
      <c r="C38" s="35" t="s">
        <v>287</v>
      </c>
      <c r="D38" s="34" t="s">
        <v>7</v>
      </c>
      <c r="E38" s="36">
        <v>421</v>
      </c>
      <c r="F38" s="138"/>
      <c r="G38" s="37">
        <v>421</v>
      </c>
      <c r="H38" s="38"/>
      <c r="I38" s="39"/>
      <c r="J38" s="37">
        <v>0</v>
      </c>
      <c r="L38" s="40">
        <v>1514594.43729</v>
      </c>
      <c r="N38" s="39"/>
      <c r="O38" s="39"/>
      <c r="P38" s="39"/>
      <c r="Q38" s="13">
        <v>0</v>
      </c>
      <c r="S38" s="121">
        <v>421</v>
      </c>
      <c r="T38" s="11"/>
    </row>
    <row r="39" spans="1:21" ht="10.5" x14ac:dyDescent="0.25">
      <c r="A39" s="34" t="s">
        <v>271</v>
      </c>
      <c r="B39" s="35">
        <v>0</v>
      </c>
      <c r="C39" s="35">
        <v>2018</v>
      </c>
      <c r="D39" s="34" t="s">
        <v>48</v>
      </c>
      <c r="E39" s="36">
        <v>419</v>
      </c>
      <c r="F39" s="138"/>
      <c r="G39" s="37">
        <v>419</v>
      </c>
      <c r="H39" s="38"/>
      <c r="I39" s="39"/>
      <c r="J39" s="37">
        <v>0</v>
      </c>
      <c r="L39" s="40">
        <v>1507399.2143100002</v>
      </c>
      <c r="N39" s="39"/>
      <c r="O39" s="39"/>
      <c r="P39" s="39"/>
      <c r="Q39" s="39"/>
      <c r="S39" s="121">
        <v>419</v>
      </c>
      <c r="T39" s="11"/>
    </row>
    <row r="40" spans="1:21" ht="10.5" x14ac:dyDescent="0.25">
      <c r="A40" s="34" t="s">
        <v>272</v>
      </c>
      <c r="B40" s="35">
        <v>0</v>
      </c>
      <c r="C40" s="35">
        <v>2008</v>
      </c>
      <c r="D40" s="34" t="s">
        <v>49</v>
      </c>
      <c r="E40" s="36">
        <v>421</v>
      </c>
      <c r="F40" s="138"/>
      <c r="G40" s="37">
        <v>421</v>
      </c>
      <c r="H40" s="38"/>
      <c r="I40" s="39"/>
      <c r="J40" s="37">
        <v>0</v>
      </c>
      <c r="L40" s="40">
        <v>1514594.43729</v>
      </c>
      <c r="N40" s="39"/>
      <c r="O40" s="39"/>
      <c r="P40" s="39"/>
      <c r="Q40" s="13">
        <v>0</v>
      </c>
      <c r="S40" s="121">
        <v>421</v>
      </c>
      <c r="T40" s="11"/>
    </row>
    <row r="41" spans="1:21" ht="10.5" x14ac:dyDescent="0.25">
      <c r="A41" s="34" t="s">
        <v>271</v>
      </c>
      <c r="B41" s="35">
        <v>0</v>
      </c>
      <c r="C41" s="35">
        <v>3028</v>
      </c>
      <c r="D41" s="34" t="s">
        <v>50</v>
      </c>
      <c r="E41" s="36">
        <v>210</v>
      </c>
      <c r="F41" s="138"/>
      <c r="G41" s="37">
        <v>210</v>
      </c>
      <c r="H41" s="38"/>
      <c r="I41" s="39"/>
      <c r="J41" s="37">
        <v>0</v>
      </c>
      <c r="L41" s="40">
        <v>755498.4129</v>
      </c>
      <c r="N41" s="39"/>
      <c r="O41" s="39"/>
      <c r="P41" s="39"/>
      <c r="Q41" s="39"/>
      <c r="S41" s="121">
        <v>210</v>
      </c>
      <c r="T41" s="11"/>
    </row>
    <row r="42" spans="1:21" ht="10.5" x14ac:dyDescent="0.25">
      <c r="A42" s="34" t="s">
        <v>269</v>
      </c>
      <c r="B42" s="35" t="s">
        <v>51</v>
      </c>
      <c r="C42" s="35">
        <v>2147</v>
      </c>
      <c r="D42" s="34" t="s">
        <v>52</v>
      </c>
      <c r="E42" s="36">
        <v>206</v>
      </c>
      <c r="F42" s="138"/>
      <c r="G42" s="37">
        <v>206</v>
      </c>
      <c r="H42" s="38"/>
      <c r="I42" s="39"/>
      <c r="J42" s="37">
        <v>0</v>
      </c>
      <c r="L42" s="40">
        <v>741107.96694000007</v>
      </c>
      <c r="N42" s="39"/>
      <c r="O42" s="39"/>
      <c r="P42" s="39"/>
      <c r="Q42" s="39"/>
      <c r="S42" s="121">
        <v>206</v>
      </c>
      <c r="T42" s="11"/>
    </row>
    <row r="43" spans="1:21" ht="10.5" x14ac:dyDescent="0.25">
      <c r="A43" s="34" t="s">
        <v>271</v>
      </c>
      <c r="B43" s="35">
        <v>0</v>
      </c>
      <c r="C43" s="35">
        <v>2120</v>
      </c>
      <c r="D43" s="34" t="s">
        <v>288</v>
      </c>
      <c r="E43" s="36">
        <v>377</v>
      </c>
      <c r="F43" s="138"/>
      <c r="G43" s="37">
        <v>377</v>
      </c>
      <c r="H43" s="38"/>
      <c r="I43" s="39"/>
      <c r="J43" s="37">
        <v>0</v>
      </c>
      <c r="L43" s="40">
        <v>1356299.5317300002</v>
      </c>
      <c r="N43" s="39"/>
      <c r="O43" s="39"/>
      <c r="P43" s="39"/>
      <c r="Q43" s="39"/>
      <c r="S43" s="121">
        <v>377</v>
      </c>
      <c r="T43" s="11"/>
    </row>
    <row r="44" spans="1:21" ht="10.5" x14ac:dyDescent="0.25">
      <c r="A44" s="34" t="s">
        <v>269</v>
      </c>
      <c r="B44" s="35" t="s">
        <v>53</v>
      </c>
      <c r="C44" s="35">
        <v>2113</v>
      </c>
      <c r="D44" s="34" t="s">
        <v>54</v>
      </c>
      <c r="E44" s="36">
        <v>508</v>
      </c>
      <c r="F44" s="138"/>
      <c r="G44" s="37">
        <v>508</v>
      </c>
      <c r="H44" s="38"/>
      <c r="I44" s="39"/>
      <c r="J44" s="37">
        <v>0</v>
      </c>
      <c r="L44" s="40">
        <v>1827586.6369200002</v>
      </c>
      <c r="N44" s="39"/>
      <c r="O44" s="39"/>
      <c r="P44" s="39"/>
      <c r="Q44" s="39"/>
      <c r="S44" s="121">
        <v>508</v>
      </c>
      <c r="T44" s="11"/>
      <c r="U44" s="41"/>
    </row>
    <row r="45" spans="1:21" ht="10.5" x14ac:dyDescent="0.25">
      <c r="A45" s="34" t="s">
        <v>269</v>
      </c>
      <c r="B45" s="35" t="s">
        <v>55</v>
      </c>
      <c r="C45" s="35">
        <v>2103</v>
      </c>
      <c r="D45" s="34" t="s">
        <v>56</v>
      </c>
      <c r="E45" s="36">
        <v>216</v>
      </c>
      <c r="F45" s="138"/>
      <c r="G45" s="37">
        <v>216</v>
      </c>
      <c r="H45" s="38"/>
      <c r="I45" s="39"/>
      <c r="J45" s="37">
        <v>0</v>
      </c>
      <c r="L45" s="40">
        <v>777084.08184</v>
      </c>
      <c r="N45" s="39"/>
      <c r="O45" s="39"/>
      <c r="P45" s="39"/>
      <c r="Q45" s="39"/>
      <c r="S45" s="121">
        <v>216</v>
      </c>
      <c r="T45" s="11"/>
    </row>
    <row r="46" spans="1:21" ht="10.5" x14ac:dyDescent="0.25">
      <c r="A46" s="34" t="s">
        <v>269</v>
      </c>
      <c r="B46" s="35" t="s">
        <v>57</v>
      </c>
      <c r="C46" s="35">
        <v>2084</v>
      </c>
      <c r="D46" s="34" t="s">
        <v>58</v>
      </c>
      <c r="E46" s="36">
        <v>384</v>
      </c>
      <c r="F46" s="138"/>
      <c r="G46" s="37">
        <v>384</v>
      </c>
      <c r="H46" s="38"/>
      <c r="I46" s="39"/>
      <c r="J46" s="37">
        <v>0</v>
      </c>
      <c r="L46" s="40">
        <v>1381482.8121600002</v>
      </c>
      <c r="N46" s="39"/>
      <c r="O46" s="39"/>
      <c r="P46" s="39"/>
      <c r="Q46" s="39"/>
      <c r="S46" s="121">
        <v>384</v>
      </c>
      <c r="T46" s="11"/>
    </row>
    <row r="47" spans="1:21" ht="10.5" x14ac:dyDescent="0.25">
      <c r="A47" s="34" t="s">
        <v>271</v>
      </c>
      <c r="B47" s="35">
        <v>0</v>
      </c>
      <c r="C47" s="35">
        <v>2183</v>
      </c>
      <c r="D47" s="34" t="s">
        <v>59</v>
      </c>
      <c r="E47" s="36">
        <v>416</v>
      </c>
      <c r="F47" s="138"/>
      <c r="G47" s="37">
        <v>416</v>
      </c>
      <c r="H47" s="38"/>
      <c r="I47" s="39"/>
      <c r="J47" s="37">
        <v>0</v>
      </c>
      <c r="L47" s="40">
        <v>1496606.3798400001</v>
      </c>
      <c r="N47" s="39"/>
      <c r="O47" s="39"/>
      <c r="P47" s="39"/>
      <c r="Q47" s="39"/>
      <c r="S47" s="121">
        <v>416</v>
      </c>
      <c r="T47" s="11"/>
    </row>
    <row r="48" spans="1:21" ht="10.5" x14ac:dyDescent="0.25">
      <c r="A48" s="34" t="s">
        <v>271</v>
      </c>
      <c r="B48" s="35">
        <v>0</v>
      </c>
      <c r="C48" s="35">
        <v>2065</v>
      </c>
      <c r="D48" s="34" t="s">
        <v>289</v>
      </c>
      <c r="E48" s="36">
        <v>321</v>
      </c>
      <c r="F48" s="138"/>
      <c r="G48" s="37">
        <v>321</v>
      </c>
      <c r="H48" s="38"/>
      <c r="I48" s="39"/>
      <c r="J48" s="37">
        <v>0</v>
      </c>
      <c r="L48" s="40">
        <v>1154833.2882900001</v>
      </c>
      <c r="N48" s="39"/>
      <c r="O48" s="39"/>
      <c r="P48" s="39"/>
      <c r="Q48" s="39"/>
      <c r="S48" s="121">
        <v>321</v>
      </c>
      <c r="T48" s="11"/>
    </row>
    <row r="49" spans="1:21" ht="10.5" x14ac:dyDescent="0.25">
      <c r="A49" s="34" t="s">
        <v>271</v>
      </c>
      <c r="B49" s="35">
        <v>0</v>
      </c>
      <c r="C49" s="35">
        <v>2007</v>
      </c>
      <c r="D49" s="34" t="s">
        <v>60</v>
      </c>
      <c r="E49" s="36">
        <v>412</v>
      </c>
      <c r="F49" s="138"/>
      <c r="G49" s="37">
        <v>412</v>
      </c>
      <c r="H49" s="38"/>
      <c r="I49" s="39"/>
      <c r="J49" s="37">
        <v>0</v>
      </c>
      <c r="L49" s="40">
        <v>1482215.9338800001</v>
      </c>
      <c r="N49" s="39"/>
      <c r="O49" s="39"/>
      <c r="P49" s="39"/>
      <c r="Q49" s="39"/>
      <c r="S49" s="121">
        <v>412</v>
      </c>
      <c r="T49" s="11"/>
    </row>
    <row r="50" spans="1:21" ht="10.5" x14ac:dyDescent="0.25">
      <c r="A50" s="34" t="s">
        <v>269</v>
      </c>
      <c r="B50" s="35" t="s">
        <v>61</v>
      </c>
      <c r="C50" s="35">
        <v>5201</v>
      </c>
      <c r="D50" s="34" t="s">
        <v>62</v>
      </c>
      <c r="E50" s="36">
        <v>210</v>
      </c>
      <c r="F50" s="138"/>
      <c r="G50" s="37">
        <v>210</v>
      </c>
      <c r="H50" s="38"/>
      <c r="I50" s="39"/>
      <c r="J50" s="37">
        <v>0</v>
      </c>
      <c r="L50" s="40">
        <v>755498.4129</v>
      </c>
      <c r="N50" s="39"/>
      <c r="O50" s="39"/>
      <c r="P50" s="39"/>
      <c r="Q50" s="39"/>
      <c r="S50" s="121">
        <v>210</v>
      </c>
      <c r="T50" s="11"/>
    </row>
    <row r="51" spans="1:21" ht="10.5" x14ac:dyDescent="0.25">
      <c r="A51" s="34" t="s">
        <v>269</v>
      </c>
      <c r="B51" s="35" t="s">
        <v>63</v>
      </c>
      <c r="C51" s="35">
        <v>2027</v>
      </c>
      <c r="D51" s="34" t="s">
        <v>64</v>
      </c>
      <c r="E51" s="36">
        <v>364</v>
      </c>
      <c r="F51" s="138"/>
      <c r="G51" s="37">
        <v>364</v>
      </c>
      <c r="H51" s="38"/>
      <c r="I51" s="39"/>
      <c r="J51" s="37">
        <v>0</v>
      </c>
      <c r="L51" s="40">
        <v>1309530.5823600001</v>
      </c>
      <c r="N51" s="39"/>
      <c r="O51" s="39"/>
      <c r="P51" s="39"/>
      <c r="Q51" s="39"/>
      <c r="S51" s="121">
        <v>364</v>
      </c>
      <c r="T51" s="11"/>
    </row>
    <row r="52" spans="1:21" ht="10.5" x14ac:dyDescent="0.25">
      <c r="A52" s="34" t="s">
        <v>269</v>
      </c>
      <c r="B52" s="35" t="s">
        <v>65</v>
      </c>
      <c r="C52" s="35">
        <v>2182</v>
      </c>
      <c r="D52" s="34" t="s">
        <v>66</v>
      </c>
      <c r="E52" s="36">
        <v>416</v>
      </c>
      <c r="F52" s="138"/>
      <c r="G52" s="37">
        <v>416</v>
      </c>
      <c r="H52" s="38"/>
      <c r="I52" s="39"/>
      <c r="J52" s="37">
        <v>0</v>
      </c>
      <c r="L52" s="40">
        <v>1496606.3798400001</v>
      </c>
      <c r="N52" s="42"/>
      <c r="O52" s="39"/>
      <c r="P52" s="39"/>
      <c r="Q52" s="39"/>
      <c r="S52" s="121">
        <v>416</v>
      </c>
      <c r="T52" s="11"/>
    </row>
    <row r="53" spans="1:21" ht="10.5" x14ac:dyDescent="0.25">
      <c r="A53" s="34" t="s">
        <v>271</v>
      </c>
      <c r="B53" s="35">
        <v>0</v>
      </c>
      <c r="C53" s="35">
        <v>2157</v>
      </c>
      <c r="D53" s="34" t="s">
        <v>358</v>
      </c>
      <c r="E53" s="36">
        <v>158</v>
      </c>
      <c r="F53" s="138"/>
      <c r="G53" s="37">
        <v>158</v>
      </c>
      <c r="H53" s="38"/>
      <c r="I53" s="39"/>
      <c r="J53" s="37">
        <v>0</v>
      </c>
      <c r="L53" s="40">
        <v>568422.61542000005</v>
      </c>
      <c r="N53" s="39"/>
      <c r="O53" s="39"/>
      <c r="P53" s="39"/>
      <c r="Q53" s="39"/>
      <c r="S53" s="121">
        <v>158</v>
      </c>
      <c r="T53" s="11"/>
    </row>
    <row r="54" spans="1:21" ht="10.5" x14ac:dyDescent="0.25">
      <c r="A54" s="34" t="s">
        <v>271</v>
      </c>
      <c r="B54" s="35">
        <v>0</v>
      </c>
      <c r="C54" s="35">
        <v>2034</v>
      </c>
      <c r="D54" s="34" t="s">
        <v>321</v>
      </c>
      <c r="E54" s="36">
        <v>507</v>
      </c>
      <c r="F54" s="138"/>
      <c r="G54" s="37">
        <v>507</v>
      </c>
      <c r="H54" s="38"/>
      <c r="I54" s="39"/>
      <c r="J54" s="37">
        <v>0</v>
      </c>
      <c r="L54" s="40">
        <v>1823989.0254300002</v>
      </c>
      <c r="N54" s="13"/>
      <c r="O54" s="39"/>
      <c r="P54" s="39"/>
      <c r="Q54" s="39"/>
      <c r="S54" s="121">
        <v>507</v>
      </c>
      <c r="T54" s="11"/>
    </row>
    <row r="55" spans="1:21" ht="10.5" x14ac:dyDescent="0.25">
      <c r="A55" s="34" t="s">
        <v>271</v>
      </c>
      <c r="B55" s="35">
        <v>0</v>
      </c>
      <c r="C55" s="35">
        <v>2033</v>
      </c>
      <c r="D55" s="34" t="s">
        <v>67</v>
      </c>
      <c r="E55" s="36">
        <v>190</v>
      </c>
      <c r="F55" s="138"/>
      <c r="G55" s="37">
        <v>190</v>
      </c>
      <c r="H55" s="38"/>
      <c r="I55" s="39"/>
      <c r="J55" s="37">
        <v>0</v>
      </c>
      <c r="L55" s="40">
        <v>683546.18310000002</v>
      </c>
      <c r="N55" s="39"/>
      <c r="O55" s="39"/>
      <c r="P55" s="39"/>
      <c r="Q55" s="39"/>
      <c r="S55" s="121">
        <v>190</v>
      </c>
      <c r="T55" s="11"/>
    </row>
    <row r="56" spans="1:21" ht="10.5" x14ac:dyDescent="0.25">
      <c r="A56" s="34" t="s">
        <v>271</v>
      </c>
      <c r="B56" s="35">
        <v>0</v>
      </c>
      <c r="C56" s="35">
        <v>2093</v>
      </c>
      <c r="D56" s="34" t="s">
        <v>68</v>
      </c>
      <c r="E56" s="36">
        <v>381</v>
      </c>
      <c r="F56" s="138"/>
      <c r="G56" s="37">
        <v>381</v>
      </c>
      <c r="H56" s="38"/>
      <c r="I56" s="39"/>
      <c r="J56" s="37">
        <v>0</v>
      </c>
      <c r="L56" s="40">
        <v>1370689.9776900001</v>
      </c>
      <c r="N56" s="42"/>
      <c r="O56" s="39"/>
      <c r="P56" s="39"/>
      <c r="Q56" s="39"/>
      <c r="S56" s="121">
        <v>381</v>
      </c>
      <c r="T56" s="11"/>
    </row>
    <row r="57" spans="1:21" ht="10.5" x14ac:dyDescent="0.25">
      <c r="A57" s="34" t="s">
        <v>271</v>
      </c>
      <c r="B57" s="35">
        <v>0</v>
      </c>
      <c r="C57" s="35">
        <v>2114</v>
      </c>
      <c r="D57" s="34" t="s">
        <v>69</v>
      </c>
      <c r="E57" s="36">
        <v>205</v>
      </c>
      <c r="F57" s="138"/>
      <c r="G57" s="37">
        <v>205</v>
      </c>
      <c r="H57" s="38"/>
      <c r="I57" s="39"/>
      <c r="J57" s="37">
        <v>0</v>
      </c>
      <c r="L57" s="40">
        <v>737510.35545000003</v>
      </c>
      <c r="N57" s="39"/>
      <c r="O57" s="39"/>
      <c r="P57" s="39"/>
      <c r="Q57" s="39"/>
      <c r="S57" s="121">
        <v>205</v>
      </c>
      <c r="T57" s="11"/>
    </row>
    <row r="58" spans="1:21" ht="10.5" x14ac:dyDescent="0.25">
      <c r="A58" s="34" t="s">
        <v>271</v>
      </c>
      <c r="B58" s="35">
        <v>0</v>
      </c>
      <c r="C58" s="35">
        <v>2121</v>
      </c>
      <c r="D58" s="34" t="s">
        <v>70</v>
      </c>
      <c r="E58" s="36">
        <v>270</v>
      </c>
      <c r="F58" s="138"/>
      <c r="G58" s="37">
        <v>270</v>
      </c>
      <c r="H58" s="38"/>
      <c r="I58" s="39"/>
      <c r="J58" s="37">
        <v>0</v>
      </c>
      <c r="L58" s="40">
        <v>971355.10230000003</v>
      </c>
      <c r="N58" s="13"/>
      <c r="O58" s="39"/>
      <c r="P58" s="39"/>
      <c r="Q58" s="39"/>
      <c r="S58" s="121">
        <v>270</v>
      </c>
      <c r="T58" s="11"/>
      <c r="U58" s="41"/>
    </row>
    <row r="59" spans="1:21" ht="10.5" x14ac:dyDescent="0.25">
      <c r="A59" s="34" t="s">
        <v>271</v>
      </c>
      <c r="B59" s="35">
        <v>0</v>
      </c>
      <c r="C59" s="35">
        <v>2038</v>
      </c>
      <c r="D59" s="34" t="s">
        <v>22</v>
      </c>
      <c r="E59" s="36">
        <v>629</v>
      </c>
      <c r="F59" s="138"/>
      <c r="G59" s="37">
        <v>629</v>
      </c>
      <c r="H59" s="38"/>
      <c r="I59" s="39"/>
      <c r="J59" s="37">
        <v>0</v>
      </c>
      <c r="L59" s="40">
        <v>2262897.6272100001</v>
      </c>
      <c r="N59" s="39"/>
      <c r="O59" s="39"/>
      <c r="P59" s="39"/>
      <c r="Q59" s="39"/>
      <c r="S59" s="121">
        <v>629</v>
      </c>
      <c r="T59" s="11"/>
    </row>
    <row r="60" spans="1:21" ht="10.5" x14ac:dyDescent="0.25">
      <c r="A60" s="34" t="s">
        <v>269</v>
      </c>
      <c r="B60" s="35" t="s">
        <v>71</v>
      </c>
      <c r="C60" s="35">
        <v>3308</v>
      </c>
      <c r="D60" s="34" t="s">
        <v>72</v>
      </c>
      <c r="E60" s="36">
        <v>407</v>
      </c>
      <c r="F60" s="138"/>
      <c r="G60" s="37">
        <v>407</v>
      </c>
      <c r="H60" s="38"/>
      <c r="I60" s="39"/>
      <c r="J60" s="37">
        <v>0</v>
      </c>
      <c r="L60" s="40">
        <v>1464227.8764300002</v>
      </c>
      <c r="N60" s="39"/>
      <c r="O60" s="39"/>
      <c r="P60" s="39"/>
      <c r="Q60" s="39"/>
      <c r="S60" s="121">
        <v>407</v>
      </c>
      <c r="T60" s="11"/>
    </row>
    <row r="61" spans="1:21" ht="10.5" x14ac:dyDescent="0.25">
      <c r="A61" s="34" t="s">
        <v>271</v>
      </c>
      <c r="B61" s="35" t="s">
        <v>73</v>
      </c>
      <c r="C61" s="35">
        <v>2026</v>
      </c>
      <c r="D61" s="34" t="s">
        <v>74</v>
      </c>
      <c r="E61" s="36">
        <v>330</v>
      </c>
      <c r="F61" s="138"/>
      <c r="G61" s="37">
        <v>330</v>
      </c>
      <c r="H61" s="38"/>
      <c r="I61" s="39"/>
      <c r="J61" s="37">
        <v>0</v>
      </c>
      <c r="L61" s="40">
        <v>1187211.7917000002</v>
      </c>
      <c r="N61" s="42"/>
      <c r="O61" s="39"/>
      <c r="P61" s="39"/>
      <c r="Q61" s="39"/>
      <c r="S61" s="121">
        <v>330</v>
      </c>
      <c r="T61" s="11"/>
    </row>
    <row r="62" spans="1:21" ht="10.5" x14ac:dyDescent="0.25">
      <c r="A62" s="34" t="s">
        <v>269</v>
      </c>
      <c r="B62" s="35" t="s">
        <v>75</v>
      </c>
      <c r="C62" s="35">
        <v>5203</v>
      </c>
      <c r="D62" s="34" t="s">
        <v>76</v>
      </c>
      <c r="E62" s="36">
        <v>210</v>
      </c>
      <c r="F62" s="138"/>
      <c r="G62" s="37">
        <v>210</v>
      </c>
      <c r="H62" s="38"/>
      <c r="I62" s="39"/>
      <c r="J62" s="37">
        <v>0</v>
      </c>
      <c r="L62" s="40">
        <v>755498.4129</v>
      </c>
      <c r="N62" s="39"/>
      <c r="O62" s="39"/>
      <c r="P62" s="39"/>
      <c r="Q62" s="39"/>
      <c r="S62" s="121">
        <v>210</v>
      </c>
      <c r="T62" s="11"/>
    </row>
    <row r="63" spans="1:21" ht="10.5" x14ac:dyDescent="0.25">
      <c r="A63" s="34" t="s">
        <v>271</v>
      </c>
      <c r="B63" s="35">
        <v>0</v>
      </c>
      <c r="C63" s="35">
        <v>5204</v>
      </c>
      <c r="D63" s="34" t="s">
        <v>77</v>
      </c>
      <c r="E63" s="36">
        <v>420</v>
      </c>
      <c r="F63" s="138"/>
      <c r="G63" s="37">
        <v>420</v>
      </c>
      <c r="H63" s="38"/>
      <c r="I63" s="39"/>
      <c r="J63" s="37">
        <v>0</v>
      </c>
      <c r="L63" s="40">
        <v>1510996.8258</v>
      </c>
      <c r="N63" s="39"/>
      <c r="O63" s="39"/>
      <c r="P63" s="39"/>
      <c r="Q63" s="39"/>
      <c r="S63" s="121">
        <v>420</v>
      </c>
      <c r="T63" s="11"/>
    </row>
    <row r="64" spans="1:21" ht="10.5" x14ac:dyDescent="0.25">
      <c r="A64" s="34" t="s">
        <v>271</v>
      </c>
      <c r="B64" s="35">
        <v>0</v>
      </c>
      <c r="C64" s="35">
        <v>2196</v>
      </c>
      <c r="D64" s="34" t="s">
        <v>78</v>
      </c>
      <c r="E64" s="36">
        <v>218</v>
      </c>
      <c r="F64" s="138"/>
      <c r="G64" s="37">
        <v>218</v>
      </c>
      <c r="H64" s="38"/>
      <c r="I64" s="39"/>
      <c r="J64" s="37">
        <v>0</v>
      </c>
      <c r="L64" s="40">
        <v>784279.30482000008</v>
      </c>
      <c r="N64" s="39"/>
      <c r="O64" s="39"/>
      <c r="P64" s="39"/>
      <c r="Q64" s="39"/>
      <c r="S64" s="121">
        <v>218</v>
      </c>
      <c r="T64" s="11"/>
    </row>
    <row r="65" spans="1:21" ht="10.5" x14ac:dyDescent="0.25">
      <c r="A65" s="34" t="s">
        <v>271</v>
      </c>
      <c r="B65" s="35">
        <v>0</v>
      </c>
      <c r="C65" s="35">
        <v>2123</v>
      </c>
      <c r="D65" s="34" t="s">
        <v>290</v>
      </c>
      <c r="E65" s="36">
        <v>297</v>
      </c>
      <c r="F65" s="138"/>
      <c r="G65" s="37">
        <v>297</v>
      </c>
      <c r="H65" s="38"/>
      <c r="I65" s="39"/>
      <c r="J65" s="37">
        <v>0</v>
      </c>
      <c r="L65" s="40">
        <v>1068490.61253</v>
      </c>
      <c r="N65" s="39"/>
      <c r="O65" s="39"/>
      <c r="P65" s="39"/>
      <c r="Q65" s="39"/>
      <c r="S65" s="121">
        <v>297</v>
      </c>
      <c r="T65" s="11"/>
    </row>
    <row r="66" spans="1:21" ht="10.5" x14ac:dyDescent="0.25">
      <c r="A66" s="34" t="s">
        <v>269</v>
      </c>
      <c r="B66" s="35" t="s">
        <v>79</v>
      </c>
      <c r="C66" s="35">
        <v>3379</v>
      </c>
      <c r="D66" s="34" t="s">
        <v>80</v>
      </c>
      <c r="E66" s="36">
        <v>416</v>
      </c>
      <c r="F66" s="138"/>
      <c r="G66" s="37">
        <v>416</v>
      </c>
      <c r="H66" s="38"/>
      <c r="I66" s="39"/>
      <c r="J66" s="37">
        <v>0</v>
      </c>
      <c r="L66" s="40">
        <v>1496606.3798400001</v>
      </c>
      <c r="N66" s="39"/>
      <c r="O66" s="39"/>
      <c r="P66" s="39"/>
      <c r="Q66" s="39"/>
      <c r="S66" s="121">
        <v>416</v>
      </c>
      <c r="T66" s="11"/>
    </row>
    <row r="67" spans="1:21" ht="10.5" x14ac:dyDescent="0.25">
      <c r="A67" s="34" t="s">
        <v>271</v>
      </c>
      <c r="B67" s="35">
        <v>0</v>
      </c>
      <c r="C67" s="35">
        <v>2029</v>
      </c>
      <c r="D67" s="34" t="s">
        <v>322</v>
      </c>
      <c r="E67" s="36">
        <v>623</v>
      </c>
      <c r="F67" s="138"/>
      <c r="G67" s="37">
        <v>623</v>
      </c>
      <c r="H67" s="38"/>
      <c r="I67" s="39"/>
      <c r="J67" s="37">
        <v>0</v>
      </c>
      <c r="L67" s="40">
        <v>2241311.9582700003</v>
      </c>
      <c r="N67" s="39"/>
      <c r="O67" s="39"/>
      <c r="P67" s="39"/>
      <c r="Q67" s="39"/>
      <c r="S67" s="121">
        <v>623</v>
      </c>
      <c r="T67" s="11"/>
    </row>
    <row r="68" spans="1:21" ht="10.5" x14ac:dyDescent="0.25">
      <c r="A68" s="34" t="s">
        <v>271</v>
      </c>
      <c r="B68" s="35">
        <v>0</v>
      </c>
      <c r="C68" s="35">
        <v>2180</v>
      </c>
      <c r="D68" s="34" t="s">
        <v>323</v>
      </c>
      <c r="E68" s="36">
        <v>419</v>
      </c>
      <c r="F68" s="138"/>
      <c r="G68" s="37">
        <v>419</v>
      </c>
      <c r="H68" s="38"/>
      <c r="I68" s="39"/>
      <c r="J68" s="37">
        <v>0</v>
      </c>
      <c r="L68" s="40">
        <v>1507399.2143100002</v>
      </c>
      <c r="N68" s="39"/>
      <c r="O68" s="39"/>
      <c r="P68" s="39"/>
      <c r="Q68" s="39"/>
      <c r="S68" s="121">
        <v>419</v>
      </c>
      <c r="T68" s="11"/>
    </row>
    <row r="69" spans="1:21" ht="10.5" x14ac:dyDescent="0.25">
      <c r="A69" s="34" t="s">
        <v>269</v>
      </c>
      <c r="B69" s="35" t="s">
        <v>81</v>
      </c>
      <c r="C69" s="35">
        <v>2168</v>
      </c>
      <c r="D69" s="34" t="s">
        <v>82</v>
      </c>
      <c r="E69" s="36">
        <v>287</v>
      </c>
      <c r="F69" s="138"/>
      <c r="G69" s="37">
        <v>287</v>
      </c>
      <c r="H69" s="38"/>
      <c r="I69" s="39"/>
      <c r="J69" s="37">
        <v>0</v>
      </c>
      <c r="L69" s="40">
        <v>1032514.4976300001</v>
      </c>
      <c r="N69" s="39"/>
      <c r="O69" s="39"/>
      <c r="P69" s="39"/>
      <c r="Q69" s="39"/>
      <c r="S69" s="121">
        <v>287</v>
      </c>
      <c r="T69" s="11"/>
    </row>
    <row r="70" spans="1:21" ht="10.5" x14ac:dyDescent="0.25">
      <c r="A70" s="34" t="s">
        <v>269</v>
      </c>
      <c r="B70" s="35" t="s">
        <v>83</v>
      </c>
      <c r="C70" s="35">
        <v>3304</v>
      </c>
      <c r="D70" s="34" t="s">
        <v>84</v>
      </c>
      <c r="E70" s="36">
        <v>418</v>
      </c>
      <c r="F70" s="138"/>
      <c r="G70" s="37">
        <v>418</v>
      </c>
      <c r="H70" s="38"/>
      <c r="I70" s="39"/>
      <c r="J70" s="37">
        <v>0</v>
      </c>
      <c r="L70" s="40">
        <v>1503801.6028200001</v>
      </c>
      <c r="N70" s="39"/>
      <c r="O70" s="39"/>
      <c r="P70" s="39"/>
      <c r="Q70" s="39"/>
      <c r="S70" s="121">
        <v>418</v>
      </c>
      <c r="T70" s="11"/>
      <c r="U70" s="41"/>
    </row>
    <row r="71" spans="1:21" ht="10.5" x14ac:dyDescent="0.25">
      <c r="A71" s="34" t="s">
        <v>269</v>
      </c>
      <c r="B71" s="35" t="s">
        <v>85</v>
      </c>
      <c r="C71" s="35">
        <v>2124</v>
      </c>
      <c r="D71" s="34" t="s">
        <v>86</v>
      </c>
      <c r="E71" s="36">
        <v>358</v>
      </c>
      <c r="F71" s="138"/>
      <c r="G71" s="37">
        <v>358</v>
      </c>
      <c r="H71" s="38"/>
      <c r="I71" s="39"/>
      <c r="J71" s="37">
        <v>0</v>
      </c>
      <c r="L71" s="40">
        <v>1287944.9134200001</v>
      </c>
      <c r="N71" s="39"/>
      <c r="O71" s="39"/>
      <c r="P71" s="39"/>
      <c r="Q71" s="39"/>
      <c r="S71" s="121">
        <v>358</v>
      </c>
      <c r="T71" s="11"/>
      <c r="U71" s="41"/>
    </row>
    <row r="72" spans="1:21" ht="10.5" x14ac:dyDescent="0.25">
      <c r="A72" s="34" t="s">
        <v>271</v>
      </c>
      <c r="B72" s="35">
        <v>0</v>
      </c>
      <c r="C72" s="35">
        <v>2195</v>
      </c>
      <c r="D72" s="34" t="s">
        <v>87</v>
      </c>
      <c r="E72" s="36">
        <v>613</v>
      </c>
      <c r="F72" s="138"/>
      <c r="G72" s="37">
        <v>613</v>
      </c>
      <c r="H72" s="38"/>
      <c r="I72" s="39"/>
      <c r="J72" s="37">
        <v>0</v>
      </c>
      <c r="L72" s="40">
        <v>2205335.8433700004</v>
      </c>
      <c r="N72" s="39"/>
      <c r="O72" s="39"/>
      <c r="P72" s="39"/>
      <c r="Q72" s="39"/>
      <c r="S72" s="121">
        <v>613</v>
      </c>
      <c r="T72" s="11"/>
    </row>
    <row r="73" spans="1:21" ht="10.5" x14ac:dyDescent="0.25">
      <c r="A73" s="34" t="s">
        <v>269</v>
      </c>
      <c r="B73" s="35" t="s">
        <v>88</v>
      </c>
      <c r="C73" s="35">
        <v>5207</v>
      </c>
      <c r="D73" s="34" t="s">
        <v>89</v>
      </c>
      <c r="E73" s="36">
        <v>104</v>
      </c>
      <c r="F73" s="138"/>
      <c r="G73" s="37">
        <v>104</v>
      </c>
      <c r="H73" s="38"/>
      <c r="I73" s="39"/>
      <c r="J73" s="37">
        <v>0</v>
      </c>
      <c r="L73" s="40">
        <v>374151.59496000002</v>
      </c>
      <c r="N73" s="39"/>
      <c r="O73" s="39"/>
      <c r="P73" s="39"/>
      <c r="Q73" s="39"/>
      <c r="S73" s="121">
        <v>104</v>
      </c>
      <c r="T73" s="11"/>
    </row>
    <row r="74" spans="1:21" ht="10.5" x14ac:dyDescent="0.25">
      <c r="A74" s="34" t="s">
        <v>269</v>
      </c>
      <c r="B74" s="35" t="s">
        <v>90</v>
      </c>
      <c r="C74" s="35">
        <v>3363</v>
      </c>
      <c r="D74" s="34" t="s">
        <v>91</v>
      </c>
      <c r="E74" s="36">
        <v>306</v>
      </c>
      <c r="F74" s="138"/>
      <c r="G74" s="37">
        <v>306</v>
      </c>
      <c r="H74" s="38"/>
      <c r="I74" s="39"/>
      <c r="J74" s="37">
        <v>0</v>
      </c>
      <c r="L74" s="40">
        <v>1100869.1159400002</v>
      </c>
      <c r="N74" s="39"/>
      <c r="O74" s="39"/>
      <c r="P74" s="39"/>
      <c r="Q74" s="39"/>
      <c r="S74" s="121">
        <v>306</v>
      </c>
      <c r="T74" s="11"/>
    </row>
    <row r="75" spans="1:21" ht="10.5" x14ac:dyDescent="0.25">
      <c r="A75" s="34" t="s">
        <v>269</v>
      </c>
      <c r="B75" s="35" t="s">
        <v>92</v>
      </c>
      <c r="C75" s="35">
        <v>5200</v>
      </c>
      <c r="D75" s="34" t="s">
        <v>93</v>
      </c>
      <c r="E75" s="36">
        <v>626</v>
      </c>
      <c r="F75" s="138"/>
      <c r="G75" s="37">
        <v>626</v>
      </c>
      <c r="H75" s="38"/>
      <c r="I75" s="39"/>
      <c r="J75" s="37">
        <v>0</v>
      </c>
      <c r="L75" s="40">
        <v>2252104.7927399999</v>
      </c>
      <c r="N75" s="39"/>
      <c r="O75" s="39"/>
      <c r="P75" s="39"/>
      <c r="Q75" s="39"/>
      <c r="S75" s="121">
        <v>626</v>
      </c>
      <c r="T75" s="11"/>
    </row>
    <row r="76" spans="1:21" ht="10.5" x14ac:dyDescent="0.25">
      <c r="A76" s="34" t="s">
        <v>271</v>
      </c>
      <c r="B76" s="35">
        <v>0</v>
      </c>
      <c r="C76" s="35">
        <v>2198</v>
      </c>
      <c r="D76" s="34" t="s">
        <v>95</v>
      </c>
      <c r="E76" s="36">
        <v>379</v>
      </c>
      <c r="F76" s="138"/>
      <c r="G76" s="37">
        <v>379</v>
      </c>
      <c r="H76" s="38"/>
      <c r="I76" s="39"/>
      <c r="J76" s="37">
        <v>0</v>
      </c>
      <c r="L76" s="40">
        <v>1363494.75471</v>
      </c>
      <c r="N76" s="39"/>
      <c r="O76" s="39"/>
      <c r="P76" s="39"/>
      <c r="Q76" s="39"/>
      <c r="S76" s="121">
        <v>379</v>
      </c>
      <c r="T76" s="11"/>
    </row>
    <row r="77" spans="1:21" ht="10.5" x14ac:dyDescent="0.25">
      <c r="A77" s="34" t="s">
        <v>271</v>
      </c>
      <c r="B77" s="35">
        <v>0</v>
      </c>
      <c r="C77" s="35">
        <v>2041</v>
      </c>
      <c r="D77" s="34" t="s">
        <v>96</v>
      </c>
      <c r="E77" s="36">
        <v>612</v>
      </c>
      <c r="F77" s="138"/>
      <c r="G77" s="37">
        <v>612</v>
      </c>
      <c r="H77" s="38"/>
      <c r="I77" s="39"/>
      <c r="J77" s="37">
        <v>0</v>
      </c>
      <c r="L77" s="40">
        <v>2201738.2318800003</v>
      </c>
      <c r="N77" s="39"/>
      <c r="O77" s="39"/>
      <c r="P77" s="39"/>
      <c r="Q77" s="39"/>
      <c r="S77" s="121">
        <v>612</v>
      </c>
      <c r="T77" s="11"/>
    </row>
    <row r="78" spans="1:21" ht="10.5" x14ac:dyDescent="0.25">
      <c r="A78" s="34" t="s">
        <v>271</v>
      </c>
      <c r="B78" s="35">
        <v>0</v>
      </c>
      <c r="C78" s="35">
        <v>2126</v>
      </c>
      <c r="D78" s="34" t="s">
        <v>97</v>
      </c>
      <c r="E78" s="36">
        <v>92</v>
      </c>
      <c r="F78" s="138"/>
      <c r="G78" s="37">
        <v>92</v>
      </c>
      <c r="H78" s="38"/>
      <c r="I78" s="39"/>
      <c r="J78" s="37">
        <v>0</v>
      </c>
      <c r="L78" s="40">
        <v>330980.25708000001</v>
      </c>
      <c r="N78" s="39"/>
      <c r="O78" s="39"/>
      <c r="P78" s="39"/>
      <c r="Q78" s="39"/>
      <c r="S78" s="121">
        <v>92</v>
      </c>
      <c r="T78" s="11"/>
    </row>
    <row r="79" spans="1:21" ht="10.5" x14ac:dyDescent="0.25">
      <c r="A79" s="34" t="s">
        <v>271</v>
      </c>
      <c r="B79" s="35">
        <v>0</v>
      </c>
      <c r="C79" s="35">
        <v>2127</v>
      </c>
      <c r="D79" s="34" t="s">
        <v>98</v>
      </c>
      <c r="E79" s="36">
        <v>207</v>
      </c>
      <c r="F79" s="138"/>
      <c r="G79" s="37">
        <v>207</v>
      </c>
      <c r="H79" s="38"/>
      <c r="I79" s="39"/>
      <c r="J79" s="37">
        <v>0</v>
      </c>
      <c r="L79" s="40">
        <v>744705.57842999999</v>
      </c>
      <c r="N79" s="39"/>
      <c r="O79" s="39"/>
      <c r="P79" s="39"/>
      <c r="Q79" s="39"/>
      <c r="S79" s="121">
        <v>207</v>
      </c>
      <c r="T79" s="11"/>
    </row>
    <row r="80" spans="1:21" ht="10.5" x14ac:dyDescent="0.25">
      <c r="A80" s="34" t="s">
        <v>269</v>
      </c>
      <c r="B80" s="35" t="s">
        <v>99</v>
      </c>
      <c r="C80" s="35">
        <v>2090</v>
      </c>
      <c r="D80" s="34" t="s">
        <v>100</v>
      </c>
      <c r="E80" s="36">
        <v>381</v>
      </c>
      <c r="F80" s="138"/>
      <c r="G80" s="37">
        <v>381</v>
      </c>
      <c r="H80" s="38"/>
      <c r="I80" s="39"/>
      <c r="J80" s="37">
        <v>0</v>
      </c>
      <c r="L80" s="40">
        <v>1370689.9776900001</v>
      </c>
      <c r="N80" s="39"/>
      <c r="O80" s="39"/>
      <c r="P80" s="39"/>
      <c r="Q80" s="39"/>
      <c r="S80" s="121">
        <v>381</v>
      </c>
      <c r="T80" s="11"/>
    </row>
    <row r="81" spans="1:21" ht="10.5" x14ac:dyDescent="0.25">
      <c r="A81" s="34" t="s">
        <v>271</v>
      </c>
      <c r="B81" s="35">
        <v>0</v>
      </c>
      <c r="C81" s="35">
        <v>2043</v>
      </c>
      <c r="D81" s="34" t="s">
        <v>102</v>
      </c>
      <c r="E81" s="36">
        <v>508</v>
      </c>
      <c r="F81" s="138"/>
      <c r="G81" s="37">
        <v>508</v>
      </c>
      <c r="H81" s="38"/>
      <c r="I81" s="39"/>
      <c r="J81" s="37">
        <v>0</v>
      </c>
      <c r="L81" s="40">
        <v>1827586.6369200002</v>
      </c>
      <c r="N81" s="39"/>
      <c r="O81" s="39"/>
      <c r="P81" s="39"/>
      <c r="Q81" s="39"/>
      <c r="S81" s="121">
        <v>508</v>
      </c>
      <c r="T81" s="11"/>
      <c r="U81" s="41"/>
    </row>
    <row r="82" spans="1:21" ht="10.5" x14ac:dyDescent="0.25">
      <c r="A82" s="34" t="s">
        <v>271</v>
      </c>
      <c r="B82" s="35">
        <v>0</v>
      </c>
      <c r="C82" s="35">
        <v>2044</v>
      </c>
      <c r="D82" s="34" t="s">
        <v>103</v>
      </c>
      <c r="E82" s="36">
        <v>408</v>
      </c>
      <c r="F82" s="138"/>
      <c r="G82" s="37">
        <v>408</v>
      </c>
      <c r="H82" s="38"/>
      <c r="I82" s="39"/>
      <c r="J82" s="37">
        <v>0</v>
      </c>
      <c r="L82" s="40">
        <v>1467825.48792</v>
      </c>
      <c r="N82" s="39"/>
      <c r="O82" s="39"/>
      <c r="P82" s="39"/>
      <c r="Q82" s="39"/>
      <c r="S82" s="121">
        <v>408</v>
      </c>
      <c r="T82" s="11"/>
    </row>
    <row r="83" spans="1:21" ht="10.5" x14ac:dyDescent="0.25">
      <c r="A83" s="34" t="s">
        <v>271</v>
      </c>
      <c r="B83" s="35">
        <v>0</v>
      </c>
      <c r="C83" s="35">
        <v>2002</v>
      </c>
      <c r="D83" s="34" t="s">
        <v>335</v>
      </c>
      <c r="E83" s="36">
        <v>245</v>
      </c>
      <c r="F83" s="138"/>
      <c r="G83" s="37">
        <v>245</v>
      </c>
      <c r="H83" s="38"/>
      <c r="I83" s="39"/>
      <c r="J83" s="37">
        <v>0</v>
      </c>
      <c r="L83" s="40">
        <v>881414.81505000009</v>
      </c>
      <c r="N83" s="39"/>
      <c r="O83" s="39"/>
      <c r="P83" s="39"/>
      <c r="Q83" s="39"/>
      <c r="S83" s="121">
        <v>245</v>
      </c>
      <c r="T83" s="11"/>
    </row>
    <row r="84" spans="1:21" ht="10.5" x14ac:dyDescent="0.25">
      <c r="A84" s="34" t="s">
        <v>269</v>
      </c>
      <c r="B84" s="35" t="s">
        <v>104</v>
      </c>
      <c r="C84" s="35">
        <v>2128</v>
      </c>
      <c r="D84" s="34" t="s">
        <v>105</v>
      </c>
      <c r="E84" s="36">
        <v>331</v>
      </c>
      <c r="F84" s="138"/>
      <c r="G84" s="37">
        <v>331</v>
      </c>
      <c r="H84" s="38"/>
      <c r="I84" s="39"/>
      <c r="J84" s="37">
        <v>0</v>
      </c>
      <c r="L84" s="40">
        <v>1190809.40319</v>
      </c>
      <c r="N84" s="39"/>
      <c r="O84" s="39"/>
      <c r="P84" s="39"/>
      <c r="Q84" s="39"/>
      <c r="S84" s="121">
        <v>331</v>
      </c>
      <c r="T84" s="11"/>
    </row>
    <row r="85" spans="1:21" ht="10.5" x14ac:dyDescent="0.25">
      <c r="A85" s="34" t="s">
        <v>269</v>
      </c>
      <c r="B85" s="35" t="s">
        <v>106</v>
      </c>
      <c r="C85" s="35">
        <v>2145</v>
      </c>
      <c r="D85" s="34" t="s">
        <v>107</v>
      </c>
      <c r="E85" s="36">
        <v>445</v>
      </c>
      <c r="F85" s="138"/>
      <c r="G85" s="37">
        <v>445</v>
      </c>
      <c r="H85" s="38"/>
      <c r="I85" s="39"/>
      <c r="J85" s="37">
        <v>0</v>
      </c>
      <c r="L85" s="40">
        <v>1600937.11305</v>
      </c>
      <c r="N85" s="39"/>
      <c r="O85" s="39"/>
      <c r="P85" s="39"/>
      <c r="Q85" s="39"/>
      <c r="S85" s="121">
        <v>445</v>
      </c>
      <c r="T85" s="11"/>
    </row>
    <row r="86" spans="1:21" ht="10.5" x14ac:dyDescent="0.25">
      <c r="A86" s="34" t="s">
        <v>269</v>
      </c>
      <c r="B86" s="35" t="s">
        <v>108</v>
      </c>
      <c r="C86" s="35">
        <v>3023</v>
      </c>
      <c r="D86" s="34" t="s">
        <v>109</v>
      </c>
      <c r="E86" s="36">
        <v>413</v>
      </c>
      <c r="F86" s="138"/>
      <c r="G86" s="37">
        <v>413</v>
      </c>
      <c r="H86" s="38"/>
      <c r="I86" s="39"/>
      <c r="J86" s="37">
        <v>0</v>
      </c>
      <c r="L86" s="40">
        <v>1485813.5453700002</v>
      </c>
      <c r="N86" s="39"/>
      <c r="O86" s="39"/>
      <c r="P86" s="39"/>
      <c r="Q86" s="39"/>
      <c r="S86" s="121">
        <v>413</v>
      </c>
      <c r="T86" s="11"/>
    </row>
    <row r="87" spans="1:21" ht="10.5" x14ac:dyDescent="0.25">
      <c r="A87" s="34" t="s">
        <v>271</v>
      </c>
      <c r="B87" s="35">
        <v>0</v>
      </c>
      <c r="C87" s="35">
        <v>2199</v>
      </c>
      <c r="D87" s="34" t="s">
        <v>110</v>
      </c>
      <c r="E87" s="36">
        <v>369</v>
      </c>
      <c r="F87" s="138"/>
      <c r="G87" s="37">
        <v>369</v>
      </c>
      <c r="H87" s="38"/>
      <c r="I87" s="39"/>
      <c r="J87" s="37">
        <v>0</v>
      </c>
      <c r="L87" s="40">
        <v>1327518.6398100001</v>
      </c>
      <c r="N87" s="39"/>
      <c r="O87" s="39"/>
      <c r="P87" s="39"/>
      <c r="Q87" s="39"/>
      <c r="S87" s="121">
        <v>369</v>
      </c>
      <c r="T87" s="11"/>
    </row>
    <row r="88" spans="1:21" ht="10.5" x14ac:dyDescent="0.25">
      <c r="A88" s="34" t="s">
        <v>271</v>
      </c>
      <c r="B88" s="35">
        <v>0</v>
      </c>
      <c r="C88" s="35">
        <v>2179</v>
      </c>
      <c r="D88" s="34" t="s">
        <v>111</v>
      </c>
      <c r="E88" s="36">
        <v>561</v>
      </c>
      <c r="F88" s="138"/>
      <c r="G88" s="37">
        <v>561</v>
      </c>
      <c r="H88" s="38"/>
      <c r="I88" s="39"/>
      <c r="J88" s="37">
        <v>0</v>
      </c>
      <c r="L88" s="40">
        <v>2018260.0458900002</v>
      </c>
      <c r="N88" s="39"/>
      <c r="O88" s="39"/>
      <c r="P88" s="39"/>
      <c r="Q88" s="39"/>
      <c r="S88" s="121">
        <v>561</v>
      </c>
      <c r="T88" s="11"/>
    </row>
    <row r="89" spans="1:21" ht="10.5" x14ac:dyDescent="0.25">
      <c r="A89" s="34" t="s">
        <v>271</v>
      </c>
      <c r="B89" s="35">
        <v>0</v>
      </c>
      <c r="C89" s="35">
        <v>2048</v>
      </c>
      <c r="D89" s="34" t="s">
        <v>112</v>
      </c>
      <c r="E89" s="36">
        <v>404</v>
      </c>
      <c r="F89" s="138"/>
      <c r="G89" s="37">
        <v>404</v>
      </c>
      <c r="H89" s="38"/>
      <c r="I89" s="39"/>
      <c r="J89" s="37">
        <v>0</v>
      </c>
      <c r="L89" s="40">
        <v>1453435.0419600001</v>
      </c>
      <c r="N89" s="39"/>
      <c r="O89" s="39"/>
      <c r="P89" s="39"/>
      <c r="Q89" s="39"/>
      <c r="S89" s="121">
        <v>404</v>
      </c>
      <c r="T89" s="11"/>
    </row>
    <row r="90" spans="1:21" ht="10.5" x14ac:dyDescent="0.25">
      <c r="A90" s="34" t="s">
        <v>271</v>
      </c>
      <c r="B90" s="35">
        <v>0</v>
      </c>
      <c r="C90" s="35">
        <v>2192</v>
      </c>
      <c r="D90" s="34" t="s">
        <v>114</v>
      </c>
      <c r="E90" s="36">
        <v>402</v>
      </c>
      <c r="F90" s="138"/>
      <c r="G90" s="37">
        <v>402</v>
      </c>
      <c r="H90" s="38"/>
      <c r="I90" s="39"/>
      <c r="J90" s="37">
        <v>0</v>
      </c>
      <c r="L90" s="40">
        <v>1446239.81898</v>
      </c>
      <c r="N90" s="39"/>
      <c r="O90" s="39"/>
      <c r="P90" s="39"/>
      <c r="Q90" s="39"/>
      <c r="S90" s="121">
        <v>402</v>
      </c>
      <c r="T90" s="11"/>
      <c r="U90" s="41"/>
    </row>
    <row r="91" spans="1:21" ht="10.5" x14ac:dyDescent="0.25">
      <c r="A91" s="34" t="s">
        <v>271</v>
      </c>
      <c r="B91" s="35">
        <v>0</v>
      </c>
      <c r="C91" s="35">
        <v>2014</v>
      </c>
      <c r="D91" s="34" t="s">
        <v>115</v>
      </c>
      <c r="E91" s="36">
        <v>310</v>
      </c>
      <c r="F91" s="138"/>
      <c r="G91" s="37">
        <v>310</v>
      </c>
      <c r="H91" s="38"/>
      <c r="I91" s="39"/>
      <c r="J91" s="37">
        <v>0</v>
      </c>
      <c r="L91" s="40">
        <v>1115259.5619000001</v>
      </c>
      <c r="N91" s="39"/>
      <c r="O91" s="39"/>
      <c r="P91" s="39"/>
      <c r="Q91" s="39"/>
      <c r="S91" s="121">
        <v>310</v>
      </c>
      <c r="T91" s="11"/>
    </row>
    <row r="92" spans="1:21" ht="10.5" x14ac:dyDescent="0.25">
      <c r="A92" s="34" t="s">
        <v>271</v>
      </c>
      <c r="B92" s="35">
        <v>0</v>
      </c>
      <c r="C92" s="35">
        <v>2185</v>
      </c>
      <c r="D92" s="34" t="s">
        <v>116</v>
      </c>
      <c r="E92" s="36">
        <v>345</v>
      </c>
      <c r="F92" s="138"/>
      <c r="G92" s="37">
        <v>345</v>
      </c>
      <c r="H92" s="38"/>
      <c r="I92" s="39"/>
      <c r="J92" s="37">
        <v>0</v>
      </c>
      <c r="L92" s="40">
        <v>1241175.9640500001</v>
      </c>
      <c r="N92" s="39"/>
      <c r="O92" s="39"/>
      <c r="P92" s="39"/>
      <c r="Q92" s="39"/>
      <c r="S92" s="121">
        <v>345</v>
      </c>
      <c r="T92" s="11"/>
    </row>
    <row r="93" spans="1:21" ht="10.5" x14ac:dyDescent="0.25">
      <c r="A93" s="34" t="s">
        <v>269</v>
      </c>
      <c r="B93" s="35" t="s">
        <v>117</v>
      </c>
      <c r="C93" s="35">
        <v>5206</v>
      </c>
      <c r="D93" s="34" t="s">
        <v>118</v>
      </c>
      <c r="E93" s="36">
        <v>213</v>
      </c>
      <c r="F93" s="138"/>
      <c r="G93" s="37">
        <v>213</v>
      </c>
      <c r="H93" s="38"/>
      <c r="I93" s="39"/>
      <c r="J93" s="37">
        <v>0</v>
      </c>
      <c r="L93" s="40">
        <v>766291.24737</v>
      </c>
      <c r="N93" s="39"/>
      <c r="O93" s="39"/>
      <c r="P93" s="39"/>
      <c r="Q93" s="39"/>
      <c r="S93" s="121">
        <v>213</v>
      </c>
      <c r="T93" s="11"/>
    </row>
    <row r="94" spans="1:21" ht="10.5" x14ac:dyDescent="0.25">
      <c r="A94" s="34" t="s">
        <v>271</v>
      </c>
      <c r="B94" s="35">
        <v>0</v>
      </c>
      <c r="C94" s="35">
        <v>2170</v>
      </c>
      <c r="D94" s="34" t="s">
        <v>291</v>
      </c>
      <c r="E94" s="36">
        <v>264</v>
      </c>
      <c r="F94" s="138"/>
      <c r="G94" s="37">
        <v>264</v>
      </c>
      <c r="H94" s="38"/>
      <c r="I94" s="39"/>
      <c r="J94" s="37">
        <v>0</v>
      </c>
      <c r="L94" s="40">
        <v>949769.43336000002</v>
      </c>
      <c r="N94" s="39"/>
      <c r="O94" s="39"/>
      <c r="P94" s="39"/>
      <c r="Q94" s="39"/>
      <c r="S94" s="121">
        <v>264</v>
      </c>
      <c r="T94" s="11"/>
    </row>
    <row r="95" spans="1:21" ht="10.5" x14ac:dyDescent="0.25">
      <c r="A95" s="34" t="s">
        <v>269</v>
      </c>
      <c r="B95" s="35" t="s">
        <v>119</v>
      </c>
      <c r="C95" s="35">
        <v>2054</v>
      </c>
      <c r="D95" s="34" t="s">
        <v>120</v>
      </c>
      <c r="E95" s="36">
        <v>408</v>
      </c>
      <c r="F95" s="138"/>
      <c r="G95" s="37">
        <v>408</v>
      </c>
      <c r="H95" s="38"/>
      <c r="I95" s="39"/>
      <c r="J95" s="37">
        <v>0</v>
      </c>
      <c r="L95" s="40">
        <v>1467825.48792</v>
      </c>
      <c r="N95" s="39"/>
      <c r="O95" s="39"/>
      <c r="P95" s="39"/>
      <c r="Q95" s="39"/>
      <c r="S95" s="121">
        <v>408</v>
      </c>
      <c r="T95" s="11"/>
    </row>
    <row r="96" spans="1:21" ht="10.5" x14ac:dyDescent="0.25">
      <c r="A96" s="34" t="s">
        <v>269</v>
      </c>
      <c r="B96" s="35" t="s">
        <v>121</v>
      </c>
      <c r="C96" s="35">
        <v>2197</v>
      </c>
      <c r="D96" s="34" t="s">
        <v>122</v>
      </c>
      <c r="E96" s="36">
        <v>374</v>
      </c>
      <c r="F96" s="138"/>
      <c r="G96" s="37">
        <v>374</v>
      </c>
      <c r="H96" s="38"/>
      <c r="I96" s="39"/>
      <c r="J96" s="37">
        <v>0</v>
      </c>
      <c r="L96" s="40">
        <v>1345506.69726</v>
      </c>
      <c r="N96" s="39"/>
      <c r="O96" s="39"/>
      <c r="P96" s="39"/>
      <c r="Q96" s="39"/>
      <c r="S96" s="121">
        <v>374</v>
      </c>
      <c r="T96" s="11"/>
    </row>
    <row r="97" spans="1:21" ht="10.5" x14ac:dyDescent="0.25">
      <c r="A97" s="34" t="s">
        <v>271</v>
      </c>
      <c r="B97" s="35">
        <v>0</v>
      </c>
      <c r="C97" s="35">
        <v>5205</v>
      </c>
      <c r="D97" s="34" t="s">
        <v>123</v>
      </c>
      <c r="E97" s="36">
        <v>393</v>
      </c>
      <c r="F97" s="138"/>
      <c r="G97" s="37">
        <v>393</v>
      </c>
      <c r="H97" s="38"/>
      <c r="I97" s="39"/>
      <c r="J97" s="37">
        <v>0</v>
      </c>
      <c r="L97" s="40">
        <v>1413861.3155700001</v>
      </c>
      <c r="N97" s="39"/>
      <c r="O97" s="39"/>
      <c r="P97" s="39"/>
      <c r="Q97" s="39"/>
      <c r="S97" s="121">
        <v>393</v>
      </c>
      <c r="T97" s="11"/>
    </row>
    <row r="98" spans="1:21" ht="10.5" x14ac:dyDescent="0.25">
      <c r="A98" s="34" t="s">
        <v>271</v>
      </c>
      <c r="B98" s="35">
        <v>0</v>
      </c>
      <c r="C98" s="35">
        <v>2130</v>
      </c>
      <c r="D98" s="34" t="s">
        <v>124</v>
      </c>
      <c r="E98" s="36">
        <v>53</v>
      </c>
      <c r="F98" s="138"/>
      <c r="G98" s="37">
        <v>53</v>
      </c>
      <c r="H98" s="38"/>
      <c r="I98" s="39"/>
      <c r="J98" s="37">
        <v>0</v>
      </c>
      <c r="L98" s="40">
        <v>190673.40897000002</v>
      </c>
      <c r="N98" s="39"/>
      <c r="O98" s="39"/>
      <c r="P98" s="39"/>
      <c r="Q98" s="39"/>
      <c r="S98" s="121">
        <v>53</v>
      </c>
      <c r="T98" s="11"/>
    </row>
    <row r="99" spans="1:21" ht="10.5" x14ac:dyDescent="0.25">
      <c r="A99" s="34" t="s">
        <v>271</v>
      </c>
      <c r="B99" s="35">
        <v>0</v>
      </c>
      <c r="C99" s="35">
        <v>3353</v>
      </c>
      <c r="D99" s="34" t="s">
        <v>125</v>
      </c>
      <c r="E99" s="36">
        <v>193</v>
      </c>
      <c r="F99" s="138"/>
      <c r="G99" s="37">
        <v>193</v>
      </c>
      <c r="H99" s="38"/>
      <c r="I99" s="39"/>
      <c r="J99" s="37">
        <v>0</v>
      </c>
      <c r="L99" s="40">
        <v>694339.01757000003</v>
      </c>
      <c r="N99" s="39"/>
      <c r="O99" s="39"/>
      <c r="P99" s="39"/>
      <c r="Q99" s="39"/>
      <c r="S99" s="121">
        <v>193</v>
      </c>
      <c r="T99" s="11"/>
    </row>
    <row r="100" spans="1:21" ht="10.5" x14ac:dyDescent="0.25">
      <c r="A100" s="34" t="s">
        <v>271</v>
      </c>
      <c r="B100" s="35">
        <v>0</v>
      </c>
      <c r="C100" s="35">
        <v>3372</v>
      </c>
      <c r="D100" s="34" t="s">
        <v>126</v>
      </c>
      <c r="E100" s="36">
        <v>212</v>
      </c>
      <c r="F100" s="138"/>
      <c r="G100" s="37">
        <v>212</v>
      </c>
      <c r="H100" s="38"/>
      <c r="I100" s="39"/>
      <c r="J100" s="37">
        <v>0</v>
      </c>
      <c r="L100" s="40">
        <v>762693.63588000007</v>
      </c>
      <c r="N100" s="39"/>
      <c r="O100" s="39"/>
      <c r="P100" s="39"/>
      <c r="Q100" s="39"/>
      <c r="S100" s="121">
        <v>212</v>
      </c>
      <c r="T100" s="11"/>
    </row>
    <row r="101" spans="1:21" ht="10.5" x14ac:dyDescent="0.25">
      <c r="A101" s="34" t="s">
        <v>271</v>
      </c>
      <c r="B101" s="35">
        <v>0</v>
      </c>
      <c r="C101" s="35">
        <v>3375</v>
      </c>
      <c r="D101" s="34" t="s">
        <v>127</v>
      </c>
      <c r="E101" s="36">
        <v>188</v>
      </c>
      <c r="F101" s="138"/>
      <c r="G101" s="37">
        <v>188</v>
      </c>
      <c r="H101" s="38"/>
      <c r="I101" s="39"/>
      <c r="J101" s="37">
        <v>0</v>
      </c>
      <c r="L101" s="40">
        <v>676350.96012000006</v>
      </c>
      <c r="N101" s="39"/>
      <c r="O101" s="39"/>
      <c r="P101" s="39"/>
      <c r="Q101" s="39"/>
      <c r="S101" s="121">
        <v>188</v>
      </c>
      <c r="T101" s="11"/>
    </row>
    <row r="102" spans="1:21" ht="10.5" x14ac:dyDescent="0.25">
      <c r="A102" s="34" t="s">
        <v>271</v>
      </c>
      <c r="B102" s="35">
        <v>0</v>
      </c>
      <c r="C102" s="35">
        <v>2064</v>
      </c>
      <c r="D102" s="34" t="s">
        <v>292</v>
      </c>
      <c r="E102" s="36">
        <v>190</v>
      </c>
      <c r="F102" s="138"/>
      <c r="G102" s="37">
        <v>190</v>
      </c>
      <c r="H102" s="38"/>
      <c r="I102" s="39"/>
      <c r="J102" s="37">
        <v>0</v>
      </c>
      <c r="L102" s="40">
        <v>683546.18310000002</v>
      </c>
      <c r="N102" s="39"/>
      <c r="O102" s="39"/>
      <c r="P102" s="39"/>
      <c r="Q102" s="39"/>
      <c r="S102" s="121">
        <v>190</v>
      </c>
      <c r="T102" s="11"/>
      <c r="U102" s="41"/>
    </row>
    <row r="103" spans="1:21" ht="10.5" x14ac:dyDescent="0.25">
      <c r="A103" s="34" t="s">
        <v>271</v>
      </c>
      <c r="B103" s="35">
        <v>0</v>
      </c>
      <c r="C103" s="35">
        <v>2132</v>
      </c>
      <c r="D103" s="34" t="s">
        <v>128</v>
      </c>
      <c r="E103" s="36">
        <v>198</v>
      </c>
      <c r="F103" s="138"/>
      <c r="G103" s="37">
        <v>198</v>
      </c>
      <c r="H103" s="38"/>
      <c r="I103" s="39"/>
      <c r="J103" s="37">
        <v>0</v>
      </c>
      <c r="L103" s="40">
        <v>712327.07501999999</v>
      </c>
      <c r="N103" s="39"/>
      <c r="O103" s="39"/>
      <c r="P103" s="39"/>
      <c r="Q103" s="39"/>
      <c r="S103" s="121">
        <v>198</v>
      </c>
      <c r="T103" s="11"/>
    </row>
    <row r="104" spans="1:21" ht="10.5" x14ac:dyDescent="0.25">
      <c r="A104" s="34" t="s">
        <v>269</v>
      </c>
      <c r="B104" s="35" t="s">
        <v>129</v>
      </c>
      <c r="C104" s="35">
        <v>3377</v>
      </c>
      <c r="D104" s="34" t="s">
        <v>130</v>
      </c>
      <c r="E104" s="36">
        <v>523</v>
      </c>
      <c r="F104" s="138"/>
      <c r="G104" s="37">
        <v>523</v>
      </c>
      <c r="H104" s="38"/>
      <c r="I104" s="39"/>
      <c r="J104" s="37">
        <v>0</v>
      </c>
      <c r="L104" s="40">
        <v>1881550.8092700001</v>
      </c>
      <c r="N104" s="39"/>
      <c r="O104" s="39"/>
      <c r="P104" s="39"/>
      <c r="Q104" s="39"/>
      <c r="S104" s="121">
        <v>523</v>
      </c>
      <c r="T104" s="11"/>
    </row>
    <row r="105" spans="1:21" ht="10.5" x14ac:dyDescent="0.25">
      <c r="A105" s="34" t="s">
        <v>269</v>
      </c>
      <c r="B105" s="35" t="s">
        <v>131</v>
      </c>
      <c r="C105" s="35">
        <v>2101</v>
      </c>
      <c r="D105" s="34" t="s">
        <v>132</v>
      </c>
      <c r="E105" s="36">
        <v>374</v>
      </c>
      <c r="F105" s="138"/>
      <c r="G105" s="37">
        <v>374</v>
      </c>
      <c r="H105" s="38"/>
      <c r="I105" s="39"/>
      <c r="J105" s="37">
        <v>0</v>
      </c>
      <c r="L105" s="40">
        <v>1345506.69726</v>
      </c>
      <c r="N105" s="39"/>
      <c r="O105" s="39"/>
      <c r="P105" s="39"/>
      <c r="Q105" s="39"/>
      <c r="S105" s="121">
        <v>374</v>
      </c>
      <c r="T105" s="11"/>
    </row>
    <row r="106" spans="1:21" ht="10.5" x14ac:dyDescent="0.25">
      <c r="A106" s="34" t="s">
        <v>271</v>
      </c>
      <c r="B106" s="35">
        <v>0</v>
      </c>
      <c r="C106" s="35">
        <v>2115</v>
      </c>
      <c r="D106" s="34" t="s">
        <v>23</v>
      </c>
      <c r="E106" s="36">
        <v>185</v>
      </c>
      <c r="F106" s="138"/>
      <c r="G106" s="37">
        <v>185</v>
      </c>
      <c r="H106" s="38"/>
      <c r="I106" s="39"/>
      <c r="J106" s="37">
        <v>0</v>
      </c>
      <c r="L106" s="40">
        <v>665558.12565000006</v>
      </c>
      <c r="N106" s="39"/>
      <c r="O106" s="39"/>
      <c r="P106" s="39"/>
      <c r="Q106" s="39"/>
      <c r="S106" s="121">
        <v>185</v>
      </c>
      <c r="T106" s="11"/>
    </row>
    <row r="107" spans="1:21" ht="10.5" x14ac:dyDescent="0.25">
      <c r="A107" s="34" t="s">
        <v>271</v>
      </c>
      <c r="B107" s="35">
        <v>0</v>
      </c>
      <c r="C107" s="35">
        <v>2086</v>
      </c>
      <c r="D107" s="34" t="s">
        <v>329</v>
      </c>
      <c r="E107" s="36">
        <v>370</v>
      </c>
      <c r="F107" s="138"/>
      <c r="G107" s="37">
        <v>370</v>
      </c>
      <c r="H107" s="38"/>
      <c r="I107" s="39"/>
      <c r="J107" s="37">
        <v>0</v>
      </c>
      <c r="L107" s="40">
        <v>1331116.2513000001</v>
      </c>
      <c r="N107" s="39"/>
      <c r="O107" s="39"/>
      <c r="P107" s="39"/>
      <c r="Q107" s="39"/>
      <c r="S107" s="121">
        <v>370</v>
      </c>
      <c r="T107" s="11"/>
    </row>
    <row r="108" spans="1:21" ht="10.5" x14ac:dyDescent="0.25">
      <c r="A108" s="34" t="s">
        <v>272</v>
      </c>
      <c r="B108" s="35">
        <v>0</v>
      </c>
      <c r="C108" s="35">
        <v>2000</v>
      </c>
      <c r="D108" s="34" t="s">
        <v>336</v>
      </c>
      <c r="E108" s="36">
        <v>309</v>
      </c>
      <c r="F108" s="138"/>
      <c r="G108" s="37">
        <v>309</v>
      </c>
      <c r="H108" s="38"/>
      <c r="I108" s="39"/>
      <c r="J108" s="37">
        <v>0</v>
      </c>
      <c r="L108" s="40">
        <v>1111661.95041</v>
      </c>
      <c r="N108" s="39"/>
      <c r="O108" s="39"/>
      <c r="P108" s="39"/>
      <c r="Q108" s="39"/>
      <c r="S108" s="121">
        <v>309</v>
      </c>
      <c r="T108" s="11"/>
    </row>
    <row r="109" spans="1:21" ht="10.5" x14ac:dyDescent="0.25">
      <c r="A109" s="34" t="s">
        <v>271</v>
      </c>
      <c r="B109" s="35">
        <v>0</v>
      </c>
      <c r="C109" s="35">
        <v>2031</v>
      </c>
      <c r="D109" s="34" t="s">
        <v>133</v>
      </c>
      <c r="E109" s="36">
        <v>205</v>
      </c>
      <c r="F109" s="138"/>
      <c r="G109" s="37">
        <v>205</v>
      </c>
      <c r="H109" s="38"/>
      <c r="I109" s="39"/>
      <c r="J109" s="37">
        <v>0</v>
      </c>
      <c r="L109" s="40">
        <v>737510.35545000003</v>
      </c>
      <c r="N109" s="39"/>
      <c r="O109" s="39"/>
      <c r="P109" s="39"/>
      <c r="Q109" s="39"/>
      <c r="S109" s="121">
        <v>205</v>
      </c>
      <c r="T109" s="11"/>
    </row>
    <row r="110" spans="1:21" ht="10.5" x14ac:dyDescent="0.25">
      <c r="A110" s="34" t="s">
        <v>269</v>
      </c>
      <c r="B110" s="35" t="s">
        <v>134</v>
      </c>
      <c r="C110" s="35">
        <v>3365</v>
      </c>
      <c r="D110" s="34" t="s">
        <v>135</v>
      </c>
      <c r="E110" s="36">
        <v>373</v>
      </c>
      <c r="F110" s="138"/>
      <c r="G110" s="37">
        <v>373</v>
      </c>
      <c r="H110" s="38"/>
      <c r="I110" s="39"/>
      <c r="J110" s="37">
        <v>0</v>
      </c>
      <c r="L110" s="40">
        <v>1341909.08577</v>
      </c>
      <c r="N110" s="39"/>
      <c r="O110" s="39"/>
      <c r="P110" s="39"/>
      <c r="Q110" s="39"/>
      <c r="S110" s="121">
        <v>373</v>
      </c>
      <c r="T110" s="11"/>
    </row>
    <row r="111" spans="1:21" ht="10.5" x14ac:dyDescent="0.25">
      <c r="A111" s="34" t="s">
        <v>269</v>
      </c>
      <c r="B111" s="35" t="s">
        <v>136</v>
      </c>
      <c r="C111" s="35">
        <v>5202</v>
      </c>
      <c r="D111" s="34" t="s">
        <v>137</v>
      </c>
      <c r="E111" s="36">
        <v>208</v>
      </c>
      <c r="F111" s="138"/>
      <c r="G111" s="37">
        <v>208</v>
      </c>
      <c r="H111" s="38"/>
      <c r="I111" s="39"/>
      <c r="J111" s="37">
        <v>0</v>
      </c>
      <c r="L111" s="40">
        <v>748303.18992000003</v>
      </c>
      <c r="N111" s="39"/>
      <c r="O111" s="39"/>
      <c r="P111" s="39"/>
      <c r="Q111" s="39"/>
      <c r="S111" s="121">
        <v>208</v>
      </c>
      <c r="T111" s="11"/>
    </row>
    <row r="112" spans="1:21" ht="10.5" x14ac:dyDescent="0.25">
      <c r="A112" s="34" t="s">
        <v>271</v>
      </c>
      <c r="B112" s="35">
        <v>0</v>
      </c>
      <c r="C112" s="35">
        <v>2003</v>
      </c>
      <c r="D112" s="34" t="s">
        <v>138</v>
      </c>
      <c r="E112" s="36">
        <v>194</v>
      </c>
      <c r="F112" s="138"/>
      <c r="G112" s="37">
        <v>194</v>
      </c>
      <c r="H112" s="38"/>
      <c r="I112" s="39"/>
      <c r="J112" s="37">
        <v>0</v>
      </c>
      <c r="L112" s="40">
        <v>697936.62906000006</v>
      </c>
      <c r="N112" s="39"/>
      <c r="O112" s="39"/>
      <c r="P112" s="39"/>
      <c r="Q112" s="39"/>
      <c r="S112" s="121">
        <v>194</v>
      </c>
      <c r="T112" s="11"/>
      <c r="U112" s="41"/>
    </row>
    <row r="113" spans="1:21" ht="10.5" x14ac:dyDescent="0.25">
      <c r="A113" s="34" t="s">
        <v>269</v>
      </c>
      <c r="B113" s="35" t="s">
        <v>139</v>
      </c>
      <c r="C113" s="35">
        <v>2140</v>
      </c>
      <c r="D113" s="34" t="s">
        <v>140</v>
      </c>
      <c r="E113" s="36">
        <v>418</v>
      </c>
      <c r="F113" s="138"/>
      <c r="G113" s="37">
        <v>418</v>
      </c>
      <c r="H113" s="38"/>
      <c r="I113" s="39"/>
      <c r="J113" s="37">
        <v>0</v>
      </c>
      <c r="L113" s="40">
        <v>1503801.6028200001</v>
      </c>
      <c r="N113" s="39"/>
      <c r="O113" s="39"/>
      <c r="P113" s="39"/>
      <c r="Q113" s="39"/>
      <c r="S113" s="121">
        <v>418</v>
      </c>
      <c r="T113" s="11"/>
    </row>
    <row r="114" spans="1:21" ht="10.5" x14ac:dyDescent="0.25">
      <c r="A114" s="34" t="s">
        <v>269</v>
      </c>
      <c r="B114" s="35" t="s">
        <v>141</v>
      </c>
      <c r="C114" s="35">
        <v>2174</v>
      </c>
      <c r="D114" s="34" t="s">
        <v>142</v>
      </c>
      <c r="E114" s="36">
        <v>411</v>
      </c>
      <c r="F114" s="138"/>
      <c r="G114" s="37">
        <v>411</v>
      </c>
      <c r="H114" s="38"/>
      <c r="I114" s="39"/>
      <c r="J114" s="37">
        <v>0</v>
      </c>
      <c r="L114" s="40">
        <v>1478618.3223900001</v>
      </c>
      <c r="N114" s="39"/>
      <c r="O114" s="39"/>
      <c r="P114" s="39"/>
      <c r="Q114" s="39"/>
      <c r="S114" s="121">
        <v>411</v>
      </c>
      <c r="T114" s="11"/>
    </row>
    <row r="115" spans="1:21" ht="10.5" x14ac:dyDescent="0.25">
      <c r="A115" s="34" t="s">
        <v>269</v>
      </c>
      <c r="B115" s="35" t="s">
        <v>143</v>
      </c>
      <c r="C115" s="35">
        <v>2055</v>
      </c>
      <c r="D115" s="34" t="s">
        <v>144</v>
      </c>
      <c r="E115" s="36">
        <v>312</v>
      </c>
      <c r="F115" s="138"/>
      <c r="G115" s="37">
        <v>312</v>
      </c>
      <c r="H115" s="38"/>
      <c r="I115" s="39"/>
      <c r="J115" s="37">
        <v>0</v>
      </c>
      <c r="L115" s="40">
        <v>1122454.7848800002</v>
      </c>
      <c r="N115" s="39"/>
      <c r="O115" s="39"/>
      <c r="P115" s="39"/>
      <c r="Q115" s="39"/>
      <c r="S115" s="121">
        <v>312</v>
      </c>
      <c r="T115" s="11"/>
    </row>
    <row r="116" spans="1:21" ht="10.5" x14ac:dyDescent="0.25">
      <c r="A116" s="34" t="s">
        <v>271</v>
      </c>
      <c r="B116" s="35">
        <v>0</v>
      </c>
      <c r="C116" s="35">
        <v>2178</v>
      </c>
      <c r="D116" s="34" t="s">
        <v>145</v>
      </c>
      <c r="E116" s="36">
        <v>410</v>
      </c>
      <c r="F116" s="138"/>
      <c r="G116" s="37">
        <v>410</v>
      </c>
      <c r="H116" s="38"/>
      <c r="I116" s="39"/>
      <c r="J116" s="37">
        <v>0</v>
      </c>
      <c r="L116" s="40">
        <v>1475020.7109000001</v>
      </c>
      <c r="N116" s="39"/>
      <c r="O116" s="39"/>
      <c r="P116" s="39"/>
      <c r="Q116" s="39"/>
      <c r="S116" s="121">
        <v>410</v>
      </c>
      <c r="T116" s="11"/>
    </row>
    <row r="117" spans="1:21" ht="10.5" x14ac:dyDescent="0.25">
      <c r="A117" s="34" t="s">
        <v>271</v>
      </c>
      <c r="B117" s="35">
        <v>0</v>
      </c>
      <c r="C117" s="35">
        <v>3366</v>
      </c>
      <c r="D117" s="34" t="s">
        <v>293</v>
      </c>
      <c r="E117" s="36">
        <v>180</v>
      </c>
      <c r="F117" s="138"/>
      <c r="G117" s="37">
        <v>180</v>
      </c>
      <c r="H117" s="38"/>
      <c r="I117" s="39"/>
      <c r="J117" s="37">
        <v>0</v>
      </c>
      <c r="L117" s="40">
        <v>647570.0682000001</v>
      </c>
      <c r="N117" s="39"/>
      <c r="O117" s="39"/>
      <c r="P117" s="39"/>
      <c r="Q117" s="39"/>
      <c r="S117" s="121">
        <v>180</v>
      </c>
      <c r="T117" s="11"/>
    </row>
    <row r="118" spans="1:21" ht="10.5" x14ac:dyDescent="0.25">
      <c r="A118" s="34" t="s">
        <v>271</v>
      </c>
      <c r="B118" s="35">
        <v>0</v>
      </c>
      <c r="C118" s="35">
        <v>2077</v>
      </c>
      <c r="D118" s="34" t="s">
        <v>146</v>
      </c>
      <c r="E118" s="36">
        <v>178</v>
      </c>
      <c r="F118" s="138"/>
      <c r="G118" s="37">
        <v>178</v>
      </c>
      <c r="H118" s="38"/>
      <c r="I118" s="39"/>
      <c r="J118" s="37">
        <v>0</v>
      </c>
      <c r="L118" s="40">
        <v>640374.84522000002</v>
      </c>
      <c r="N118" s="39"/>
      <c r="O118" s="39"/>
      <c r="P118" s="39"/>
      <c r="Q118" s="39"/>
      <c r="S118" s="121">
        <v>178</v>
      </c>
      <c r="T118" s="11"/>
    </row>
    <row r="119" spans="1:21" ht="10.5" x14ac:dyDescent="0.25">
      <c r="A119" s="34" t="s">
        <v>269</v>
      </c>
      <c r="B119" s="35" t="s">
        <v>147</v>
      </c>
      <c r="C119" s="35">
        <v>2146</v>
      </c>
      <c r="D119" s="34" t="s">
        <v>148</v>
      </c>
      <c r="E119" s="36">
        <v>594</v>
      </c>
      <c r="F119" s="138"/>
      <c r="G119" s="37">
        <v>594</v>
      </c>
      <c r="H119" s="38"/>
      <c r="I119" s="39"/>
      <c r="J119" s="37">
        <v>0</v>
      </c>
      <c r="L119" s="40">
        <v>2136981.2250600001</v>
      </c>
      <c r="N119" s="39"/>
      <c r="O119" s="39"/>
      <c r="P119" s="39"/>
      <c r="Q119" s="39"/>
      <c r="S119" s="121">
        <v>594</v>
      </c>
      <c r="T119" s="11"/>
    </row>
    <row r="120" spans="1:21" ht="10.5" x14ac:dyDescent="0.25">
      <c r="A120" s="34" t="s">
        <v>271</v>
      </c>
      <c r="B120" s="35">
        <v>0</v>
      </c>
      <c r="C120" s="35">
        <v>2023</v>
      </c>
      <c r="D120" s="34" t="s">
        <v>149</v>
      </c>
      <c r="E120" s="36">
        <v>308</v>
      </c>
      <c r="F120" s="138"/>
      <c r="G120" s="37">
        <v>308</v>
      </c>
      <c r="H120" s="38"/>
      <c r="I120" s="39"/>
      <c r="J120" s="37">
        <v>0</v>
      </c>
      <c r="L120" s="40">
        <v>1108064.33892</v>
      </c>
      <c r="N120" s="39"/>
      <c r="O120" s="39"/>
      <c r="P120" s="39"/>
      <c r="Q120" s="39"/>
      <c r="S120" s="121">
        <v>308</v>
      </c>
      <c r="T120" s="11"/>
    </row>
    <row r="121" spans="1:21" ht="10.5" x14ac:dyDescent="0.25">
      <c r="A121" s="34" t="s">
        <v>271</v>
      </c>
      <c r="B121" s="35">
        <v>0</v>
      </c>
      <c r="C121" s="35">
        <v>2025</v>
      </c>
      <c r="D121" s="34" t="s">
        <v>47</v>
      </c>
      <c r="E121" s="36">
        <v>384</v>
      </c>
      <c r="F121" s="138"/>
      <c r="G121" s="37">
        <v>384</v>
      </c>
      <c r="H121" s="38"/>
      <c r="I121" s="39"/>
      <c r="J121" s="37">
        <v>0</v>
      </c>
      <c r="L121" s="40">
        <v>1381482.8121600002</v>
      </c>
      <c r="N121" s="39"/>
      <c r="O121" s="39"/>
      <c r="P121" s="39"/>
      <c r="Q121" s="39"/>
      <c r="S121" s="121">
        <v>384</v>
      </c>
      <c r="T121" s="11"/>
    </row>
    <row r="122" spans="1:21" ht="10.5" x14ac:dyDescent="0.25">
      <c r="A122" s="34" t="s">
        <v>271</v>
      </c>
      <c r="B122" s="35">
        <v>0</v>
      </c>
      <c r="C122" s="35">
        <v>3369</v>
      </c>
      <c r="D122" s="34" t="s">
        <v>150</v>
      </c>
      <c r="E122" s="36">
        <v>209</v>
      </c>
      <c r="F122" s="138"/>
      <c r="G122" s="37">
        <v>209</v>
      </c>
      <c r="H122" s="38"/>
      <c r="I122" s="39"/>
      <c r="J122" s="37">
        <v>0</v>
      </c>
      <c r="L122" s="40">
        <v>751900.80141000007</v>
      </c>
      <c r="N122" s="39"/>
      <c r="O122" s="39"/>
      <c r="P122" s="39"/>
      <c r="Q122" s="39"/>
      <c r="S122" s="121">
        <v>209</v>
      </c>
      <c r="T122" s="11"/>
    </row>
    <row r="123" spans="1:21" ht="10.5" x14ac:dyDescent="0.25">
      <c r="A123" s="34" t="s">
        <v>271</v>
      </c>
      <c r="B123" s="35">
        <v>0</v>
      </c>
      <c r="C123" s="35">
        <v>3333</v>
      </c>
      <c r="D123" s="34" t="s">
        <v>151</v>
      </c>
      <c r="E123" s="36">
        <v>205</v>
      </c>
      <c r="F123" s="138"/>
      <c r="G123" s="37">
        <v>205</v>
      </c>
      <c r="H123" s="38"/>
      <c r="I123" s="39"/>
      <c r="J123" s="37">
        <v>0</v>
      </c>
      <c r="L123" s="40">
        <v>737510.35545000003</v>
      </c>
      <c r="N123" s="39"/>
      <c r="O123" s="39"/>
      <c r="P123" s="39"/>
      <c r="Q123" s="39"/>
      <c r="S123" s="121">
        <v>205</v>
      </c>
      <c r="T123" s="11"/>
    </row>
    <row r="124" spans="1:21" ht="10.5" x14ac:dyDescent="0.25">
      <c r="A124" s="34" t="s">
        <v>271</v>
      </c>
      <c r="B124" s="35">
        <v>0</v>
      </c>
      <c r="C124" s="35">
        <v>3373</v>
      </c>
      <c r="D124" s="34" t="s">
        <v>152</v>
      </c>
      <c r="E124" s="36">
        <v>115</v>
      </c>
      <c r="F124" s="138"/>
      <c r="G124" s="37">
        <v>115</v>
      </c>
      <c r="H124" s="38"/>
      <c r="I124" s="39"/>
      <c r="J124" s="37">
        <v>0</v>
      </c>
      <c r="L124" s="40">
        <v>413725.32135000004</v>
      </c>
      <c r="N124" s="39"/>
      <c r="O124" s="39"/>
      <c r="P124" s="39"/>
      <c r="Q124" s="39"/>
      <c r="S124" s="121">
        <v>115</v>
      </c>
      <c r="T124" s="11"/>
    </row>
    <row r="125" spans="1:21" ht="10.5" x14ac:dyDescent="0.25">
      <c r="A125" s="34" t="s">
        <v>271</v>
      </c>
      <c r="B125" s="35">
        <v>0</v>
      </c>
      <c r="C125" s="35">
        <v>3334</v>
      </c>
      <c r="D125" s="34" t="s">
        <v>153</v>
      </c>
      <c r="E125" s="36">
        <v>196</v>
      </c>
      <c r="F125" s="138"/>
      <c r="G125" s="37">
        <v>196</v>
      </c>
      <c r="H125" s="38"/>
      <c r="I125" s="39"/>
      <c r="J125" s="37">
        <v>0</v>
      </c>
      <c r="L125" s="40">
        <v>705131.85204000003</v>
      </c>
      <c r="N125" s="39"/>
      <c r="O125" s="39"/>
      <c r="P125" s="39"/>
      <c r="Q125" s="39"/>
      <c r="S125" s="121">
        <v>196</v>
      </c>
      <c r="T125" s="11"/>
      <c r="U125" s="41"/>
    </row>
    <row r="126" spans="1:21" ht="10.5" x14ac:dyDescent="0.25">
      <c r="A126" s="34" t="s">
        <v>271</v>
      </c>
      <c r="B126" s="35">
        <v>0</v>
      </c>
      <c r="C126" s="35">
        <v>3335</v>
      </c>
      <c r="D126" s="34" t="s">
        <v>154</v>
      </c>
      <c r="E126" s="36">
        <v>326</v>
      </c>
      <c r="F126" s="138"/>
      <c r="G126" s="37">
        <v>326</v>
      </c>
      <c r="H126" s="38"/>
      <c r="I126" s="39"/>
      <c r="J126" s="37">
        <v>0</v>
      </c>
      <c r="L126" s="40">
        <v>1172821.34574</v>
      </c>
      <c r="N126" s="39"/>
      <c r="O126" s="39"/>
      <c r="P126" s="39"/>
      <c r="Q126" s="39"/>
      <c r="S126" s="121">
        <v>326</v>
      </c>
      <c r="T126" s="11"/>
    </row>
    <row r="127" spans="1:21" ht="10.5" x14ac:dyDescent="0.25">
      <c r="A127" s="34" t="s">
        <v>271</v>
      </c>
      <c r="B127" s="35">
        <v>0</v>
      </c>
      <c r="C127" s="35">
        <v>3354</v>
      </c>
      <c r="D127" s="34" t="s">
        <v>155</v>
      </c>
      <c r="E127" s="36">
        <v>209</v>
      </c>
      <c r="F127" s="138"/>
      <c r="G127" s="37">
        <v>209</v>
      </c>
      <c r="H127" s="38"/>
      <c r="I127" s="39"/>
      <c r="J127" s="37">
        <v>0</v>
      </c>
      <c r="L127" s="40">
        <v>751900.80141000007</v>
      </c>
      <c r="N127" s="39"/>
      <c r="O127" s="39"/>
      <c r="P127" s="39"/>
      <c r="Q127" s="39"/>
      <c r="S127" s="121">
        <v>209</v>
      </c>
      <c r="T127" s="11"/>
    </row>
    <row r="128" spans="1:21" ht="10.5" x14ac:dyDescent="0.25">
      <c r="A128" s="34" t="s">
        <v>271</v>
      </c>
      <c r="B128" s="35">
        <v>0</v>
      </c>
      <c r="C128" s="35">
        <v>3351</v>
      </c>
      <c r="D128" s="34" t="s">
        <v>156</v>
      </c>
      <c r="E128" s="36">
        <v>211</v>
      </c>
      <c r="F128" s="138"/>
      <c r="G128" s="37">
        <v>211</v>
      </c>
      <c r="H128" s="38"/>
      <c r="I128" s="39"/>
      <c r="J128" s="37">
        <v>0</v>
      </c>
      <c r="L128" s="40">
        <v>759096.02439000004</v>
      </c>
      <c r="N128" s="39"/>
      <c r="O128" s="39"/>
      <c r="P128" s="39"/>
      <c r="Q128" s="39"/>
      <c r="S128" s="121">
        <v>211</v>
      </c>
      <c r="T128" s="11"/>
    </row>
    <row r="129" spans="1:20" ht="10.5" x14ac:dyDescent="0.25">
      <c r="A129" s="34" t="s">
        <v>271</v>
      </c>
      <c r="B129" s="35">
        <v>0</v>
      </c>
      <c r="C129" s="35">
        <v>2032</v>
      </c>
      <c r="D129" s="34" t="s">
        <v>324</v>
      </c>
      <c r="E129" s="36">
        <v>250</v>
      </c>
      <c r="F129" s="138"/>
      <c r="G129" s="37">
        <v>250</v>
      </c>
      <c r="H129" s="38"/>
      <c r="I129" s="39"/>
      <c r="J129" s="37">
        <v>0</v>
      </c>
      <c r="L129" s="40">
        <v>899402.87250000006</v>
      </c>
      <c r="N129" s="39"/>
      <c r="O129" s="39"/>
      <c r="P129" s="39"/>
      <c r="Q129" s="39"/>
      <c r="S129" s="121">
        <v>250</v>
      </c>
      <c r="T129" s="11"/>
    </row>
    <row r="130" spans="1:20" ht="10.5" x14ac:dyDescent="0.25">
      <c r="A130" s="34" t="s">
        <v>271</v>
      </c>
      <c r="B130" s="35">
        <v>0</v>
      </c>
      <c r="C130" s="35">
        <v>3352</v>
      </c>
      <c r="D130" s="34" t="s">
        <v>157</v>
      </c>
      <c r="E130" s="36">
        <v>196</v>
      </c>
      <c r="F130" s="138"/>
      <c r="G130" s="37">
        <v>196</v>
      </c>
      <c r="H130" s="38"/>
      <c r="I130" s="39"/>
      <c r="J130" s="37">
        <v>0</v>
      </c>
      <c r="L130" s="40">
        <v>705131.85204000003</v>
      </c>
      <c r="N130" s="39"/>
      <c r="O130" s="39"/>
      <c r="P130" s="39"/>
      <c r="Q130" s="39"/>
      <c r="S130" s="121">
        <v>196</v>
      </c>
      <c r="T130" s="11"/>
    </row>
    <row r="131" spans="1:20" ht="10.5" x14ac:dyDescent="0.25">
      <c r="A131" s="34" t="s">
        <v>271</v>
      </c>
      <c r="B131" s="35">
        <v>0</v>
      </c>
      <c r="C131" s="35">
        <v>5208</v>
      </c>
      <c r="D131" s="34" t="s">
        <v>158</v>
      </c>
      <c r="E131" s="36">
        <v>390</v>
      </c>
      <c r="F131" s="138"/>
      <c r="G131" s="37">
        <v>390</v>
      </c>
      <c r="H131" s="38"/>
      <c r="I131" s="39"/>
      <c r="J131" s="37">
        <v>0</v>
      </c>
      <c r="L131" s="40">
        <v>1403068.4811</v>
      </c>
      <c r="N131" s="39"/>
      <c r="O131" s="39"/>
      <c r="P131" s="39"/>
      <c r="Q131" s="39"/>
      <c r="S131" s="121">
        <v>390</v>
      </c>
      <c r="T131" s="11"/>
    </row>
    <row r="132" spans="1:20" ht="10.5" x14ac:dyDescent="0.25">
      <c r="A132" s="34" t="s">
        <v>271</v>
      </c>
      <c r="B132" s="35">
        <v>0</v>
      </c>
      <c r="C132" s="35">
        <v>3367</v>
      </c>
      <c r="D132" s="34" t="s">
        <v>159</v>
      </c>
      <c r="E132" s="36">
        <v>186</v>
      </c>
      <c r="F132" s="138"/>
      <c r="G132" s="37">
        <v>186</v>
      </c>
      <c r="H132" s="38"/>
      <c r="I132" s="39"/>
      <c r="J132" s="37">
        <v>0</v>
      </c>
      <c r="L132" s="40">
        <v>669155.7371400001</v>
      </c>
      <c r="N132" s="39"/>
      <c r="O132" s="39"/>
      <c r="P132" s="39"/>
      <c r="Q132" s="39"/>
      <c r="S132" s="121">
        <v>186</v>
      </c>
      <c r="T132" s="11"/>
    </row>
    <row r="133" spans="1:20" ht="10.5" x14ac:dyDescent="0.25">
      <c r="A133" s="34" t="s">
        <v>271</v>
      </c>
      <c r="B133" s="35">
        <v>0</v>
      </c>
      <c r="C133" s="35">
        <v>3338</v>
      </c>
      <c r="D133" s="34" t="s">
        <v>160</v>
      </c>
      <c r="E133" s="36">
        <v>311</v>
      </c>
      <c r="F133" s="138"/>
      <c r="G133" s="37">
        <v>311</v>
      </c>
      <c r="H133" s="38"/>
      <c r="I133" s="39"/>
      <c r="J133" s="37">
        <v>0</v>
      </c>
      <c r="L133" s="40">
        <v>1118857.1733900001</v>
      </c>
      <c r="N133" s="39"/>
      <c r="O133" s="39"/>
      <c r="P133" s="39"/>
      <c r="Q133" s="39"/>
      <c r="S133" s="121">
        <v>311</v>
      </c>
      <c r="T133" s="11"/>
    </row>
    <row r="134" spans="1:20" ht="10.5" x14ac:dyDescent="0.25">
      <c r="A134" s="34" t="s">
        <v>271</v>
      </c>
      <c r="B134" s="35">
        <v>0</v>
      </c>
      <c r="C134" s="35">
        <v>3370</v>
      </c>
      <c r="D134" s="34" t="s">
        <v>161</v>
      </c>
      <c r="E134" s="36">
        <v>307</v>
      </c>
      <c r="F134" s="138"/>
      <c r="G134" s="37">
        <v>307</v>
      </c>
      <c r="H134" s="38"/>
      <c r="I134" s="39"/>
      <c r="J134" s="37">
        <v>0</v>
      </c>
      <c r="L134" s="40">
        <v>1104466.72743</v>
      </c>
      <c r="N134" s="39"/>
      <c r="O134" s="39"/>
      <c r="P134" s="39"/>
      <c r="Q134" s="39"/>
      <c r="S134" s="121">
        <v>307</v>
      </c>
      <c r="T134" s="11"/>
    </row>
    <row r="135" spans="1:20" ht="10.5" x14ac:dyDescent="0.25">
      <c r="A135" s="34" t="s">
        <v>269</v>
      </c>
      <c r="B135" s="35" t="s">
        <v>162</v>
      </c>
      <c r="C135" s="35">
        <v>3021</v>
      </c>
      <c r="D135" s="34" t="s">
        <v>163</v>
      </c>
      <c r="E135" s="36">
        <v>211</v>
      </c>
      <c r="F135" s="138"/>
      <c r="G135" s="37">
        <v>211</v>
      </c>
      <c r="H135" s="38"/>
      <c r="I135" s="39"/>
      <c r="J135" s="37">
        <v>0</v>
      </c>
      <c r="L135" s="40">
        <v>759096.02439000004</v>
      </c>
      <c r="N135" s="39"/>
      <c r="O135" s="39"/>
      <c r="P135" s="39"/>
      <c r="Q135" s="39"/>
      <c r="S135" s="121">
        <v>211</v>
      </c>
      <c r="T135" s="11"/>
    </row>
    <row r="136" spans="1:20" ht="10.5" x14ac:dyDescent="0.25">
      <c r="A136" s="34" t="s">
        <v>271</v>
      </c>
      <c r="B136" s="35">
        <v>0</v>
      </c>
      <c r="C136" s="35">
        <v>3347</v>
      </c>
      <c r="D136" s="34" t="s">
        <v>165</v>
      </c>
      <c r="E136" s="36">
        <v>201</v>
      </c>
      <c r="F136" s="138"/>
      <c r="G136" s="37">
        <v>201</v>
      </c>
      <c r="H136" s="38"/>
      <c r="I136" s="39"/>
      <c r="J136" s="37">
        <v>0</v>
      </c>
      <c r="L136" s="40">
        <v>723119.90948999999</v>
      </c>
      <c r="N136" s="39"/>
      <c r="O136" s="39"/>
      <c r="P136" s="39"/>
      <c r="Q136" s="39"/>
      <c r="S136" s="121">
        <v>201</v>
      </c>
      <c r="T136" s="11"/>
    </row>
    <row r="137" spans="1:20" ht="10.5" x14ac:dyDescent="0.25">
      <c r="A137" s="34" t="s">
        <v>271</v>
      </c>
      <c r="B137" s="35">
        <v>0</v>
      </c>
      <c r="C137" s="35">
        <v>3355</v>
      </c>
      <c r="D137" s="34" t="s">
        <v>167</v>
      </c>
      <c r="E137" s="36">
        <v>202</v>
      </c>
      <c r="F137" s="138"/>
      <c r="G137" s="37">
        <v>202</v>
      </c>
      <c r="H137" s="38"/>
      <c r="I137" s="39"/>
      <c r="J137" s="37">
        <v>0</v>
      </c>
      <c r="L137" s="40">
        <v>726717.52098000003</v>
      </c>
      <c r="N137" s="39"/>
      <c r="O137" s="39"/>
      <c r="P137" s="39"/>
      <c r="Q137" s="39"/>
      <c r="S137" s="121">
        <v>202</v>
      </c>
      <c r="T137" s="11"/>
    </row>
    <row r="138" spans="1:20" ht="10.5" x14ac:dyDescent="0.25">
      <c r="A138" s="34" t="s">
        <v>269</v>
      </c>
      <c r="B138" s="35" t="s">
        <v>168</v>
      </c>
      <c r="C138" s="35">
        <v>3013</v>
      </c>
      <c r="D138" s="34" t="s">
        <v>169</v>
      </c>
      <c r="E138" s="36">
        <v>363</v>
      </c>
      <c r="F138" s="138"/>
      <c r="G138" s="37">
        <v>363</v>
      </c>
      <c r="H138" s="38"/>
      <c r="I138" s="39"/>
      <c r="J138" s="37">
        <v>0</v>
      </c>
      <c r="L138" s="40">
        <v>1305932.9708700001</v>
      </c>
      <c r="N138" s="39"/>
      <c r="O138" s="39"/>
      <c r="P138" s="39"/>
      <c r="Q138" s="39"/>
      <c r="S138" s="121">
        <v>363</v>
      </c>
      <c r="T138" s="11"/>
    </row>
    <row r="139" spans="1:20" ht="10.5" x14ac:dyDescent="0.25">
      <c r="A139" s="34" t="s">
        <v>271</v>
      </c>
      <c r="B139" s="35">
        <v>0</v>
      </c>
      <c r="C139" s="35">
        <v>2010</v>
      </c>
      <c r="D139" s="34" t="s">
        <v>170</v>
      </c>
      <c r="E139" s="36">
        <v>362</v>
      </c>
      <c r="F139" s="138"/>
      <c r="G139" s="37">
        <v>362</v>
      </c>
      <c r="H139" s="38"/>
      <c r="I139" s="39"/>
      <c r="J139" s="37">
        <v>0</v>
      </c>
      <c r="L139" s="40">
        <v>1302335.35938</v>
      </c>
      <c r="N139" s="39"/>
      <c r="O139" s="39"/>
      <c r="P139" s="39"/>
      <c r="Q139" s="39"/>
      <c r="S139" s="121">
        <v>362</v>
      </c>
      <c r="T139" s="11"/>
    </row>
    <row r="140" spans="1:20" ht="10.5" x14ac:dyDescent="0.25">
      <c r="A140" s="34" t="s">
        <v>269</v>
      </c>
      <c r="B140" s="35" t="s">
        <v>171</v>
      </c>
      <c r="C140" s="35">
        <v>3301</v>
      </c>
      <c r="D140" s="34" t="s">
        <v>172</v>
      </c>
      <c r="E140" s="36">
        <v>202</v>
      </c>
      <c r="F140" s="138"/>
      <c r="G140" s="37">
        <v>202</v>
      </c>
      <c r="H140" s="38"/>
      <c r="I140" s="39"/>
      <c r="J140" s="37">
        <v>0</v>
      </c>
      <c r="L140" s="40">
        <v>726717.52098000003</v>
      </c>
      <c r="N140" s="39"/>
      <c r="O140" s="39"/>
      <c r="P140" s="39"/>
      <c r="Q140" s="39"/>
      <c r="S140" s="121">
        <v>202</v>
      </c>
      <c r="T140" s="11"/>
    </row>
    <row r="141" spans="1:20" ht="10.5" x14ac:dyDescent="0.25">
      <c r="A141" s="34" t="s">
        <v>271</v>
      </c>
      <c r="B141" s="35">
        <v>0</v>
      </c>
      <c r="C141" s="35">
        <v>2022</v>
      </c>
      <c r="D141" s="34" t="s">
        <v>173</v>
      </c>
      <c r="E141" s="36">
        <v>196</v>
      </c>
      <c r="F141" s="138"/>
      <c r="G141" s="37">
        <v>196</v>
      </c>
      <c r="H141" s="38"/>
      <c r="I141" s="39"/>
      <c r="J141" s="37">
        <v>0</v>
      </c>
      <c r="L141" s="40">
        <v>705131.85204000003</v>
      </c>
      <c r="N141" s="39"/>
      <c r="O141" s="39"/>
      <c r="P141" s="39"/>
      <c r="Q141" s="39"/>
      <c r="S141" s="121">
        <v>196</v>
      </c>
      <c r="T141" s="11"/>
    </row>
    <row r="142" spans="1:20" ht="10.5" x14ac:dyDescent="0.25">
      <c r="A142" s="34" t="s">
        <v>269</v>
      </c>
      <c r="B142" s="35" t="s">
        <v>174</v>
      </c>
      <c r="C142" s="35">
        <v>3313</v>
      </c>
      <c r="D142" s="34" t="s">
        <v>175</v>
      </c>
      <c r="E142" s="36">
        <v>393</v>
      </c>
      <c r="F142" s="138"/>
      <c r="G142" s="37">
        <v>393</v>
      </c>
      <c r="H142" s="38"/>
      <c r="I142" s="39"/>
      <c r="J142" s="37">
        <v>0</v>
      </c>
      <c r="L142" s="40">
        <v>1413861.3155700001</v>
      </c>
      <c r="N142" s="39"/>
      <c r="O142" s="39"/>
      <c r="P142" s="39"/>
      <c r="Q142" s="39"/>
      <c r="S142" s="121">
        <v>393</v>
      </c>
      <c r="T142" s="11"/>
    </row>
    <row r="143" spans="1:20" ht="10.5" x14ac:dyDescent="0.25">
      <c r="A143" s="34" t="s">
        <v>271</v>
      </c>
      <c r="B143" s="35">
        <v>0</v>
      </c>
      <c r="C143" s="35">
        <v>3371</v>
      </c>
      <c r="D143" s="34" t="s">
        <v>176</v>
      </c>
      <c r="E143" s="36">
        <v>211</v>
      </c>
      <c r="F143" s="138"/>
      <c r="G143" s="37">
        <v>211</v>
      </c>
      <c r="H143" s="38"/>
      <c r="I143" s="39"/>
      <c r="J143" s="37">
        <v>0</v>
      </c>
      <c r="L143" s="40">
        <v>759096.02439000004</v>
      </c>
      <c r="N143" s="39"/>
      <c r="O143" s="39"/>
      <c r="P143" s="39"/>
      <c r="Q143" s="39"/>
      <c r="S143" s="121">
        <v>211</v>
      </c>
      <c r="T143" s="11"/>
    </row>
    <row r="144" spans="1:20" ht="10.5" x14ac:dyDescent="0.25">
      <c r="A144" s="34" t="s">
        <v>271</v>
      </c>
      <c r="B144" s="35">
        <v>0</v>
      </c>
      <c r="C144" s="35">
        <v>3349</v>
      </c>
      <c r="D144" s="34" t="s">
        <v>177</v>
      </c>
      <c r="E144" s="36">
        <v>118</v>
      </c>
      <c r="F144" s="138"/>
      <c r="G144" s="37">
        <v>118</v>
      </c>
      <c r="H144" s="38"/>
      <c r="I144" s="39"/>
      <c r="J144" s="37">
        <v>0</v>
      </c>
      <c r="L144" s="40">
        <v>424518.15582000004</v>
      </c>
      <c r="N144" s="39"/>
      <c r="O144" s="39"/>
      <c r="P144" s="39"/>
      <c r="Q144" s="39"/>
      <c r="S144" s="121">
        <v>118</v>
      </c>
      <c r="T144" s="11"/>
    </row>
    <row r="145" spans="1:21" ht="10.5" x14ac:dyDescent="0.25">
      <c r="A145" s="34" t="s">
        <v>271</v>
      </c>
      <c r="B145" s="35">
        <v>0</v>
      </c>
      <c r="C145" s="35">
        <v>3350</v>
      </c>
      <c r="D145" s="34" t="s">
        <v>178</v>
      </c>
      <c r="E145" s="36">
        <v>380</v>
      </c>
      <c r="F145" s="138"/>
      <c r="G145" s="37">
        <v>380</v>
      </c>
      <c r="H145" s="38"/>
      <c r="I145" s="39"/>
      <c r="J145" s="37">
        <v>0</v>
      </c>
      <c r="L145" s="40">
        <v>1367092.3662</v>
      </c>
      <c r="N145" s="39"/>
      <c r="O145" s="39"/>
      <c r="P145" s="39"/>
      <c r="Q145" s="39"/>
      <c r="S145" s="121">
        <v>380</v>
      </c>
      <c r="T145" s="11"/>
    </row>
    <row r="146" spans="1:21" ht="10.5" x14ac:dyDescent="0.25">
      <c r="A146" s="34" t="s">
        <v>269</v>
      </c>
      <c r="B146" s="35" t="s">
        <v>179</v>
      </c>
      <c r="C146" s="35">
        <v>2134</v>
      </c>
      <c r="D146" s="34" t="s">
        <v>180</v>
      </c>
      <c r="E146" s="36">
        <v>101</v>
      </c>
      <c r="F146" s="138"/>
      <c r="G146" s="37">
        <v>101</v>
      </c>
      <c r="H146" s="38"/>
      <c r="I146" s="39"/>
      <c r="J146" s="37">
        <v>0</v>
      </c>
      <c r="L146" s="40">
        <v>363358.76049000002</v>
      </c>
      <c r="N146" s="39"/>
      <c r="O146" s="39"/>
      <c r="P146" s="39"/>
      <c r="Q146" s="39"/>
      <c r="S146" s="121">
        <v>101</v>
      </c>
      <c r="T146" s="11"/>
    </row>
    <row r="147" spans="1:21" ht="10.5" x14ac:dyDescent="0.25">
      <c r="A147" s="34" t="s">
        <v>269</v>
      </c>
      <c r="B147" s="35" t="s">
        <v>181</v>
      </c>
      <c r="C147" s="35">
        <v>2148</v>
      </c>
      <c r="D147" s="34" t="s">
        <v>182</v>
      </c>
      <c r="E147" s="36">
        <v>287</v>
      </c>
      <c r="F147" s="138"/>
      <c r="G147" s="37">
        <v>287</v>
      </c>
      <c r="H147" s="38"/>
      <c r="I147" s="39"/>
      <c r="J147" s="37">
        <v>0</v>
      </c>
      <c r="L147" s="40">
        <v>1032514.4976300001</v>
      </c>
      <c r="N147" s="39"/>
      <c r="O147" s="39"/>
      <c r="P147" s="39"/>
      <c r="Q147" s="39"/>
      <c r="S147" s="121">
        <v>287</v>
      </c>
      <c r="T147" s="11"/>
    </row>
    <row r="148" spans="1:21" ht="10.5" x14ac:dyDescent="0.25">
      <c r="A148" s="34" t="s">
        <v>269</v>
      </c>
      <c r="B148" s="35" t="s">
        <v>183</v>
      </c>
      <c r="C148" s="35">
        <v>2081</v>
      </c>
      <c r="D148" s="34" t="s">
        <v>184</v>
      </c>
      <c r="E148" s="36">
        <v>205</v>
      </c>
      <c r="F148" s="138"/>
      <c r="G148" s="37">
        <v>205</v>
      </c>
      <c r="H148" s="38"/>
      <c r="I148" s="39"/>
      <c r="J148" s="37">
        <v>0</v>
      </c>
      <c r="L148" s="40">
        <v>737510.35545000003</v>
      </c>
      <c r="N148" s="39"/>
      <c r="O148" s="39"/>
      <c r="P148" s="39"/>
      <c r="Q148" s="39"/>
      <c r="S148" s="121">
        <v>205</v>
      </c>
      <c r="T148" s="11"/>
      <c r="U148" s="41"/>
    </row>
    <row r="149" spans="1:21" ht="10.5" x14ac:dyDescent="0.25">
      <c r="A149" s="34" t="s">
        <v>269</v>
      </c>
      <c r="B149" s="35" t="s">
        <v>185</v>
      </c>
      <c r="C149" s="35">
        <v>2057</v>
      </c>
      <c r="D149" s="34" t="s">
        <v>186</v>
      </c>
      <c r="E149" s="36">
        <v>421</v>
      </c>
      <c r="F149" s="138"/>
      <c r="G149" s="37">
        <v>421</v>
      </c>
      <c r="H149" s="38"/>
      <c r="I149" s="39"/>
      <c r="J149" s="37">
        <v>0</v>
      </c>
      <c r="L149" s="40">
        <v>1514594.43729</v>
      </c>
      <c r="N149" s="42"/>
      <c r="O149" s="39"/>
      <c r="P149" s="39"/>
      <c r="Q149" s="39"/>
      <c r="S149" s="121">
        <v>421</v>
      </c>
      <c r="T149" s="11"/>
    </row>
    <row r="150" spans="1:21" ht="10.5" x14ac:dyDescent="0.25">
      <c r="A150" s="34" t="s">
        <v>269</v>
      </c>
      <c r="B150" s="35" t="s">
        <v>187</v>
      </c>
      <c r="C150" s="35">
        <v>2058</v>
      </c>
      <c r="D150" s="34" t="s">
        <v>188</v>
      </c>
      <c r="E150" s="36">
        <v>418</v>
      </c>
      <c r="F150" s="138"/>
      <c r="G150" s="37">
        <v>418</v>
      </c>
      <c r="H150" s="38"/>
      <c r="I150" s="39"/>
      <c r="J150" s="37">
        <v>0</v>
      </c>
      <c r="L150" s="40">
        <v>1503801.6028200001</v>
      </c>
      <c r="N150" s="39"/>
      <c r="O150" s="39"/>
      <c r="P150" s="39"/>
      <c r="Q150" s="39"/>
      <c r="S150" s="121">
        <v>418</v>
      </c>
      <c r="T150" s="11"/>
    </row>
    <row r="151" spans="1:21" ht="10.5" x14ac:dyDescent="0.25">
      <c r="A151" s="34" t="s">
        <v>271</v>
      </c>
      <c r="B151" s="35">
        <v>0</v>
      </c>
      <c r="C151" s="35">
        <v>3368</v>
      </c>
      <c r="D151" s="34" t="s">
        <v>189</v>
      </c>
      <c r="E151" s="36">
        <v>121</v>
      </c>
      <c r="F151" s="138"/>
      <c r="G151" s="37">
        <v>121</v>
      </c>
      <c r="H151" s="38"/>
      <c r="I151" s="39"/>
      <c r="J151" s="37">
        <v>0</v>
      </c>
      <c r="L151" s="40">
        <v>435310.99029000005</v>
      </c>
      <c r="N151" s="39"/>
      <c r="O151" s="39"/>
      <c r="P151" s="39"/>
      <c r="Q151" s="39"/>
      <c r="S151" s="121">
        <v>121</v>
      </c>
      <c r="T151" s="11"/>
    </row>
    <row r="152" spans="1:21" ht="10.5" x14ac:dyDescent="0.25">
      <c r="A152" s="34" t="s">
        <v>271</v>
      </c>
      <c r="B152" s="35">
        <v>0</v>
      </c>
      <c r="C152" s="35">
        <v>2060</v>
      </c>
      <c r="D152" s="34" t="s">
        <v>190</v>
      </c>
      <c r="E152" s="36">
        <v>458</v>
      </c>
      <c r="F152" s="138"/>
      <c r="G152" s="37">
        <v>458</v>
      </c>
      <c r="H152" s="38"/>
      <c r="I152" s="39"/>
      <c r="J152" s="37">
        <v>0</v>
      </c>
      <c r="L152" s="40">
        <v>1647706.0624200001</v>
      </c>
      <c r="N152" s="39"/>
      <c r="O152" s="39"/>
      <c r="P152" s="39"/>
      <c r="Q152" s="39"/>
      <c r="S152" s="121">
        <v>458</v>
      </c>
      <c r="T152" s="11"/>
    </row>
    <row r="153" spans="1:21" ht="10.5" x14ac:dyDescent="0.25">
      <c r="A153" s="34" t="s">
        <v>271</v>
      </c>
      <c r="B153" s="35">
        <v>0</v>
      </c>
      <c r="C153" s="35">
        <v>2061</v>
      </c>
      <c r="D153" s="34" t="s">
        <v>191</v>
      </c>
      <c r="E153" s="36">
        <v>468</v>
      </c>
      <c r="F153" s="138"/>
      <c r="G153" s="37">
        <v>468</v>
      </c>
      <c r="H153" s="38"/>
      <c r="I153" s="39"/>
      <c r="J153" s="37">
        <v>0</v>
      </c>
      <c r="L153" s="40">
        <v>1683682.17732</v>
      </c>
      <c r="N153" s="39"/>
      <c r="O153" s="39"/>
      <c r="P153" s="39"/>
      <c r="Q153" s="39"/>
      <c r="S153" s="121">
        <v>468</v>
      </c>
      <c r="T153" s="11"/>
    </row>
    <row r="154" spans="1:21" ht="10.5" x14ac:dyDescent="0.25">
      <c r="A154" s="34" t="s">
        <v>271</v>
      </c>
      <c r="B154" s="35">
        <v>0</v>
      </c>
      <c r="C154" s="35">
        <v>2200</v>
      </c>
      <c r="D154" s="34" t="s">
        <v>192</v>
      </c>
      <c r="E154" s="36">
        <v>201</v>
      </c>
      <c r="F154" s="138"/>
      <c r="G154" s="37">
        <v>201</v>
      </c>
      <c r="H154" s="38"/>
      <c r="I154" s="39"/>
      <c r="J154" s="37">
        <v>0</v>
      </c>
      <c r="L154" s="40">
        <v>723119.90948999999</v>
      </c>
      <c r="N154" s="39"/>
      <c r="O154" s="39"/>
      <c r="P154" s="39"/>
      <c r="Q154" s="39"/>
      <c r="S154" s="121">
        <v>201</v>
      </c>
      <c r="T154" s="11"/>
    </row>
    <row r="155" spans="1:21" ht="10.5" x14ac:dyDescent="0.25">
      <c r="A155" s="34" t="s">
        <v>271</v>
      </c>
      <c r="B155" s="35">
        <v>0</v>
      </c>
      <c r="C155" s="35">
        <v>3362</v>
      </c>
      <c r="D155" s="34" t="s">
        <v>194</v>
      </c>
      <c r="E155" s="36">
        <v>177</v>
      </c>
      <c r="F155" s="138"/>
      <c r="G155" s="37">
        <v>177</v>
      </c>
      <c r="H155" s="38"/>
      <c r="I155" s="39"/>
      <c r="J155" s="37">
        <v>0</v>
      </c>
      <c r="L155" s="40">
        <v>636777.23373000009</v>
      </c>
      <c r="N155" s="39"/>
      <c r="O155" s="39"/>
      <c r="P155" s="39"/>
      <c r="Q155" s="39"/>
      <c r="S155" s="121">
        <v>177</v>
      </c>
      <c r="T155" s="11"/>
    </row>
    <row r="156" spans="1:21" ht="10.5" x14ac:dyDescent="0.25">
      <c r="A156" s="34" t="s">
        <v>271</v>
      </c>
      <c r="B156" s="35">
        <v>0</v>
      </c>
      <c r="C156" s="35">
        <v>2135</v>
      </c>
      <c r="D156" s="34" t="s">
        <v>195</v>
      </c>
      <c r="E156" s="36">
        <v>290</v>
      </c>
      <c r="F156" s="138"/>
      <c r="G156" s="37">
        <v>290</v>
      </c>
      <c r="H156" s="38"/>
      <c r="I156" s="39"/>
      <c r="J156" s="37">
        <v>0</v>
      </c>
      <c r="L156" s="40">
        <v>1043307.3321000001</v>
      </c>
      <c r="N156" s="39"/>
      <c r="O156" s="39"/>
      <c r="P156" s="39"/>
      <c r="Q156" s="39"/>
      <c r="S156" s="121">
        <v>290</v>
      </c>
      <c r="T156" s="11"/>
    </row>
    <row r="157" spans="1:21" ht="10.5" x14ac:dyDescent="0.25">
      <c r="A157" s="34" t="s">
        <v>269</v>
      </c>
      <c r="B157" s="35" t="s">
        <v>196</v>
      </c>
      <c r="C157" s="35">
        <v>2071</v>
      </c>
      <c r="D157" s="34" t="s">
        <v>197</v>
      </c>
      <c r="E157" s="36">
        <v>424</v>
      </c>
      <c r="F157" s="138"/>
      <c r="G157" s="37">
        <v>424</v>
      </c>
      <c r="H157" s="38"/>
      <c r="I157" s="39"/>
      <c r="J157" s="37">
        <v>0</v>
      </c>
      <c r="L157" s="40">
        <v>1525387.2717600001</v>
      </c>
      <c r="N157" s="39"/>
      <c r="O157" s="39"/>
      <c r="P157" s="39"/>
      <c r="Q157" s="39"/>
      <c r="S157" s="121">
        <v>424</v>
      </c>
      <c r="T157" s="11"/>
    </row>
    <row r="158" spans="1:21" ht="10.5" x14ac:dyDescent="0.25">
      <c r="A158" s="34" t="s">
        <v>271</v>
      </c>
      <c r="B158" s="35">
        <v>0</v>
      </c>
      <c r="C158" s="35">
        <v>2193</v>
      </c>
      <c r="D158" s="34" t="s">
        <v>198</v>
      </c>
      <c r="E158" s="36">
        <v>381</v>
      </c>
      <c r="F158" s="138"/>
      <c r="G158" s="37">
        <v>381</v>
      </c>
      <c r="H158" s="38"/>
      <c r="I158" s="39"/>
      <c r="J158" s="37">
        <v>0</v>
      </c>
      <c r="L158" s="40">
        <v>1370689.9776900001</v>
      </c>
      <c r="N158" s="39"/>
      <c r="O158" s="39"/>
      <c r="P158" s="39"/>
      <c r="Q158" s="39"/>
      <c r="S158" s="121">
        <v>381</v>
      </c>
      <c r="T158" s="11"/>
    </row>
    <row r="159" spans="1:21" ht="10.5" x14ac:dyDescent="0.25">
      <c r="A159" s="34" t="s">
        <v>271</v>
      </c>
      <c r="B159" s="35">
        <v>0</v>
      </c>
      <c r="C159" s="35">
        <v>2028</v>
      </c>
      <c r="D159" s="34" t="s">
        <v>199</v>
      </c>
      <c r="E159" s="36">
        <v>453</v>
      </c>
      <c r="F159" s="138"/>
      <c r="G159" s="37">
        <v>453</v>
      </c>
      <c r="H159" s="38"/>
      <c r="I159" s="39"/>
      <c r="J159" s="37">
        <v>0</v>
      </c>
      <c r="L159" s="40">
        <v>1629718.0049700001</v>
      </c>
      <c r="N159" s="39"/>
      <c r="O159" s="39"/>
      <c r="P159" s="39"/>
      <c r="Q159" s="39"/>
      <c r="S159" s="121">
        <v>453</v>
      </c>
      <c r="T159" s="11"/>
    </row>
    <row r="160" spans="1:21" ht="10.5" x14ac:dyDescent="0.25">
      <c r="A160" s="34" t="s">
        <v>271</v>
      </c>
      <c r="B160" s="35">
        <v>0</v>
      </c>
      <c r="C160" s="35">
        <v>2012</v>
      </c>
      <c r="D160" s="34" t="s">
        <v>200</v>
      </c>
      <c r="E160" s="36">
        <v>433</v>
      </c>
      <c r="F160" s="138"/>
      <c r="G160" s="37">
        <v>433</v>
      </c>
      <c r="H160" s="38"/>
      <c r="I160" s="39"/>
      <c r="J160" s="37">
        <v>0</v>
      </c>
      <c r="L160" s="40">
        <v>1557765.77517</v>
      </c>
      <c r="N160" s="39"/>
      <c r="O160" s="39"/>
      <c r="P160" s="39"/>
      <c r="Q160" s="39"/>
      <c r="S160" s="121">
        <v>433</v>
      </c>
      <c r="T160" s="11"/>
    </row>
    <row r="161" spans="1:21" ht="10.5" x14ac:dyDescent="0.25">
      <c r="A161" s="34" t="s">
        <v>269</v>
      </c>
      <c r="B161" s="35" t="s">
        <v>201</v>
      </c>
      <c r="C161" s="35">
        <v>2074</v>
      </c>
      <c r="D161" s="34" t="s">
        <v>202</v>
      </c>
      <c r="E161" s="36">
        <v>627</v>
      </c>
      <c r="F161" s="138"/>
      <c r="G161" s="37">
        <v>627</v>
      </c>
      <c r="H161" s="38"/>
      <c r="I161" s="39"/>
      <c r="J161" s="37">
        <v>0</v>
      </c>
      <c r="L161" s="40">
        <v>2255702.40423</v>
      </c>
      <c r="N161" s="39"/>
      <c r="O161" s="39"/>
      <c r="P161" s="39"/>
      <c r="Q161" s="39"/>
      <c r="S161" s="121">
        <v>627</v>
      </c>
      <c r="T161" s="11"/>
    </row>
    <row r="162" spans="1:21" ht="10.5" x14ac:dyDescent="0.25">
      <c r="A162" s="34" t="s">
        <v>271</v>
      </c>
      <c r="B162" s="35">
        <v>0</v>
      </c>
      <c r="C162" s="35">
        <v>2117</v>
      </c>
      <c r="D162" s="34" t="s">
        <v>203</v>
      </c>
      <c r="E162" s="36">
        <v>261</v>
      </c>
      <c r="F162" s="138"/>
      <c r="G162" s="37">
        <v>261</v>
      </c>
      <c r="H162" s="38"/>
      <c r="I162" s="39"/>
      <c r="J162" s="37">
        <v>0</v>
      </c>
      <c r="L162" s="40">
        <v>938976.59889000002</v>
      </c>
      <c r="N162" s="39"/>
      <c r="O162" s="39"/>
      <c r="P162" s="39"/>
      <c r="Q162" s="39"/>
      <c r="S162" s="121">
        <v>261</v>
      </c>
      <c r="T162" s="11"/>
    </row>
    <row r="163" spans="1:21" ht="10.5" x14ac:dyDescent="0.25">
      <c r="A163" s="34" t="s">
        <v>271</v>
      </c>
      <c r="B163" s="35">
        <v>0</v>
      </c>
      <c r="C163" s="35">
        <v>3035</v>
      </c>
      <c r="D163" s="34" t="s">
        <v>204</v>
      </c>
      <c r="E163" s="36">
        <v>105</v>
      </c>
      <c r="F163" s="138"/>
      <c r="G163" s="37">
        <v>105</v>
      </c>
      <c r="H163" s="38"/>
      <c r="I163" s="39"/>
      <c r="J163" s="37">
        <v>0</v>
      </c>
      <c r="L163" s="40">
        <v>377749.20645</v>
      </c>
      <c r="N163" s="39"/>
      <c r="O163" s="39"/>
      <c r="P163" s="39"/>
      <c r="Q163" s="39"/>
      <c r="S163" s="121">
        <v>105</v>
      </c>
      <c r="T163" s="11"/>
    </row>
    <row r="164" spans="1:21" ht="10.5" x14ac:dyDescent="0.25">
      <c r="A164" s="34" t="s">
        <v>271</v>
      </c>
      <c r="B164" s="35">
        <v>0</v>
      </c>
      <c r="C164" s="35">
        <v>2078</v>
      </c>
      <c r="D164" s="34" t="s">
        <v>205</v>
      </c>
      <c r="E164" s="36">
        <v>379</v>
      </c>
      <c r="F164" s="138"/>
      <c r="G164" s="37">
        <v>379</v>
      </c>
      <c r="H164" s="38"/>
      <c r="I164" s="39"/>
      <c r="J164" s="37">
        <v>0</v>
      </c>
      <c r="L164" s="40">
        <v>1363494.75471</v>
      </c>
      <c r="N164" s="39"/>
      <c r="O164" s="39"/>
      <c r="P164" s="39"/>
      <c r="Q164" s="39"/>
      <c r="S164" s="121">
        <v>379</v>
      </c>
      <c r="T164" s="11"/>
    </row>
    <row r="165" spans="1:21" ht="10.5" x14ac:dyDescent="0.25">
      <c r="A165" s="34" t="s">
        <v>271</v>
      </c>
      <c r="B165" s="35">
        <v>0</v>
      </c>
      <c r="C165" s="35">
        <v>2030</v>
      </c>
      <c r="D165" s="34" t="s">
        <v>325</v>
      </c>
      <c r="E165" s="36">
        <v>201</v>
      </c>
      <c r="F165" s="138"/>
      <c r="G165" s="37">
        <v>201</v>
      </c>
      <c r="H165" s="38"/>
      <c r="I165" s="39"/>
      <c r="J165" s="37">
        <v>0</v>
      </c>
      <c r="L165" s="40">
        <v>723119.90948999999</v>
      </c>
      <c r="N165" s="39"/>
      <c r="O165" s="39"/>
      <c r="P165" s="39"/>
      <c r="Q165" s="39"/>
      <c r="S165" s="121">
        <v>201</v>
      </c>
      <c r="T165" s="11"/>
    </row>
    <row r="166" spans="1:21" ht="10.5" x14ac:dyDescent="0.25">
      <c r="A166" s="34" t="s">
        <v>269</v>
      </c>
      <c r="B166" s="35" t="s">
        <v>206</v>
      </c>
      <c r="C166" s="35">
        <v>2100</v>
      </c>
      <c r="D166" s="34" t="s">
        <v>207</v>
      </c>
      <c r="E166" s="36">
        <v>211</v>
      </c>
      <c r="F166" s="138"/>
      <c r="G166" s="37">
        <v>211</v>
      </c>
      <c r="H166" s="38"/>
      <c r="I166" s="39"/>
      <c r="J166" s="37">
        <v>0</v>
      </c>
      <c r="L166" s="40">
        <v>759096.02439000004</v>
      </c>
      <c r="N166" s="39"/>
      <c r="O166" s="39"/>
      <c r="P166" s="39"/>
      <c r="Q166" s="39"/>
      <c r="S166" s="121">
        <v>211</v>
      </c>
      <c r="T166" s="11"/>
    </row>
    <row r="167" spans="1:21" ht="10.5" x14ac:dyDescent="0.25">
      <c r="A167" s="34" t="s">
        <v>271</v>
      </c>
      <c r="B167" s="35">
        <v>0</v>
      </c>
      <c r="C167" s="35">
        <v>3036</v>
      </c>
      <c r="D167" s="34" t="s">
        <v>294</v>
      </c>
      <c r="E167" s="36">
        <v>334</v>
      </c>
      <c r="F167" s="138"/>
      <c r="G167" s="37">
        <v>334</v>
      </c>
      <c r="H167" s="38"/>
      <c r="I167" s="39"/>
      <c r="J167" s="37">
        <v>0</v>
      </c>
      <c r="L167" s="40">
        <v>1201602.2376600001</v>
      </c>
      <c r="N167" s="39"/>
      <c r="O167" s="39"/>
      <c r="P167" s="39"/>
      <c r="Q167" s="39"/>
      <c r="S167" s="121">
        <v>334</v>
      </c>
      <c r="T167" s="11"/>
    </row>
    <row r="168" spans="1:21" ht="10.5" hidden="1" x14ac:dyDescent="0.25">
      <c r="A168" s="34">
        <v>0</v>
      </c>
      <c r="B168" s="35">
        <v>0</v>
      </c>
      <c r="C168" s="35">
        <v>0</v>
      </c>
      <c r="D168" s="34">
        <v>0</v>
      </c>
      <c r="E168" s="46"/>
      <c r="F168" s="47"/>
      <c r="G168" s="47"/>
      <c r="H168" s="47"/>
      <c r="I168" s="48"/>
      <c r="J168" s="47"/>
      <c r="L168" s="40">
        <v>0</v>
      </c>
      <c r="N168" s="39"/>
      <c r="O168" s="39"/>
      <c r="P168" s="39"/>
      <c r="Q168" s="39"/>
      <c r="S168" s="121" t="e">
        <v>#N/A</v>
      </c>
    </row>
    <row r="169" spans="1:21" ht="10.5" hidden="1" x14ac:dyDescent="0.25">
      <c r="A169" s="34">
        <v>0</v>
      </c>
      <c r="B169" s="35">
        <v>0</v>
      </c>
      <c r="C169" s="35">
        <v>0</v>
      </c>
      <c r="D169" s="34">
        <v>0</v>
      </c>
      <c r="E169" s="38"/>
      <c r="F169" s="49"/>
      <c r="H169" s="38"/>
      <c r="I169" s="39"/>
      <c r="L169" s="40">
        <v>0</v>
      </c>
      <c r="N169" s="39"/>
      <c r="O169" s="39"/>
      <c r="P169" s="39"/>
      <c r="Q169" s="39"/>
      <c r="S169" s="121" t="e">
        <v>#N/A</v>
      </c>
      <c r="T169" s="33" t="s">
        <v>268</v>
      </c>
      <c r="U169" s="30"/>
    </row>
    <row r="170" spans="1:21" ht="10.5" hidden="1" x14ac:dyDescent="0.25">
      <c r="B170" s="35"/>
      <c r="E170" s="38"/>
      <c r="F170" s="49"/>
      <c r="H170" s="38"/>
      <c r="I170" s="39"/>
      <c r="L170" s="40">
        <v>0</v>
      </c>
      <c r="N170" s="39"/>
      <c r="O170" s="39"/>
      <c r="P170" s="39"/>
      <c r="Q170" s="39"/>
      <c r="S170" s="121" t="e">
        <v>#N/A</v>
      </c>
      <c r="T170" s="33"/>
      <c r="U170" s="30"/>
    </row>
    <row r="171" spans="1:21" ht="10.5" hidden="1" x14ac:dyDescent="0.25">
      <c r="B171" s="35"/>
      <c r="E171" s="38"/>
      <c r="F171" s="49"/>
      <c r="H171" s="38"/>
      <c r="I171" s="39"/>
      <c r="L171" s="40">
        <v>0</v>
      </c>
      <c r="N171" s="39"/>
      <c r="O171" s="39"/>
      <c r="P171" s="39"/>
      <c r="Q171" s="39"/>
      <c r="S171" s="121" t="e">
        <v>#N/A</v>
      </c>
      <c r="T171" s="33"/>
      <c r="U171" s="30"/>
    </row>
    <row r="172" spans="1:21" ht="10.5" hidden="1" x14ac:dyDescent="0.25">
      <c r="B172" s="35"/>
      <c r="E172" s="38"/>
      <c r="F172" s="49"/>
      <c r="H172" s="38"/>
      <c r="I172" s="39"/>
      <c r="L172" s="40">
        <v>0</v>
      </c>
      <c r="N172" s="39"/>
      <c r="O172" s="39"/>
      <c r="P172" s="39"/>
      <c r="Q172" s="39"/>
      <c r="S172" s="121" t="e">
        <v>#N/A</v>
      </c>
      <c r="T172" s="33"/>
      <c r="U172" s="30"/>
    </row>
    <row r="173" spans="1:21" ht="10.5" x14ac:dyDescent="0.25">
      <c r="A173" s="34" t="s">
        <v>271</v>
      </c>
      <c r="B173" s="35">
        <v>0</v>
      </c>
      <c r="C173" s="35">
        <v>6907</v>
      </c>
      <c r="D173" s="34" t="s">
        <v>4</v>
      </c>
      <c r="E173" s="38"/>
      <c r="F173" s="49"/>
      <c r="G173" s="37">
        <v>0</v>
      </c>
      <c r="H173" s="36">
        <v>576</v>
      </c>
      <c r="I173" s="36">
        <v>349</v>
      </c>
      <c r="J173" s="37">
        <v>925</v>
      </c>
      <c r="L173" s="40">
        <v>4917540.839850001</v>
      </c>
      <c r="N173" s="39"/>
      <c r="O173" s="39"/>
      <c r="P173" s="39"/>
      <c r="Q173" s="39"/>
      <c r="S173" s="121">
        <v>576</v>
      </c>
      <c r="T173" s="121">
        <v>349</v>
      </c>
      <c r="U173" s="11"/>
    </row>
    <row r="174" spans="1:21" ht="10.5" x14ac:dyDescent="0.25">
      <c r="A174" s="34" t="s">
        <v>271</v>
      </c>
      <c r="B174" s="35">
        <v>0</v>
      </c>
      <c r="C174" s="35">
        <v>4064</v>
      </c>
      <c r="D174" s="34" t="s">
        <v>209</v>
      </c>
      <c r="E174" s="38"/>
      <c r="F174" s="49"/>
      <c r="G174" s="37">
        <v>0</v>
      </c>
      <c r="H174" s="36">
        <v>818</v>
      </c>
      <c r="I174" s="36">
        <v>545</v>
      </c>
      <c r="J174" s="37">
        <v>1363</v>
      </c>
      <c r="L174" s="40">
        <v>7265895.992370001</v>
      </c>
      <c r="N174" s="39"/>
      <c r="O174" s="42"/>
      <c r="P174" s="39"/>
      <c r="Q174" s="39"/>
      <c r="S174" s="121">
        <v>818</v>
      </c>
      <c r="T174" s="121">
        <v>545</v>
      </c>
      <c r="U174" s="11"/>
    </row>
    <row r="175" spans="1:21" ht="10.5" x14ac:dyDescent="0.25">
      <c r="A175" s="34" t="s">
        <v>271</v>
      </c>
      <c r="B175" s="35">
        <v>0</v>
      </c>
      <c r="C175" s="35">
        <v>4025</v>
      </c>
      <c r="D175" s="34" t="s">
        <v>212</v>
      </c>
      <c r="E175" s="38"/>
      <c r="F175" s="49"/>
      <c r="G175" s="37">
        <v>0</v>
      </c>
      <c r="H175" s="36">
        <v>432</v>
      </c>
      <c r="I175" s="36">
        <v>293</v>
      </c>
      <c r="J175" s="37">
        <v>725</v>
      </c>
      <c r="L175" s="40">
        <v>3866842.2514500003</v>
      </c>
      <c r="N175" s="39"/>
      <c r="O175" s="39"/>
      <c r="P175" s="39"/>
      <c r="Q175" s="39"/>
      <c r="S175" s="121">
        <v>432</v>
      </c>
      <c r="T175" s="121">
        <v>293</v>
      </c>
    </row>
    <row r="176" spans="1:21" ht="10.5" x14ac:dyDescent="0.25">
      <c r="A176" s="34" t="s">
        <v>271</v>
      </c>
      <c r="B176" s="35">
        <v>0</v>
      </c>
      <c r="C176" s="35">
        <v>4041</v>
      </c>
      <c r="D176" s="34" t="s">
        <v>213</v>
      </c>
      <c r="E176" s="38"/>
      <c r="F176" s="49"/>
      <c r="G176" s="37">
        <v>0</v>
      </c>
      <c r="H176" s="36">
        <v>532</v>
      </c>
      <c r="I176" s="36">
        <v>363</v>
      </c>
      <c r="J176" s="37">
        <v>895</v>
      </c>
      <c r="L176" s="40">
        <v>4774386.5077500008</v>
      </c>
      <c r="N176" s="39"/>
      <c r="O176" s="39"/>
      <c r="P176" s="39"/>
      <c r="Q176" s="39"/>
      <c r="S176" s="121">
        <v>532</v>
      </c>
      <c r="T176" s="121">
        <v>363</v>
      </c>
    </row>
    <row r="177" spans="1:20" ht="10.5" x14ac:dyDescent="0.25">
      <c r="A177" s="34" t="s">
        <v>270</v>
      </c>
      <c r="B177" s="35" t="s">
        <v>214</v>
      </c>
      <c r="C177" s="35">
        <v>5400</v>
      </c>
      <c r="D177" s="34" t="s">
        <v>215</v>
      </c>
      <c r="E177" s="38"/>
      <c r="F177" s="49"/>
      <c r="G177" s="37">
        <v>0</v>
      </c>
      <c r="H177" s="36">
        <v>988</v>
      </c>
      <c r="I177" s="36">
        <v>623</v>
      </c>
      <c r="J177" s="37">
        <v>1611</v>
      </c>
      <c r="L177" s="40">
        <v>8574284.3805900011</v>
      </c>
      <c r="N177" s="39"/>
      <c r="O177" s="39"/>
      <c r="P177" s="39"/>
      <c r="Q177" s="39"/>
      <c r="S177" s="121">
        <v>988</v>
      </c>
      <c r="T177" s="121">
        <v>623</v>
      </c>
    </row>
    <row r="178" spans="1:20" ht="10.5" x14ac:dyDescent="0.25">
      <c r="A178" s="34" t="s">
        <v>271</v>
      </c>
      <c r="B178" s="35">
        <v>0</v>
      </c>
      <c r="C178" s="35">
        <v>6906</v>
      </c>
      <c r="D178" s="34" t="s">
        <v>5</v>
      </c>
      <c r="E178" s="38"/>
      <c r="F178" s="49"/>
      <c r="G178" s="37">
        <v>0</v>
      </c>
      <c r="H178" s="36">
        <v>689</v>
      </c>
      <c r="I178" s="36">
        <v>450</v>
      </c>
      <c r="J178" s="37">
        <v>1139</v>
      </c>
      <c r="L178" s="40">
        <v>6068289.4338600002</v>
      </c>
      <c r="N178" s="39"/>
      <c r="O178" s="42"/>
      <c r="P178" s="39"/>
      <c r="Q178" s="39"/>
      <c r="S178" s="121">
        <v>689</v>
      </c>
      <c r="T178" s="121">
        <v>450</v>
      </c>
    </row>
    <row r="179" spans="1:20" ht="10.5" x14ac:dyDescent="0.25">
      <c r="A179" s="34" t="s">
        <v>272</v>
      </c>
      <c r="B179" s="35">
        <v>0</v>
      </c>
      <c r="C179" s="35">
        <v>6102</v>
      </c>
      <c r="D179" s="34" t="s">
        <v>6</v>
      </c>
      <c r="E179" s="38"/>
      <c r="F179" s="49"/>
      <c r="G179" s="37">
        <v>0</v>
      </c>
      <c r="H179" s="36">
        <v>423</v>
      </c>
      <c r="I179" s="36">
        <v>251</v>
      </c>
      <c r="J179" s="37">
        <v>674</v>
      </c>
      <c r="L179" s="40">
        <v>3581031.67191</v>
      </c>
      <c r="N179" s="39"/>
      <c r="O179" s="39"/>
      <c r="P179" s="39"/>
      <c r="Q179" s="39"/>
      <c r="S179" s="121">
        <v>423</v>
      </c>
      <c r="T179" s="121">
        <v>251</v>
      </c>
    </row>
    <row r="180" spans="1:20" ht="10.5" x14ac:dyDescent="0.25">
      <c r="A180" s="34" t="s">
        <v>271</v>
      </c>
      <c r="B180" s="35">
        <v>0</v>
      </c>
      <c r="C180" s="35">
        <v>4029</v>
      </c>
      <c r="D180" s="34" t="s">
        <v>295</v>
      </c>
      <c r="E180" s="38"/>
      <c r="F180" s="49"/>
      <c r="G180" s="37">
        <v>0</v>
      </c>
      <c r="H180" s="36">
        <v>895</v>
      </c>
      <c r="I180" s="36">
        <v>569</v>
      </c>
      <c r="J180" s="37">
        <v>1464</v>
      </c>
      <c r="L180" s="40">
        <v>7793737.7102100011</v>
      </c>
      <c r="N180" s="39"/>
      <c r="O180" s="39"/>
      <c r="P180" s="39"/>
      <c r="Q180" s="39"/>
      <c r="S180" s="121">
        <v>895</v>
      </c>
      <c r="T180" s="121">
        <v>569</v>
      </c>
    </row>
    <row r="181" spans="1:20" ht="10.5" x14ac:dyDescent="0.25">
      <c r="A181" s="34" t="s">
        <v>271</v>
      </c>
      <c r="B181" s="35">
        <v>0</v>
      </c>
      <c r="C181" s="35">
        <v>4100</v>
      </c>
      <c r="D181" s="34" t="s">
        <v>218</v>
      </c>
      <c r="E181" s="38"/>
      <c r="F181" s="49"/>
      <c r="G181" s="37">
        <v>0</v>
      </c>
      <c r="H181" s="36">
        <v>980</v>
      </c>
      <c r="I181" s="36">
        <v>660</v>
      </c>
      <c r="J181" s="37">
        <v>1640</v>
      </c>
      <c r="L181" s="40">
        <v>8745266.4426000006</v>
      </c>
      <c r="N181" s="39"/>
      <c r="O181" s="39"/>
      <c r="P181" s="39"/>
      <c r="Q181" s="39"/>
      <c r="S181" s="121">
        <v>980</v>
      </c>
      <c r="T181" s="121">
        <v>660</v>
      </c>
    </row>
    <row r="182" spans="1:20" ht="10.5" x14ac:dyDescent="0.25">
      <c r="A182" s="34" t="s">
        <v>271</v>
      </c>
      <c r="B182" s="35">
        <v>0</v>
      </c>
      <c r="C182" s="35">
        <v>6908</v>
      </c>
      <c r="D182" s="34" t="s">
        <v>7</v>
      </c>
      <c r="E182" s="38"/>
      <c r="F182" s="49"/>
      <c r="G182" s="37">
        <v>0</v>
      </c>
      <c r="H182" s="36">
        <v>736</v>
      </c>
      <c r="I182" s="36">
        <v>484</v>
      </c>
      <c r="J182" s="37">
        <v>1220</v>
      </c>
      <c r="L182" s="40">
        <v>6501125.0034000007</v>
      </c>
      <c r="N182" s="39"/>
      <c r="O182" s="39"/>
      <c r="P182" s="39"/>
      <c r="Q182" s="39"/>
      <c r="S182" s="121">
        <v>736</v>
      </c>
      <c r="T182" s="121">
        <v>484</v>
      </c>
    </row>
    <row r="183" spans="1:20" ht="10.5" x14ac:dyDescent="0.25">
      <c r="A183" s="34" t="s">
        <v>271</v>
      </c>
      <c r="B183" s="35">
        <v>0</v>
      </c>
      <c r="C183" s="35">
        <v>6905</v>
      </c>
      <c r="D183" s="34" t="s">
        <v>219</v>
      </c>
      <c r="E183" s="38"/>
      <c r="F183" s="49"/>
      <c r="G183" s="37">
        <v>0</v>
      </c>
      <c r="H183" s="36">
        <v>552</v>
      </c>
      <c r="I183" s="36">
        <v>361</v>
      </c>
      <c r="J183" s="37">
        <v>913</v>
      </c>
      <c r="L183" s="40">
        <v>4864407.8087700009</v>
      </c>
      <c r="N183" s="39"/>
      <c r="O183" s="39"/>
      <c r="P183" s="39"/>
      <c r="Q183" s="39"/>
      <c r="S183" s="121">
        <v>552</v>
      </c>
      <c r="T183" s="121">
        <v>361</v>
      </c>
    </row>
    <row r="184" spans="1:20" ht="10.5" x14ac:dyDescent="0.25">
      <c r="A184" s="34" t="s">
        <v>272</v>
      </c>
      <c r="B184" s="35">
        <v>0</v>
      </c>
      <c r="C184" s="35">
        <v>4024</v>
      </c>
      <c r="D184" s="34" t="s">
        <v>222</v>
      </c>
      <c r="E184" s="38"/>
      <c r="F184" s="49"/>
      <c r="G184" s="37">
        <v>0</v>
      </c>
      <c r="H184" s="36">
        <v>404</v>
      </c>
      <c r="I184" s="36">
        <v>254</v>
      </c>
      <c r="J184" s="37">
        <v>658</v>
      </c>
      <c r="L184" s="40">
        <v>3501801.2050200002</v>
      </c>
      <c r="N184" s="39"/>
      <c r="O184" s="39"/>
      <c r="P184" s="39"/>
      <c r="Q184" s="13">
        <v>0</v>
      </c>
      <c r="S184" s="121">
        <v>404</v>
      </c>
      <c r="T184" s="121">
        <v>254</v>
      </c>
    </row>
    <row r="185" spans="1:20" ht="10.5" x14ac:dyDescent="0.25">
      <c r="A185" s="34" t="s">
        <v>272</v>
      </c>
      <c r="B185" s="35">
        <v>0</v>
      </c>
      <c r="C185" s="35">
        <v>4010</v>
      </c>
      <c r="D185" s="34" t="s">
        <v>223</v>
      </c>
      <c r="E185" s="38"/>
      <c r="F185" s="49"/>
      <c r="G185" s="37">
        <v>0</v>
      </c>
      <c r="H185" s="36">
        <v>405</v>
      </c>
      <c r="I185" s="36">
        <v>246</v>
      </c>
      <c r="J185" s="37">
        <v>651</v>
      </c>
      <c r="L185" s="40">
        <v>3461130.2921400005</v>
      </c>
      <c r="N185" s="39"/>
      <c r="O185" s="39"/>
      <c r="P185" s="39"/>
      <c r="Q185" s="13">
        <v>0</v>
      </c>
      <c r="S185" s="121">
        <v>405</v>
      </c>
      <c r="T185" s="121">
        <v>246</v>
      </c>
    </row>
    <row r="186" spans="1:20" ht="10.5" x14ac:dyDescent="0.25">
      <c r="A186" s="34" t="s">
        <v>271</v>
      </c>
      <c r="B186" s="35">
        <v>0</v>
      </c>
      <c r="C186" s="35">
        <v>4021</v>
      </c>
      <c r="D186" s="34" t="s">
        <v>216</v>
      </c>
      <c r="E186" s="38"/>
      <c r="F186" s="49"/>
      <c r="G186" s="37">
        <v>0</v>
      </c>
      <c r="H186" s="36">
        <v>624</v>
      </c>
      <c r="I186" s="36">
        <v>396</v>
      </c>
      <c r="J186" s="37">
        <v>1020</v>
      </c>
      <c r="L186" s="40">
        <v>5429782.906200001</v>
      </c>
      <c r="N186" s="39"/>
      <c r="O186" s="13"/>
      <c r="P186" s="39"/>
      <c r="Q186" s="13">
        <v>0</v>
      </c>
      <c r="R186" s="11"/>
      <c r="S186" s="121">
        <v>624</v>
      </c>
      <c r="T186" s="121">
        <v>396</v>
      </c>
    </row>
    <row r="187" spans="1:20" ht="10.5" x14ac:dyDescent="0.25">
      <c r="A187" s="34" t="s">
        <v>271</v>
      </c>
      <c r="B187" s="35">
        <v>0</v>
      </c>
      <c r="C187" s="35">
        <v>4613</v>
      </c>
      <c r="D187" s="34" t="s">
        <v>225</v>
      </c>
      <c r="E187" s="38"/>
      <c r="F187" s="49"/>
      <c r="G187" s="37">
        <v>0</v>
      </c>
      <c r="H187" s="36">
        <v>378</v>
      </c>
      <c r="I187" s="36">
        <v>243</v>
      </c>
      <c r="J187" s="37">
        <v>621</v>
      </c>
      <c r="L187" s="40">
        <v>3307009.0959900003</v>
      </c>
      <c r="N187" s="39"/>
      <c r="O187" s="39"/>
      <c r="P187" s="39"/>
      <c r="Q187" s="39"/>
      <c r="S187" s="121">
        <v>378</v>
      </c>
      <c r="T187" s="121">
        <v>243</v>
      </c>
    </row>
    <row r="188" spans="1:20" ht="10.5" x14ac:dyDescent="0.25">
      <c r="A188" s="34" t="s">
        <v>271</v>
      </c>
      <c r="B188" s="35">
        <v>0</v>
      </c>
      <c r="C188" s="35">
        <v>4101</v>
      </c>
      <c r="D188" s="34" t="s">
        <v>326</v>
      </c>
      <c r="E188" s="38"/>
      <c r="F188" s="49"/>
      <c r="G188" s="37">
        <v>0</v>
      </c>
      <c r="H188" s="36">
        <v>931</v>
      </c>
      <c r="I188" s="36">
        <v>593</v>
      </c>
      <c r="J188" s="37">
        <v>1524</v>
      </c>
      <c r="L188" s="40">
        <v>8113592.0762100015</v>
      </c>
      <c r="N188" s="39"/>
      <c r="O188" s="13"/>
      <c r="P188" s="39"/>
      <c r="Q188" s="39"/>
      <c r="S188" s="121">
        <v>931</v>
      </c>
      <c r="T188" s="121">
        <v>593</v>
      </c>
    </row>
    <row r="189" spans="1:20" ht="10.5" x14ac:dyDescent="0.25">
      <c r="A189" s="34" t="s">
        <v>271</v>
      </c>
      <c r="B189" s="35">
        <v>0</v>
      </c>
      <c r="C189" s="35">
        <v>5401</v>
      </c>
      <c r="D189" s="34" t="s">
        <v>226</v>
      </c>
      <c r="E189" s="38"/>
      <c r="F189" s="49"/>
      <c r="G189" s="37">
        <v>0</v>
      </c>
      <c r="H189" s="36">
        <v>847</v>
      </c>
      <c r="I189" s="36">
        <v>557</v>
      </c>
      <c r="J189" s="37">
        <v>1404</v>
      </c>
      <c r="L189" s="40">
        <v>7481624.6600100007</v>
      </c>
      <c r="N189" s="39"/>
      <c r="O189" s="42"/>
      <c r="P189" s="39"/>
      <c r="Q189" s="39"/>
      <c r="S189" s="121">
        <v>847</v>
      </c>
      <c r="T189" s="121">
        <v>557</v>
      </c>
    </row>
    <row r="190" spans="1:20" ht="10.5" x14ac:dyDescent="0.25">
      <c r="A190" s="34" t="s">
        <v>271</v>
      </c>
      <c r="B190" s="35">
        <v>0</v>
      </c>
      <c r="C190" s="35">
        <v>4502</v>
      </c>
      <c r="D190" s="34" t="s">
        <v>227</v>
      </c>
      <c r="E190" s="38"/>
      <c r="F190" s="49"/>
      <c r="G190" s="37">
        <v>0</v>
      </c>
      <c r="H190" s="36">
        <v>972</v>
      </c>
      <c r="I190" s="36">
        <v>639</v>
      </c>
      <c r="J190" s="37">
        <v>1611</v>
      </c>
      <c r="L190" s="40">
        <v>8584606.1349900011</v>
      </c>
      <c r="N190" s="39"/>
      <c r="O190" s="39"/>
      <c r="P190" s="39"/>
      <c r="Q190" s="39"/>
      <c r="S190" s="121">
        <v>972</v>
      </c>
      <c r="T190" s="121">
        <v>639</v>
      </c>
    </row>
    <row r="191" spans="1:20" ht="10.5" x14ac:dyDescent="0.25">
      <c r="A191" s="34" t="s">
        <v>271</v>
      </c>
      <c r="B191" s="35">
        <v>0</v>
      </c>
      <c r="C191" s="35">
        <v>4616</v>
      </c>
      <c r="D191" s="34" t="s">
        <v>228</v>
      </c>
      <c r="E191" s="38"/>
      <c r="F191" s="49"/>
      <c r="G191" s="37">
        <v>0</v>
      </c>
      <c r="H191" s="36">
        <v>905</v>
      </c>
      <c r="I191" s="36">
        <v>577</v>
      </c>
      <c r="J191" s="37">
        <v>1482</v>
      </c>
      <c r="L191" s="40">
        <v>7890210.1077300012</v>
      </c>
      <c r="N191" s="39"/>
      <c r="O191" s="39"/>
      <c r="P191" s="39"/>
      <c r="Q191" s="39"/>
      <c r="S191" s="121">
        <v>905</v>
      </c>
      <c r="T191" s="121">
        <v>577</v>
      </c>
    </row>
    <row r="192" spans="1:20" ht="10.5" x14ac:dyDescent="0.25">
      <c r="A192" s="34" t="s">
        <v>272</v>
      </c>
      <c r="B192" s="35">
        <v>0</v>
      </c>
      <c r="C192" s="35">
        <v>4004</v>
      </c>
      <c r="D192" s="34" t="s">
        <v>221</v>
      </c>
      <c r="E192" s="38"/>
      <c r="F192" s="49"/>
      <c r="G192" s="37">
        <v>0</v>
      </c>
      <c r="H192" s="36">
        <v>491</v>
      </c>
      <c r="I192" s="36">
        <v>339</v>
      </c>
      <c r="J192" s="37">
        <v>830</v>
      </c>
      <c r="L192" s="40">
        <v>4429167.8305500001</v>
      </c>
      <c r="N192" s="39"/>
      <c r="O192" s="39"/>
      <c r="P192" s="39"/>
      <c r="Q192" s="39"/>
      <c r="S192" s="121">
        <v>491</v>
      </c>
      <c r="T192" s="121">
        <v>339</v>
      </c>
    </row>
    <row r="193" spans="1:20" ht="10.5" x14ac:dyDescent="0.25">
      <c r="A193" s="34" t="s">
        <v>271</v>
      </c>
      <c r="B193" s="35">
        <v>0</v>
      </c>
      <c r="C193" s="35">
        <v>4027</v>
      </c>
      <c r="D193" s="34" t="s">
        <v>229</v>
      </c>
      <c r="E193" s="38"/>
      <c r="F193" s="49"/>
      <c r="G193" s="37">
        <v>0</v>
      </c>
      <c r="H193" s="36">
        <v>538</v>
      </c>
      <c r="I193" s="36">
        <v>350</v>
      </c>
      <c r="J193" s="37">
        <v>888</v>
      </c>
      <c r="L193" s="40">
        <v>4730490.0466200002</v>
      </c>
      <c r="N193" s="39"/>
      <c r="O193" s="39"/>
      <c r="P193" s="39"/>
      <c r="Q193" s="39"/>
      <c r="S193" s="121">
        <v>538</v>
      </c>
      <c r="T193" s="121">
        <v>350</v>
      </c>
    </row>
    <row r="194" spans="1:20" ht="10.5" x14ac:dyDescent="0.25">
      <c r="A194" s="34" t="s">
        <v>271</v>
      </c>
      <c r="B194" s="35">
        <v>0</v>
      </c>
      <c r="C194" s="35">
        <v>4032</v>
      </c>
      <c r="D194" s="34" t="s">
        <v>210</v>
      </c>
      <c r="E194" s="38"/>
      <c r="F194" s="49"/>
      <c r="G194" s="37">
        <v>0</v>
      </c>
      <c r="H194" s="36">
        <v>885</v>
      </c>
      <c r="I194" s="36">
        <v>556</v>
      </c>
      <c r="J194" s="37">
        <v>1441</v>
      </c>
      <c r="L194" s="40">
        <v>7668675.4532400016</v>
      </c>
      <c r="N194" s="39"/>
      <c r="O194" s="39"/>
      <c r="P194" s="39"/>
      <c r="Q194" s="39"/>
      <c r="S194" s="121">
        <v>885</v>
      </c>
      <c r="T194" s="121">
        <v>556</v>
      </c>
    </row>
    <row r="195" spans="1:20" ht="10.5" x14ac:dyDescent="0.25">
      <c r="A195" s="34" t="s">
        <v>271</v>
      </c>
      <c r="B195" s="35">
        <v>0</v>
      </c>
      <c r="C195" s="35">
        <v>4019</v>
      </c>
      <c r="D195" s="34" t="s">
        <v>230</v>
      </c>
      <c r="E195" s="38"/>
      <c r="F195" s="49"/>
      <c r="G195" s="37">
        <v>0</v>
      </c>
      <c r="H195" s="36">
        <v>497</v>
      </c>
      <c r="I195" s="36">
        <v>325</v>
      </c>
      <c r="J195" s="37">
        <v>822</v>
      </c>
      <c r="L195" s="40">
        <v>4379553.3975300007</v>
      </c>
      <c r="N195" s="39"/>
      <c r="O195" s="42"/>
      <c r="P195" s="39"/>
      <c r="Q195" s="39"/>
      <c r="S195" s="121">
        <v>497</v>
      </c>
      <c r="T195" s="121">
        <v>325</v>
      </c>
    </row>
    <row r="196" spans="1:20" ht="10.5" x14ac:dyDescent="0.25">
      <c r="A196" s="34" t="s">
        <v>272</v>
      </c>
      <c r="B196" s="35">
        <v>0</v>
      </c>
      <c r="C196" s="35">
        <v>4013</v>
      </c>
      <c r="D196" s="34" t="s">
        <v>231</v>
      </c>
      <c r="E196" s="38"/>
      <c r="F196" s="49"/>
      <c r="G196" s="37">
        <v>0</v>
      </c>
      <c r="H196" s="36">
        <v>225</v>
      </c>
      <c r="I196" s="36">
        <v>152</v>
      </c>
      <c r="J196" s="37">
        <v>377</v>
      </c>
      <c r="L196" s="40">
        <v>2010525.7312800004</v>
      </c>
      <c r="N196" s="39"/>
      <c r="O196" s="39"/>
      <c r="P196" s="39"/>
      <c r="Q196" s="13">
        <v>0</v>
      </c>
      <c r="S196" s="121">
        <v>225</v>
      </c>
      <c r="T196" s="121">
        <v>152</v>
      </c>
    </row>
    <row r="197" spans="1:20" ht="10.5" x14ac:dyDescent="0.25">
      <c r="A197" s="34" t="s">
        <v>271</v>
      </c>
      <c r="B197" s="35">
        <v>0</v>
      </c>
      <c r="C197" s="35">
        <v>4112</v>
      </c>
      <c r="D197" s="34" t="s">
        <v>233</v>
      </c>
      <c r="E197" s="38"/>
      <c r="F197" s="49"/>
      <c r="G197" s="37">
        <v>0</v>
      </c>
      <c r="H197" s="36">
        <v>647</v>
      </c>
      <c r="I197" s="36">
        <v>409</v>
      </c>
      <c r="J197" s="37">
        <v>1056</v>
      </c>
      <c r="L197" s="40">
        <v>5620792.3722900003</v>
      </c>
      <c r="N197" s="39"/>
      <c r="O197" s="13"/>
      <c r="P197" s="39"/>
      <c r="Q197" s="39"/>
      <c r="S197" s="121">
        <v>647</v>
      </c>
      <c r="T197" s="121">
        <v>409</v>
      </c>
    </row>
    <row r="198" spans="1:20" ht="10.5" x14ac:dyDescent="0.25">
      <c r="A198" s="34" t="s">
        <v>271</v>
      </c>
      <c r="B198" s="35">
        <v>0</v>
      </c>
      <c r="C198" s="35">
        <v>4039</v>
      </c>
      <c r="D198" s="34" t="s">
        <v>330</v>
      </c>
      <c r="E198" s="38"/>
      <c r="F198" s="49"/>
      <c r="G198" s="37">
        <v>0</v>
      </c>
      <c r="H198" s="36">
        <v>565</v>
      </c>
      <c r="I198" s="36">
        <v>342</v>
      </c>
      <c r="J198" s="37">
        <v>907</v>
      </c>
      <c r="L198" s="40">
        <v>4821713.5519800009</v>
      </c>
      <c r="N198" s="39"/>
      <c r="O198" s="39"/>
      <c r="P198" s="39"/>
      <c r="Q198" s="39"/>
      <c r="S198" s="121">
        <v>565</v>
      </c>
      <c r="T198" s="121">
        <v>342</v>
      </c>
    </row>
    <row r="199" spans="1:20" ht="10.5" x14ac:dyDescent="0.25">
      <c r="A199" s="34" t="s">
        <v>271</v>
      </c>
      <c r="B199" s="35">
        <v>0</v>
      </c>
      <c r="C199" s="35">
        <v>4006</v>
      </c>
      <c r="D199" s="34" t="s">
        <v>220</v>
      </c>
      <c r="E199" s="38"/>
      <c r="F199" s="49"/>
      <c r="G199" s="37">
        <v>0</v>
      </c>
      <c r="H199" s="36">
        <v>487</v>
      </c>
      <c r="I199" s="36">
        <v>359</v>
      </c>
      <c r="J199" s="37">
        <v>846</v>
      </c>
      <c r="L199" s="40">
        <v>4523235.8193900008</v>
      </c>
      <c r="N199" s="39"/>
      <c r="O199" s="39"/>
      <c r="P199" s="39"/>
      <c r="Q199" s="39"/>
      <c r="S199" s="121">
        <v>487</v>
      </c>
      <c r="T199" s="121">
        <v>359</v>
      </c>
    </row>
    <row r="200" spans="1:20" ht="10.5" x14ac:dyDescent="0.25">
      <c r="A200" s="34" t="s">
        <v>271</v>
      </c>
      <c r="B200" s="35">
        <v>0</v>
      </c>
      <c r="C200" s="35">
        <v>4023</v>
      </c>
      <c r="D200" s="34" t="s">
        <v>235</v>
      </c>
      <c r="E200" s="38"/>
      <c r="F200" s="49"/>
      <c r="G200" s="37">
        <v>0</v>
      </c>
      <c r="H200" s="36">
        <v>881</v>
      </c>
      <c r="I200" s="36">
        <v>597</v>
      </c>
      <c r="J200" s="37">
        <v>1478</v>
      </c>
      <c r="L200" s="40">
        <v>7882820.8517700005</v>
      </c>
      <c r="N200" s="39"/>
      <c r="O200" s="39"/>
      <c r="P200" s="39"/>
      <c r="Q200" s="39"/>
      <c r="S200" s="121">
        <v>881</v>
      </c>
      <c r="T200" s="121">
        <v>597</v>
      </c>
    </row>
    <row r="201" spans="1:20" ht="10.5" x14ac:dyDescent="0.25">
      <c r="A201" s="34" t="s">
        <v>271</v>
      </c>
      <c r="B201" s="35">
        <v>0</v>
      </c>
      <c r="C201" s="35">
        <v>4610</v>
      </c>
      <c r="D201" s="34" t="s">
        <v>236</v>
      </c>
      <c r="E201" s="38"/>
      <c r="F201" s="49"/>
      <c r="G201" s="37">
        <v>0</v>
      </c>
      <c r="H201" s="36">
        <v>410</v>
      </c>
      <c r="I201" s="36">
        <v>304</v>
      </c>
      <c r="J201" s="37">
        <v>714</v>
      </c>
      <c r="L201" s="40">
        <v>3818136.9729600004</v>
      </c>
      <c r="N201" s="39"/>
      <c r="O201" s="13"/>
      <c r="P201" s="39"/>
      <c r="Q201" s="39"/>
      <c r="S201" s="121">
        <v>410</v>
      </c>
      <c r="T201" s="121">
        <v>304</v>
      </c>
    </row>
    <row r="202" spans="1:20" ht="10.5" x14ac:dyDescent="0.25">
      <c r="A202" s="34" t="s">
        <v>271</v>
      </c>
      <c r="B202" s="35">
        <v>0</v>
      </c>
      <c r="C202" s="35">
        <v>4040</v>
      </c>
      <c r="D202" s="34" t="s">
        <v>211</v>
      </c>
      <c r="E202" s="38"/>
      <c r="F202" s="49"/>
      <c r="G202" s="37">
        <v>0</v>
      </c>
      <c r="H202" s="36">
        <v>776</v>
      </c>
      <c r="I202" s="36">
        <v>520</v>
      </c>
      <c r="J202" s="37">
        <v>1296</v>
      </c>
      <c r="L202" s="40">
        <v>6909886.4810400009</v>
      </c>
      <c r="N202" s="39"/>
      <c r="O202" s="13"/>
      <c r="P202" s="39"/>
      <c r="Q202" s="39"/>
      <c r="S202" s="121">
        <v>776</v>
      </c>
      <c r="T202" s="121">
        <v>520</v>
      </c>
    </row>
    <row r="203" spans="1:20" ht="10.5" x14ac:dyDescent="0.25">
      <c r="A203" s="34" t="s">
        <v>270</v>
      </c>
      <c r="B203" s="35" t="s">
        <v>237</v>
      </c>
      <c r="C203" s="35">
        <v>4074</v>
      </c>
      <c r="D203" s="34" t="s">
        <v>238</v>
      </c>
      <c r="E203" s="38"/>
      <c r="F203" s="49"/>
      <c r="G203" s="37">
        <v>0</v>
      </c>
      <c r="H203" s="36">
        <v>759</v>
      </c>
      <c r="I203" s="36">
        <v>507</v>
      </c>
      <c r="J203" s="37">
        <v>1266</v>
      </c>
      <c r="L203" s="40">
        <v>6749314.1883900007</v>
      </c>
      <c r="N203" s="39"/>
      <c r="O203" s="13"/>
      <c r="P203" s="39"/>
      <c r="Q203" s="39"/>
      <c r="S203" s="121">
        <v>759</v>
      </c>
      <c r="T203" s="121">
        <v>507</v>
      </c>
    </row>
    <row r="204" spans="1:20" ht="10.5" x14ac:dyDescent="0.25">
      <c r="A204" s="34" t="s">
        <v>271</v>
      </c>
      <c r="B204" s="35">
        <v>0</v>
      </c>
      <c r="C204" s="35">
        <v>4028</v>
      </c>
      <c r="D204" s="34" t="s">
        <v>239</v>
      </c>
      <c r="E204" s="38"/>
      <c r="F204" s="49"/>
      <c r="G204" s="37">
        <v>0</v>
      </c>
      <c r="H204" s="36">
        <v>510</v>
      </c>
      <c r="I204" s="36">
        <v>293</v>
      </c>
      <c r="J204" s="37">
        <v>803</v>
      </c>
      <c r="L204" s="40">
        <v>4262525.5061700009</v>
      </c>
      <c r="N204" s="39"/>
      <c r="O204" s="39"/>
      <c r="P204" s="39"/>
      <c r="Q204" s="39"/>
      <c r="S204" s="121">
        <v>510</v>
      </c>
      <c r="T204" s="121">
        <v>293</v>
      </c>
    </row>
    <row r="205" spans="1:20" ht="10.5" x14ac:dyDescent="0.25">
      <c r="A205" s="34" t="s">
        <v>271</v>
      </c>
      <c r="B205" s="35">
        <v>0</v>
      </c>
      <c r="C205" s="35">
        <v>6909</v>
      </c>
      <c r="D205" s="34" t="s">
        <v>342</v>
      </c>
      <c r="E205" s="38"/>
      <c r="F205" s="49"/>
      <c r="G205" s="37">
        <v>0</v>
      </c>
      <c r="H205" s="36">
        <v>475</v>
      </c>
      <c r="I205" s="36">
        <v>284</v>
      </c>
      <c r="J205" s="37">
        <v>759</v>
      </c>
      <c r="L205" s="40">
        <v>4033513.5807600003</v>
      </c>
      <c r="N205" s="39"/>
      <c r="O205" s="39"/>
      <c r="P205" s="39"/>
      <c r="Q205" s="39"/>
      <c r="R205" s="11"/>
      <c r="S205" s="121">
        <v>475</v>
      </c>
      <c r="T205" s="121">
        <v>284</v>
      </c>
    </row>
    <row r="206" spans="1:20" ht="10.5" x14ac:dyDescent="0.25">
      <c r="A206" s="34" t="s">
        <v>272</v>
      </c>
      <c r="B206" s="35">
        <v>0</v>
      </c>
      <c r="C206" s="35">
        <v>9998</v>
      </c>
      <c r="D206" s="34" t="s">
        <v>217</v>
      </c>
      <c r="E206" s="38"/>
      <c r="F206" s="49"/>
      <c r="G206" s="37">
        <v>0</v>
      </c>
      <c r="H206" s="36">
        <v>440</v>
      </c>
      <c r="I206" s="36">
        <v>280</v>
      </c>
      <c r="J206" s="37">
        <v>720</v>
      </c>
      <c r="L206" s="40">
        <v>3833091.5148000005</v>
      </c>
      <c r="N206" s="39"/>
      <c r="O206" s="39"/>
      <c r="P206" s="39"/>
      <c r="Q206" s="39"/>
      <c r="R206" s="11"/>
      <c r="S206" s="121">
        <v>440</v>
      </c>
      <c r="T206" s="121">
        <v>280</v>
      </c>
    </row>
    <row r="207" spans="1:20" ht="10.5" x14ac:dyDescent="0.25">
      <c r="A207" s="34" t="s">
        <v>272</v>
      </c>
      <c r="B207" s="35">
        <v>0</v>
      </c>
      <c r="C207" s="35">
        <v>9997</v>
      </c>
      <c r="D207" s="34" t="s">
        <v>224</v>
      </c>
      <c r="E207" s="38"/>
      <c r="F207" s="49"/>
      <c r="G207" s="37">
        <v>0</v>
      </c>
      <c r="H207" s="36">
        <v>364</v>
      </c>
      <c r="I207" s="36">
        <v>238</v>
      </c>
      <c r="J207" s="37">
        <v>602</v>
      </c>
      <c r="L207" s="40">
        <v>3207399.1651800005</v>
      </c>
      <c r="N207" s="39"/>
      <c r="O207" s="39"/>
      <c r="P207" s="39"/>
      <c r="Q207" s="39"/>
      <c r="R207" s="11"/>
      <c r="S207" s="121">
        <v>364</v>
      </c>
      <c r="T207" s="121">
        <v>238</v>
      </c>
    </row>
    <row r="208" spans="1:20" ht="10.5" hidden="1" x14ac:dyDescent="0.25">
      <c r="B208" s="35"/>
      <c r="E208" s="38"/>
      <c r="F208" s="49"/>
      <c r="H208" s="49"/>
      <c r="I208" s="49"/>
      <c r="L208" s="40"/>
      <c r="N208" s="39"/>
      <c r="O208" s="39"/>
      <c r="P208" s="39"/>
      <c r="Q208" s="39"/>
    </row>
    <row r="209" spans="2:95" ht="10.5" hidden="1" x14ac:dyDescent="0.25">
      <c r="B209" s="35"/>
      <c r="E209" s="38"/>
      <c r="F209" s="49"/>
      <c r="H209" s="49"/>
      <c r="I209" s="49"/>
      <c r="L209" s="40"/>
      <c r="N209" s="39"/>
      <c r="O209" s="39"/>
      <c r="P209" s="39"/>
      <c r="Q209" s="39"/>
    </row>
    <row r="210" spans="2:95" ht="10.5" hidden="1" x14ac:dyDescent="0.25">
      <c r="B210" s="35"/>
      <c r="E210" s="38"/>
      <c r="F210" s="49"/>
      <c r="H210" s="49"/>
      <c r="I210" s="49"/>
      <c r="L210" s="40"/>
      <c r="N210" s="39"/>
      <c r="O210" s="39"/>
      <c r="P210" s="39"/>
      <c r="Q210" s="39"/>
    </row>
    <row r="211" spans="2:95" s="12" customFormat="1" ht="10.5" x14ac:dyDescent="0.25">
      <c r="C211" s="51" t="s">
        <v>240</v>
      </c>
      <c r="D211" s="52" t="s">
        <v>269</v>
      </c>
      <c r="E211" s="4">
        <v>17441</v>
      </c>
      <c r="F211" s="4">
        <v>0</v>
      </c>
      <c r="G211" s="4">
        <v>17441</v>
      </c>
      <c r="H211" s="4">
        <v>0</v>
      </c>
      <c r="I211" s="4">
        <v>0</v>
      </c>
      <c r="J211" s="4">
        <v>0</v>
      </c>
      <c r="K211" s="4"/>
      <c r="L211" s="40">
        <v>62745941.997089997</v>
      </c>
      <c r="M211" s="4"/>
      <c r="N211" s="17">
        <v>0</v>
      </c>
      <c r="O211" s="17">
        <v>0</v>
      </c>
      <c r="P211" s="17">
        <v>0</v>
      </c>
      <c r="Q211" s="17">
        <v>0</v>
      </c>
      <c r="R211" s="4"/>
      <c r="S211" s="17">
        <v>17441</v>
      </c>
      <c r="T211" s="17">
        <v>0</v>
      </c>
      <c r="U211" s="17"/>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2:95" s="12" customFormat="1" ht="10.5" x14ac:dyDescent="0.25">
      <c r="C212" s="51" t="s">
        <v>240</v>
      </c>
      <c r="D212" s="52" t="s">
        <v>270</v>
      </c>
      <c r="E212" s="4">
        <v>0</v>
      </c>
      <c r="F212" s="4">
        <v>0</v>
      </c>
      <c r="G212" s="4">
        <v>0</v>
      </c>
      <c r="H212" s="4">
        <v>1747</v>
      </c>
      <c r="I212" s="4">
        <v>1130</v>
      </c>
      <c r="J212" s="4">
        <v>2877</v>
      </c>
      <c r="K212" s="4"/>
      <c r="L212" s="40">
        <v>15323598.568980001</v>
      </c>
      <c r="M212" s="4"/>
      <c r="N212" s="17">
        <v>0</v>
      </c>
      <c r="O212" s="17">
        <v>0</v>
      </c>
      <c r="P212" s="17">
        <v>0</v>
      </c>
      <c r="Q212" s="17">
        <v>0</v>
      </c>
      <c r="R212" s="4"/>
      <c r="S212" s="17">
        <v>1747</v>
      </c>
      <c r="T212" s="17">
        <v>1130</v>
      </c>
      <c r="U212" s="17"/>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2:95" s="12" customFormat="1" ht="10.5" x14ac:dyDescent="0.25">
      <c r="C213" s="51" t="s">
        <v>240</v>
      </c>
      <c r="D213" s="53" t="s">
        <v>271</v>
      </c>
      <c r="E213" s="4">
        <v>33809</v>
      </c>
      <c r="F213" s="4">
        <v>0</v>
      </c>
      <c r="G213" s="4">
        <v>33809</v>
      </c>
      <c r="H213" s="4">
        <v>17538</v>
      </c>
      <c r="I213" s="4">
        <v>11418</v>
      </c>
      <c r="J213" s="4">
        <v>28956</v>
      </c>
      <c r="K213" s="4"/>
      <c r="L213" s="40">
        <v>275887307.87055004</v>
      </c>
      <c r="M213" s="4"/>
      <c r="N213" s="17">
        <v>0</v>
      </c>
      <c r="O213" s="17">
        <v>0</v>
      </c>
      <c r="P213" s="17">
        <v>0</v>
      </c>
      <c r="Q213" s="17">
        <v>0</v>
      </c>
      <c r="R213" s="4"/>
      <c r="S213" s="17">
        <v>51347</v>
      </c>
      <c r="T213" s="17">
        <v>11418</v>
      </c>
      <c r="U213" s="17"/>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2:95" s="12" customFormat="1" ht="10.5" x14ac:dyDescent="0.25">
      <c r="C214" s="51" t="s">
        <v>240</v>
      </c>
      <c r="D214" s="52" t="s">
        <v>272</v>
      </c>
      <c r="E214" s="4">
        <v>1100</v>
      </c>
      <c r="F214" s="4">
        <v>0</v>
      </c>
      <c r="G214" s="4">
        <v>1100</v>
      </c>
      <c r="H214" s="4">
        <v>2752</v>
      </c>
      <c r="I214" s="4">
        <v>1760</v>
      </c>
      <c r="J214" s="4">
        <v>4512</v>
      </c>
      <c r="K214" s="4"/>
      <c r="L214" s="40">
        <v>27981520.049880002</v>
      </c>
      <c r="M214" s="37"/>
      <c r="N214" s="17">
        <v>0</v>
      </c>
      <c r="O214" s="17">
        <v>0</v>
      </c>
      <c r="P214" s="17">
        <v>0</v>
      </c>
      <c r="Q214" s="17">
        <v>0</v>
      </c>
      <c r="R214" s="4"/>
      <c r="S214" s="17">
        <v>3852</v>
      </c>
      <c r="T214" s="17">
        <v>1760</v>
      </c>
      <c r="U214" s="17"/>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2:95" s="12" customFormat="1" ht="5.25" customHeight="1" thickBot="1" x14ac:dyDescent="0.3">
      <c r="C215" s="2"/>
      <c r="E215" s="37"/>
      <c r="F215" s="37"/>
      <c r="G215" s="37"/>
      <c r="H215" s="37"/>
      <c r="I215" s="37"/>
      <c r="J215" s="37"/>
      <c r="K215" s="37"/>
      <c r="L215" s="54"/>
      <c r="M215" s="37"/>
      <c r="N215" s="55"/>
      <c r="O215" s="55"/>
      <c r="P215" s="55"/>
      <c r="Q215" s="55"/>
      <c r="R215" s="4"/>
      <c r="S215" s="55"/>
      <c r="T215" s="55"/>
      <c r="U215" s="55"/>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2:95" s="12" customFormat="1" ht="11" thickBot="1" x14ac:dyDescent="0.3">
      <c r="C216" s="12" t="s">
        <v>273</v>
      </c>
      <c r="E216" s="4">
        <v>52350</v>
      </c>
      <c r="F216" s="4">
        <v>0</v>
      </c>
      <c r="G216" s="4">
        <v>52350</v>
      </c>
      <c r="H216" s="4">
        <v>22037</v>
      </c>
      <c r="I216" s="4">
        <v>14308</v>
      </c>
      <c r="J216" s="4">
        <v>36345</v>
      </c>
      <c r="K216" s="4"/>
      <c r="L216" s="56">
        <v>381938368.48650002</v>
      </c>
      <c r="M216" s="4"/>
      <c r="N216" s="17">
        <v>0</v>
      </c>
      <c r="O216" s="17">
        <v>0</v>
      </c>
      <c r="P216" s="17">
        <v>0</v>
      </c>
      <c r="Q216" s="4">
        <v>0</v>
      </c>
      <c r="R216" s="4"/>
      <c r="S216" s="17">
        <v>74387</v>
      </c>
      <c r="T216" s="17">
        <v>14308</v>
      </c>
      <c r="U216" s="17"/>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8" spans="2:95" ht="10.5" x14ac:dyDescent="0.25">
      <c r="T218" s="17">
        <v>88695</v>
      </c>
    </row>
    <row r="219" spans="2:95" x14ac:dyDescent="0.2">
      <c r="G219" s="57" t="s">
        <v>274</v>
      </c>
      <c r="H219" s="58"/>
      <c r="I219" s="58"/>
      <c r="J219" s="58"/>
      <c r="K219" s="58"/>
      <c r="L219" s="59"/>
    </row>
    <row r="220" spans="2:95" ht="3" customHeight="1" x14ac:dyDescent="0.2">
      <c r="G220" s="60"/>
      <c r="L220" s="61"/>
    </row>
    <row r="221" spans="2:95" x14ac:dyDescent="0.2">
      <c r="G221" s="60"/>
      <c r="I221" s="37" t="s">
        <v>240</v>
      </c>
      <c r="J221" s="37">
        <v>52350</v>
      </c>
      <c r="L221" s="61"/>
    </row>
    <row r="222" spans="2:95" x14ac:dyDescent="0.2">
      <c r="G222" s="60"/>
      <c r="I222" s="37" t="s">
        <v>275</v>
      </c>
      <c r="J222" s="37">
        <v>0</v>
      </c>
      <c r="L222" s="61"/>
    </row>
    <row r="223" spans="2:95" x14ac:dyDescent="0.2">
      <c r="G223" s="60"/>
      <c r="I223" s="37" t="s">
        <v>276</v>
      </c>
      <c r="J223" s="37">
        <v>0</v>
      </c>
      <c r="L223" s="61"/>
    </row>
    <row r="224" spans="2:95" x14ac:dyDescent="0.2">
      <c r="G224" s="60"/>
      <c r="I224" s="37" t="s">
        <v>277</v>
      </c>
      <c r="J224" s="62">
        <v>52350</v>
      </c>
      <c r="L224" s="64">
        <v>0</v>
      </c>
      <c r="P224" s="139"/>
    </row>
    <row r="225" spans="7:16" s="37" customFormat="1" x14ac:dyDescent="0.2">
      <c r="G225" s="60"/>
      <c r="L225" s="61"/>
    </row>
    <row r="226" spans="7:16" s="37" customFormat="1" x14ac:dyDescent="0.2">
      <c r="G226" s="63" t="s">
        <v>278</v>
      </c>
      <c r="L226" s="61"/>
    </row>
    <row r="227" spans="7:16" s="37" customFormat="1" x14ac:dyDescent="0.2">
      <c r="G227" s="60"/>
      <c r="I227" s="37" t="s">
        <v>240</v>
      </c>
      <c r="J227" s="37">
        <v>36345</v>
      </c>
      <c r="L227" s="64">
        <v>0</v>
      </c>
    </row>
    <row r="228" spans="7:16" s="37" customFormat="1" x14ac:dyDescent="0.2">
      <c r="G228" s="60"/>
      <c r="I228" s="37" t="s">
        <v>276</v>
      </c>
      <c r="J228" s="37">
        <v>0</v>
      </c>
      <c r="L228" s="64">
        <v>0</v>
      </c>
    </row>
    <row r="229" spans="7:16" s="37" customFormat="1" x14ac:dyDescent="0.2">
      <c r="G229" s="60"/>
      <c r="I229" s="37" t="s">
        <v>279</v>
      </c>
      <c r="J229" s="62">
        <v>36345</v>
      </c>
      <c r="L229" s="64">
        <v>0</v>
      </c>
    </row>
    <row r="230" spans="7:16" s="37" customFormat="1" hidden="1" x14ac:dyDescent="0.2">
      <c r="G230" s="60"/>
      <c r="I230" s="37" t="s">
        <v>280</v>
      </c>
      <c r="J230" s="65"/>
      <c r="L230" s="61"/>
      <c r="P230" s="11" t="s">
        <v>281</v>
      </c>
    </row>
    <row r="231" spans="7:16" s="37" customFormat="1" ht="10.5" x14ac:dyDescent="0.25">
      <c r="G231" s="60"/>
      <c r="I231" s="37" t="s">
        <v>282</v>
      </c>
      <c r="J231" s="66">
        <v>88695</v>
      </c>
      <c r="L231" s="61"/>
    </row>
    <row r="232" spans="7:16" s="37" customFormat="1" x14ac:dyDescent="0.2">
      <c r="G232" s="67"/>
      <c r="H232" s="68"/>
      <c r="I232" s="68"/>
      <c r="J232" s="68"/>
      <c r="K232" s="68"/>
      <c r="L232" s="69"/>
    </row>
  </sheetData>
  <mergeCells count="3">
    <mergeCell ref="E6:F6"/>
    <mergeCell ref="H6:I6"/>
    <mergeCell ref="N6:O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Z191"/>
  <sheetViews>
    <sheetView topLeftCell="C1" workbookViewId="0">
      <pane xSplit="2" ySplit="4" topLeftCell="E5" activePane="bottomRight" state="frozen"/>
      <selection activeCell="C1" sqref="C1"/>
      <selection pane="topRight" activeCell="E1" sqref="E1"/>
      <selection pane="bottomLeft" activeCell="C5" sqref="C5"/>
      <selection pane="bottomRight" activeCell="D3" sqref="D3"/>
    </sheetView>
  </sheetViews>
  <sheetFormatPr defaultColWidth="9.1796875" defaultRowHeight="10" x14ac:dyDescent="0.2"/>
  <cols>
    <col min="1" max="1" width="18.1796875" style="90" customWidth="1"/>
    <col min="2" max="2" width="5.54296875" style="90" bestFit="1" customWidth="1"/>
    <col min="3" max="3" width="6.81640625" style="108" bestFit="1" customWidth="1"/>
    <col min="4" max="4" width="37.453125" style="90" customWidth="1"/>
    <col min="5" max="5" width="1.54296875" style="90" customWidth="1"/>
    <col min="6" max="6" width="9.7265625" style="76" customWidth="1"/>
    <col min="7" max="9" width="10.7265625" style="76" customWidth="1"/>
    <col min="10" max="10" width="7.7265625" style="76" bestFit="1" customWidth="1"/>
    <col min="11" max="11" width="10.7265625" style="76" customWidth="1"/>
    <col min="12" max="12" width="7.81640625" style="76" bestFit="1" customWidth="1"/>
    <col min="13" max="13" width="9.26953125" style="76" bestFit="1" customWidth="1"/>
    <col min="14" max="14" width="8.1796875" style="76" customWidth="1"/>
    <col min="15" max="15" width="9.1796875" style="76" customWidth="1"/>
    <col min="16" max="16" width="5.26953125" style="76" hidden="1" customWidth="1"/>
    <col min="17" max="17" width="11" style="76" hidden="1" customWidth="1"/>
    <col min="18" max="18" width="10.26953125" style="76" bestFit="1" customWidth="1"/>
    <col min="19" max="19" width="11.54296875" style="76" hidden="1" customWidth="1"/>
    <col min="20" max="20" width="10.453125" style="76" customWidth="1"/>
    <col min="21" max="21" width="9.26953125" style="76" customWidth="1"/>
    <col min="22" max="22" width="10.54296875" style="76" hidden="1" customWidth="1"/>
    <col min="23" max="23" width="10.1796875" style="76" customWidth="1"/>
    <col min="24" max="16384" width="9.1796875" style="98"/>
  </cols>
  <sheetData>
    <row r="1" spans="1:51" s="71" customFormat="1" ht="10.5" x14ac:dyDescent="0.25">
      <c r="A1" s="70" t="s">
        <v>296</v>
      </c>
      <c r="B1" s="70"/>
      <c r="N1" s="72"/>
      <c r="O1" s="135"/>
      <c r="R1" s="72"/>
      <c r="T1" s="72"/>
      <c r="U1" s="73"/>
      <c r="V1" s="73" t="s">
        <v>297</v>
      </c>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2" spans="1:51" s="71" customFormat="1" ht="13.5" customHeight="1" thickBot="1" x14ac:dyDescent="0.3">
      <c r="A2" s="77" t="s">
        <v>328</v>
      </c>
      <c r="B2" s="70"/>
      <c r="D2" s="52"/>
      <c r="E2" s="52"/>
      <c r="F2" s="72"/>
      <c r="G2" s="72"/>
      <c r="H2" s="72"/>
      <c r="I2" s="72"/>
      <c r="J2" s="72"/>
      <c r="K2" s="72"/>
      <c r="L2" s="72"/>
      <c r="M2" s="75"/>
      <c r="N2" s="75"/>
      <c r="O2" s="72"/>
      <c r="P2" s="72"/>
      <c r="R2" s="72"/>
      <c r="S2" s="72"/>
      <c r="T2" s="72"/>
      <c r="U2" s="136" t="s">
        <v>298</v>
      </c>
      <c r="V2" s="75" t="s">
        <v>298</v>
      </c>
      <c r="W2" s="72"/>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row>
    <row r="3" spans="1:51" s="71" customFormat="1" ht="13.5" customHeight="1" thickBot="1" x14ac:dyDescent="0.3">
      <c r="A3" s="77" t="s">
        <v>299</v>
      </c>
      <c r="B3" s="78"/>
      <c r="C3" s="79"/>
      <c r="D3" s="52"/>
      <c r="E3" s="52"/>
      <c r="F3" s="151" t="s">
        <v>300</v>
      </c>
      <c r="G3" s="152"/>
      <c r="H3" s="152"/>
      <c r="I3" s="152"/>
      <c r="J3" s="152"/>
      <c r="K3" s="152"/>
      <c r="L3" s="152"/>
      <c r="M3" s="152"/>
      <c r="N3" s="152"/>
      <c r="O3" s="152"/>
      <c r="P3" s="152"/>
      <c r="Q3" s="152"/>
      <c r="R3" s="152"/>
      <c r="S3" s="152"/>
      <c r="T3" s="152"/>
      <c r="U3" s="152"/>
      <c r="V3" s="152"/>
      <c r="W3" s="153"/>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row>
    <row r="4" spans="1:51" s="82" customFormat="1" ht="68.25" customHeight="1" x14ac:dyDescent="0.25">
      <c r="A4" s="80" t="s">
        <v>0</v>
      </c>
      <c r="B4" s="81" t="s">
        <v>257</v>
      </c>
      <c r="C4" s="81" t="s">
        <v>258</v>
      </c>
      <c r="D4" s="80" t="s">
        <v>1</v>
      </c>
      <c r="F4" s="125" t="s">
        <v>301</v>
      </c>
      <c r="G4" s="126" t="s">
        <v>302</v>
      </c>
      <c r="H4" s="126" t="s">
        <v>303</v>
      </c>
      <c r="I4" s="126" t="s">
        <v>304</v>
      </c>
      <c r="J4" s="126" t="s">
        <v>244</v>
      </c>
      <c r="K4" s="126" t="s">
        <v>332</v>
      </c>
      <c r="L4" s="126" t="s">
        <v>305</v>
      </c>
      <c r="M4" s="110" t="s">
        <v>246</v>
      </c>
      <c r="N4" s="126" t="s">
        <v>247</v>
      </c>
      <c r="O4" s="144" t="s">
        <v>306</v>
      </c>
      <c r="P4" s="83" t="s">
        <v>307</v>
      </c>
      <c r="Q4" s="83" t="s">
        <v>308</v>
      </c>
      <c r="R4" s="126" t="s">
        <v>309</v>
      </c>
      <c r="S4" s="84" t="s">
        <v>327</v>
      </c>
      <c r="T4" s="126" t="s">
        <v>333</v>
      </c>
      <c r="U4" s="84" t="s">
        <v>2</v>
      </c>
      <c r="V4" s="114" t="s">
        <v>310</v>
      </c>
      <c r="W4" s="85" t="s">
        <v>311</v>
      </c>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row>
    <row r="5" spans="1:51" ht="10.5" x14ac:dyDescent="0.25">
      <c r="A5" s="87" t="s">
        <v>269</v>
      </c>
      <c r="B5" s="87" t="s">
        <v>9</v>
      </c>
      <c r="C5" s="88">
        <v>2173</v>
      </c>
      <c r="D5" s="89" t="s">
        <v>10</v>
      </c>
      <c r="F5" s="127">
        <v>669769.84152000002</v>
      </c>
      <c r="G5" s="128">
        <v>4843.5457759170285</v>
      </c>
      <c r="H5" s="128">
        <v>2411.9282827241032</v>
      </c>
      <c r="I5" s="128">
        <v>506.99716963365086</v>
      </c>
      <c r="J5" s="128">
        <v>0</v>
      </c>
      <c r="K5" s="128">
        <v>49989.441548344141</v>
      </c>
      <c r="L5" s="128">
        <v>641.2650658964352</v>
      </c>
      <c r="M5" s="145">
        <v>134422.848</v>
      </c>
      <c r="N5" s="128">
        <v>0</v>
      </c>
      <c r="O5" s="141">
        <v>22206</v>
      </c>
      <c r="P5" s="94"/>
      <c r="Q5" s="95"/>
      <c r="R5" s="128">
        <v>-8306.6572845873816</v>
      </c>
      <c r="S5" s="92"/>
      <c r="T5" s="128">
        <v>4094.132637484614</v>
      </c>
      <c r="U5" s="96">
        <v>3694.8973977935966</v>
      </c>
      <c r="V5" s="96">
        <v>0</v>
      </c>
      <c r="W5" s="97">
        <v>884274.24011320609</v>
      </c>
    </row>
    <row r="6" spans="1:51" ht="10.5" x14ac:dyDescent="0.25">
      <c r="A6" s="100" t="s">
        <v>271</v>
      </c>
      <c r="B6" s="100"/>
      <c r="C6" s="101">
        <v>3000</v>
      </c>
      <c r="D6" s="89" t="s">
        <v>11</v>
      </c>
      <c r="F6" s="127">
        <v>2134000.7184600001</v>
      </c>
      <c r="G6" s="128">
        <v>202332.57850085734</v>
      </c>
      <c r="H6" s="128">
        <v>118971.55615856261</v>
      </c>
      <c r="I6" s="128">
        <v>209260.53524114806</v>
      </c>
      <c r="J6" s="128">
        <v>1616.0895645664161</v>
      </c>
      <c r="K6" s="128">
        <v>221089.05797333078</v>
      </c>
      <c r="L6" s="128">
        <v>158929.64404433579</v>
      </c>
      <c r="M6" s="93">
        <v>134422.848</v>
      </c>
      <c r="N6" s="128">
        <v>57594.149341199998</v>
      </c>
      <c r="O6" s="141">
        <v>17629.400000000001</v>
      </c>
      <c r="P6" s="94"/>
      <c r="Q6" s="95"/>
      <c r="R6" s="128">
        <v>0</v>
      </c>
      <c r="S6" s="92"/>
      <c r="T6" s="128">
        <v>0</v>
      </c>
      <c r="U6" s="96">
        <v>0</v>
      </c>
      <c r="V6" s="96">
        <v>0</v>
      </c>
      <c r="W6" s="97">
        <v>3255846.5772840017</v>
      </c>
    </row>
    <row r="7" spans="1:51" ht="10.5" x14ac:dyDescent="0.25">
      <c r="A7" s="87" t="s">
        <v>269</v>
      </c>
      <c r="B7" s="87" t="s">
        <v>12</v>
      </c>
      <c r="C7" s="88">
        <v>3026</v>
      </c>
      <c r="D7" s="89" t="s">
        <v>13</v>
      </c>
      <c r="F7" s="127">
        <v>1218411.0946800001</v>
      </c>
      <c r="G7" s="128">
        <v>15183.093507694815</v>
      </c>
      <c r="H7" s="128">
        <v>9072.8241692367428</v>
      </c>
      <c r="I7" s="128">
        <v>0</v>
      </c>
      <c r="J7" s="128">
        <v>0</v>
      </c>
      <c r="K7" s="128">
        <v>42717.092886248814</v>
      </c>
      <c r="L7" s="128">
        <v>4601.629049514856</v>
      </c>
      <c r="M7" s="93">
        <v>134422.848</v>
      </c>
      <c r="N7" s="128">
        <v>0</v>
      </c>
      <c r="O7" s="141">
        <v>41262</v>
      </c>
      <c r="P7" s="94"/>
      <c r="Q7" s="95"/>
      <c r="R7" s="128">
        <v>-15156.087002173876</v>
      </c>
      <c r="S7" s="92"/>
      <c r="T7" s="128">
        <v>152211.41770730459</v>
      </c>
      <c r="U7" s="96">
        <v>0</v>
      </c>
      <c r="V7" s="96">
        <v>0</v>
      </c>
      <c r="W7" s="97">
        <v>1602725.912997826</v>
      </c>
    </row>
    <row r="8" spans="1:51" ht="10.5" x14ac:dyDescent="0.25">
      <c r="A8" s="100" t="s">
        <v>271</v>
      </c>
      <c r="B8" s="100"/>
      <c r="C8" s="88">
        <v>2001</v>
      </c>
      <c r="D8" s="89" t="s">
        <v>21</v>
      </c>
      <c r="F8" s="127">
        <v>1318164.0497999999</v>
      </c>
      <c r="G8" s="128">
        <v>93851.0035051702</v>
      </c>
      <c r="H8" s="128">
        <v>53744.959832509703</v>
      </c>
      <c r="I8" s="128">
        <v>145898.25209540193</v>
      </c>
      <c r="J8" s="128">
        <v>0</v>
      </c>
      <c r="K8" s="128">
        <v>151668.88332263197</v>
      </c>
      <c r="L8" s="128">
        <v>22344.441184227355</v>
      </c>
      <c r="M8" s="93">
        <v>134422.848</v>
      </c>
      <c r="N8" s="128">
        <v>0</v>
      </c>
      <c r="O8" s="141">
        <v>6772.2000000000007</v>
      </c>
      <c r="P8" s="94"/>
      <c r="Q8" s="95"/>
      <c r="R8" s="128">
        <v>0</v>
      </c>
      <c r="S8" s="92"/>
      <c r="T8" s="128">
        <v>0</v>
      </c>
      <c r="U8" s="96">
        <v>0</v>
      </c>
      <c r="V8" s="96">
        <v>0</v>
      </c>
      <c r="W8" s="97">
        <v>1926866.637739941</v>
      </c>
    </row>
    <row r="9" spans="1:51" ht="10.5" x14ac:dyDescent="0.25">
      <c r="A9" s="100" t="s">
        <v>271</v>
      </c>
      <c r="B9" s="100"/>
      <c r="C9" s="101" t="s">
        <v>283</v>
      </c>
      <c r="D9" s="102" t="s">
        <v>4</v>
      </c>
      <c r="F9" s="127">
        <v>1168534.6171200001</v>
      </c>
      <c r="G9" s="128">
        <v>143832.53986129537</v>
      </c>
      <c r="H9" s="128">
        <v>81302.836474041949</v>
      </c>
      <c r="I9" s="128">
        <v>137622.23573414283</v>
      </c>
      <c r="J9" s="128">
        <v>0</v>
      </c>
      <c r="K9" s="128">
        <v>86306.466215607739</v>
      </c>
      <c r="L9" s="128">
        <v>11730.478690917893</v>
      </c>
      <c r="M9" s="129"/>
      <c r="N9" s="128">
        <v>0</v>
      </c>
      <c r="O9" s="129"/>
      <c r="P9" s="94"/>
      <c r="Q9" s="95"/>
      <c r="R9" s="128">
        <v>0</v>
      </c>
      <c r="S9" s="92"/>
      <c r="T9" s="129"/>
      <c r="U9" s="129"/>
      <c r="V9" s="103"/>
      <c r="W9" s="97">
        <v>1629329.1740960057</v>
      </c>
    </row>
    <row r="10" spans="1:51" ht="10.5" x14ac:dyDescent="0.25">
      <c r="A10" s="100" t="s">
        <v>271</v>
      </c>
      <c r="B10" s="100"/>
      <c r="C10" s="88">
        <v>2150</v>
      </c>
      <c r="D10" s="89" t="s">
        <v>15</v>
      </c>
      <c r="F10" s="127">
        <v>1054531.2398399999</v>
      </c>
      <c r="G10" s="128">
        <v>24424.151400004052</v>
      </c>
      <c r="H10" s="128">
        <v>14594.919739034009</v>
      </c>
      <c r="I10" s="128">
        <v>212.75787522941786</v>
      </c>
      <c r="J10" s="128">
        <v>0</v>
      </c>
      <c r="K10" s="128">
        <v>60141.062456542553</v>
      </c>
      <c r="L10" s="128">
        <v>4172.9959781601365</v>
      </c>
      <c r="M10" s="93">
        <v>134422.848</v>
      </c>
      <c r="N10" s="128">
        <v>0</v>
      </c>
      <c r="O10" s="141">
        <v>40448</v>
      </c>
      <c r="P10" s="94"/>
      <c r="Q10" s="95"/>
      <c r="R10" s="128">
        <v>0</v>
      </c>
      <c r="S10" s="92"/>
      <c r="T10" s="128">
        <v>72060.024711029822</v>
      </c>
      <c r="U10" s="96">
        <v>6740.6145622369368</v>
      </c>
      <c r="V10" s="96">
        <v>0</v>
      </c>
      <c r="W10" s="97">
        <v>1411748.6145622369</v>
      </c>
    </row>
    <row r="11" spans="1:51" ht="10.5" x14ac:dyDescent="0.25">
      <c r="A11" s="100" t="s">
        <v>271</v>
      </c>
      <c r="B11" s="100"/>
      <c r="C11" s="88">
        <v>2184</v>
      </c>
      <c r="D11" s="89" t="s">
        <v>16</v>
      </c>
      <c r="F11" s="127">
        <v>605642.94180000003</v>
      </c>
      <c r="G11" s="128">
        <v>44362.085727280057</v>
      </c>
      <c r="H11" s="128">
        <v>25088.923482971102</v>
      </c>
      <c r="I11" s="128">
        <v>67359.460525587099</v>
      </c>
      <c r="J11" s="128">
        <v>0</v>
      </c>
      <c r="K11" s="128">
        <v>79388.66156377185</v>
      </c>
      <c r="L11" s="128">
        <v>46983.935278516285</v>
      </c>
      <c r="M11" s="93">
        <v>134422.848</v>
      </c>
      <c r="N11" s="128">
        <v>0</v>
      </c>
      <c r="O11" s="141">
        <v>4491</v>
      </c>
      <c r="P11" s="94"/>
      <c r="Q11" s="95"/>
      <c r="R11" s="128">
        <v>0</v>
      </c>
      <c r="S11" s="92"/>
      <c r="T11" s="128">
        <v>0</v>
      </c>
      <c r="U11" s="96">
        <v>0</v>
      </c>
      <c r="V11" s="96">
        <v>0</v>
      </c>
      <c r="W11" s="97">
        <v>1007739.8563781264</v>
      </c>
    </row>
    <row r="12" spans="1:51" ht="10.5" x14ac:dyDescent="0.25">
      <c r="A12" s="100" t="s">
        <v>271</v>
      </c>
      <c r="B12" s="100"/>
      <c r="C12" s="88">
        <v>3360</v>
      </c>
      <c r="D12" s="89" t="s">
        <v>17</v>
      </c>
      <c r="F12" s="127">
        <v>1474918.69356</v>
      </c>
      <c r="G12" s="128">
        <v>21375.255451819528</v>
      </c>
      <c r="H12" s="128">
        <v>11299.208674583719</v>
      </c>
      <c r="I12" s="128">
        <v>16703.178040682669</v>
      </c>
      <c r="J12" s="128">
        <v>0</v>
      </c>
      <c r="K12" s="128">
        <v>70820.595933723758</v>
      </c>
      <c r="L12" s="128">
        <v>2760.469200002075</v>
      </c>
      <c r="M12" s="93">
        <v>134422.848</v>
      </c>
      <c r="N12" s="128">
        <v>0</v>
      </c>
      <c r="O12" s="141">
        <v>6246.4000000000005</v>
      </c>
      <c r="P12" s="94"/>
      <c r="Q12" s="95"/>
      <c r="R12" s="128">
        <v>0</v>
      </c>
      <c r="S12" s="92"/>
      <c r="T12" s="128">
        <v>176239.75113918801</v>
      </c>
      <c r="U12" s="96">
        <v>0</v>
      </c>
      <c r="V12" s="96">
        <v>0</v>
      </c>
      <c r="W12" s="97">
        <v>1914786.3999999997</v>
      </c>
    </row>
    <row r="13" spans="1:51" ht="10.5" x14ac:dyDescent="0.25">
      <c r="A13" s="87" t="s">
        <v>269</v>
      </c>
      <c r="B13" s="87" t="s">
        <v>18</v>
      </c>
      <c r="C13" s="88">
        <v>2102</v>
      </c>
      <c r="D13" s="89" t="s">
        <v>19</v>
      </c>
      <c r="F13" s="127">
        <v>758834.98002000002</v>
      </c>
      <c r="G13" s="128">
        <v>37550.12075327718</v>
      </c>
      <c r="H13" s="128">
        <v>22438.486791603525</v>
      </c>
      <c r="I13" s="128">
        <v>96951.385476195544</v>
      </c>
      <c r="J13" s="128">
        <v>0</v>
      </c>
      <c r="K13" s="128">
        <v>58580.049081576719</v>
      </c>
      <c r="L13" s="128">
        <v>30220.874380350506</v>
      </c>
      <c r="M13" s="93">
        <v>134422.848</v>
      </c>
      <c r="N13" s="128">
        <v>0</v>
      </c>
      <c r="O13" s="141">
        <v>19212</v>
      </c>
      <c r="P13" s="94"/>
      <c r="Q13" s="95"/>
      <c r="R13" s="128">
        <v>-9637.8997713779827</v>
      </c>
      <c r="S13" s="92"/>
      <c r="T13" s="128">
        <v>0</v>
      </c>
      <c r="U13" s="96">
        <v>0</v>
      </c>
      <c r="V13" s="96">
        <v>0</v>
      </c>
      <c r="W13" s="97">
        <v>1148572.8447316256</v>
      </c>
    </row>
    <row r="14" spans="1:51" ht="10.5" x14ac:dyDescent="0.25">
      <c r="A14" s="100" t="s">
        <v>271</v>
      </c>
      <c r="B14" s="100"/>
      <c r="C14" s="101">
        <v>2020</v>
      </c>
      <c r="D14" s="89" t="s">
        <v>20</v>
      </c>
      <c r="F14" s="127">
        <v>1756364.53122</v>
      </c>
      <c r="G14" s="128">
        <v>147810.69414663967</v>
      </c>
      <c r="H14" s="128">
        <v>85989.23850992127</v>
      </c>
      <c r="I14" s="128">
        <v>185264.08141688022</v>
      </c>
      <c r="J14" s="128">
        <v>7306.4148001128824</v>
      </c>
      <c r="K14" s="128">
        <v>184500.4730450518</v>
      </c>
      <c r="L14" s="128">
        <v>138138.99386071638</v>
      </c>
      <c r="M14" s="93">
        <v>134422.848</v>
      </c>
      <c r="N14" s="128">
        <v>0</v>
      </c>
      <c r="O14" s="141">
        <v>7436</v>
      </c>
      <c r="P14" s="94"/>
      <c r="Q14" s="95"/>
      <c r="R14" s="128">
        <v>0</v>
      </c>
      <c r="S14" s="92"/>
      <c r="T14" s="128">
        <v>0</v>
      </c>
      <c r="U14" s="96">
        <v>0</v>
      </c>
      <c r="V14" s="96">
        <v>0</v>
      </c>
      <c r="W14" s="97">
        <v>2647233.2749993224</v>
      </c>
    </row>
    <row r="15" spans="1:51" ht="10.5" x14ac:dyDescent="0.25">
      <c r="A15" s="87" t="s">
        <v>269</v>
      </c>
      <c r="B15" s="87" t="s">
        <v>24</v>
      </c>
      <c r="C15" s="88">
        <v>2166</v>
      </c>
      <c r="D15" s="89" t="s">
        <v>25</v>
      </c>
      <c r="F15" s="127">
        <v>662644.63043999998</v>
      </c>
      <c r="G15" s="128">
        <v>9736.9741531930958</v>
      </c>
      <c r="H15" s="128">
        <v>5818.4357744719146</v>
      </c>
      <c r="I15" s="128">
        <v>514.55554468099581</v>
      </c>
      <c r="J15" s="128">
        <v>0</v>
      </c>
      <c r="K15" s="128">
        <v>42311.260407782866</v>
      </c>
      <c r="L15" s="128">
        <v>6060.2938785321603</v>
      </c>
      <c r="M15" s="93">
        <v>134422.848</v>
      </c>
      <c r="N15" s="128">
        <v>0</v>
      </c>
      <c r="O15" s="141">
        <v>24326</v>
      </c>
      <c r="P15" s="94"/>
      <c r="Q15" s="95"/>
      <c r="R15" s="128">
        <v>-8253.242026232263</v>
      </c>
      <c r="S15" s="92"/>
      <c r="T15" s="128">
        <v>0</v>
      </c>
      <c r="U15" s="96">
        <v>0</v>
      </c>
      <c r="V15" s="96">
        <v>0</v>
      </c>
      <c r="W15" s="97">
        <v>877581.75617242872</v>
      </c>
    </row>
    <row r="16" spans="1:51" ht="10.5" x14ac:dyDescent="0.25">
      <c r="A16" s="87" t="s">
        <v>269</v>
      </c>
      <c r="B16" s="87" t="s">
        <v>26</v>
      </c>
      <c r="C16" s="88">
        <v>2062</v>
      </c>
      <c r="D16" s="89" t="s">
        <v>27</v>
      </c>
      <c r="F16" s="127">
        <v>1485606.51018</v>
      </c>
      <c r="G16" s="128">
        <v>45927.806400007539</v>
      </c>
      <c r="H16" s="128">
        <v>25484.331600016692</v>
      </c>
      <c r="I16" s="128">
        <v>71667.18135002011</v>
      </c>
      <c r="J16" s="128">
        <v>0</v>
      </c>
      <c r="K16" s="128">
        <v>129568.4343185363</v>
      </c>
      <c r="L16" s="128">
        <v>9165.9992157661982</v>
      </c>
      <c r="M16" s="93">
        <v>134422.848</v>
      </c>
      <c r="N16" s="128">
        <v>0</v>
      </c>
      <c r="O16" s="141">
        <v>38912</v>
      </c>
      <c r="P16" s="94"/>
      <c r="Q16" s="95"/>
      <c r="R16" s="128">
        <v>-18673.573937978643</v>
      </c>
      <c r="S16" s="92"/>
      <c r="T16" s="128">
        <v>20526.888935653111</v>
      </c>
      <c r="U16" s="96">
        <v>0</v>
      </c>
      <c r="V16" s="96">
        <v>0</v>
      </c>
      <c r="W16" s="97">
        <v>1942608.4260620212</v>
      </c>
    </row>
    <row r="17" spans="1:23" ht="10.5" x14ac:dyDescent="0.25">
      <c r="A17" s="100" t="s">
        <v>271</v>
      </c>
      <c r="B17" s="100"/>
      <c r="C17" s="101">
        <v>2075</v>
      </c>
      <c r="D17" s="89" t="s">
        <v>28</v>
      </c>
      <c r="F17" s="127">
        <v>2030685.1577999999</v>
      </c>
      <c r="G17" s="128">
        <v>226773.97548679236</v>
      </c>
      <c r="H17" s="128">
        <v>131348.81556962302</v>
      </c>
      <c r="I17" s="128">
        <v>237434.97629062971</v>
      </c>
      <c r="J17" s="128">
        <v>12468.132467318948</v>
      </c>
      <c r="K17" s="128">
        <v>310713.53760559484</v>
      </c>
      <c r="L17" s="128">
        <v>131729.23427006078</v>
      </c>
      <c r="M17" s="93">
        <v>134422.848</v>
      </c>
      <c r="N17" s="128">
        <v>80613.702000000005</v>
      </c>
      <c r="O17" s="141">
        <v>12431.8</v>
      </c>
      <c r="P17" s="94"/>
      <c r="Q17" s="95"/>
      <c r="R17" s="128">
        <v>0</v>
      </c>
      <c r="S17" s="92"/>
      <c r="T17" s="128">
        <v>0</v>
      </c>
      <c r="U17" s="96">
        <v>0</v>
      </c>
      <c r="V17" s="96">
        <v>0</v>
      </c>
      <c r="W17" s="97">
        <v>3308622.1794900191</v>
      </c>
    </row>
    <row r="18" spans="1:23" ht="10.5" x14ac:dyDescent="0.25">
      <c r="A18" s="87" t="s">
        <v>269</v>
      </c>
      <c r="B18" s="87" t="s">
        <v>29</v>
      </c>
      <c r="C18" s="88">
        <v>2107</v>
      </c>
      <c r="D18" s="89" t="s">
        <v>30</v>
      </c>
      <c r="F18" s="127">
        <v>1382290.94952</v>
      </c>
      <c r="G18" s="128">
        <v>77338.107268873471</v>
      </c>
      <c r="H18" s="128">
        <v>42363.048595470893</v>
      </c>
      <c r="I18" s="128">
        <v>131844.18185320188</v>
      </c>
      <c r="J18" s="128">
        <v>0</v>
      </c>
      <c r="K18" s="128">
        <v>175939.40461502981</v>
      </c>
      <c r="L18" s="128">
        <v>49062.624942893897</v>
      </c>
      <c r="M18" s="93">
        <v>134422.848</v>
      </c>
      <c r="N18" s="128">
        <v>0</v>
      </c>
      <c r="O18" s="141">
        <v>47410</v>
      </c>
      <c r="P18" s="94"/>
      <c r="Q18" s="95"/>
      <c r="R18" s="128">
        <v>-17619.532877606569</v>
      </c>
      <c r="S18" s="92"/>
      <c r="T18" s="128">
        <v>0</v>
      </c>
      <c r="U18" s="96">
        <v>10020.588018260198</v>
      </c>
      <c r="V18" s="96">
        <v>0</v>
      </c>
      <c r="W18" s="97">
        <v>2033072.2199361236</v>
      </c>
    </row>
    <row r="19" spans="1:23" ht="10.5" x14ac:dyDescent="0.25">
      <c r="A19" s="100" t="s">
        <v>271</v>
      </c>
      <c r="B19" s="100"/>
      <c r="C19" s="101" t="s">
        <v>284</v>
      </c>
      <c r="D19" s="102" t="s">
        <v>5</v>
      </c>
      <c r="F19" s="127">
        <v>1389416.1606000001</v>
      </c>
      <c r="G19" s="128">
        <v>144092.80844556857</v>
      </c>
      <c r="H19" s="128">
        <v>82319.437470351317</v>
      </c>
      <c r="I19" s="128">
        <v>132801.16146909664</v>
      </c>
      <c r="J19" s="128">
        <v>0</v>
      </c>
      <c r="K19" s="128">
        <v>191893.26012052281</v>
      </c>
      <c r="L19" s="128">
        <v>25354.309500019092</v>
      </c>
      <c r="M19" s="129"/>
      <c r="N19" s="128">
        <v>0</v>
      </c>
      <c r="O19" s="129"/>
      <c r="P19" s="94"/>
      <c r="Q19" s="95"/>
      <c r="R19" s="128">
        <v>0</v>
      </c>
      <c r="S19" s="92"/>
      <c r="T19" s="129"/>
      <c r="U19" s="129"/>
      <c r="V19" s="103"/>
      <c r="W19" s="97">
        <v>1965877.1376055586</v>
      </c>
    </row>
    <row r="20" spans="1:23" ht="10.5" x14ac:dyDescent="0.25">
      <c r="A20" s="100" t="s">
        <v>272</v>
      </c>
      <c r="B20" s="100"/>
      <c r="C20" s="101" t="s">
        <v>285</v>
      </c>
      <c r="D20" s="102" t="s">
        <v>6</v>
      </c>
      <c r="F20" s="127">
        <v>1318164.0497999999</v>
      </c>
      <c r="G20" s="128">
        <v>77271.489358103106</v>
      </c>
      <c r="H20" s="128">
        <v>45212.459347509859</v>
      </c>
      <c r="I20" s="128">
        <v>98130.472448303495</v>
      </c>
      <c r="J20" s="128">
        <v>0</v>
      </c>
      <c r="K20" s="128">
        <v>107156.84285048541</v>
      </c>
      <c r="L20" s="128">
        <v>24730.740728173794</v>
      </c>
      <c r="M20" s="129"/>
      <c r="N20" s="128">
        <v>0</v>
      </c>
      <c r="O20" s="129"/>
      <c r="P20" s="94"/>
      <c r="Q20" s="95"/>
      <c r="R20" s="128">
        <v>0</v>
      </c>
      <c r="S20" s="92"/>
      <c r="T20" s="129"/>
      <c r="U20" s="129"/>
      <c r="V20" s="103"/>
      <c r="W20" s="97">
        <v>1670666.0545325757</v>
      </c>
    </row>
    <row r="21" spans="1:23" ht="10.5" x14ac:dyDescent="0.25">
      <c r="A21" s="87" t="s">
        <v>269</v>
      </c>
      <c r="B21" s="87" t="s">
        <v>31</v>
      </c>
      <c r="C21" s="88">
        <v>3031</v>
      </c>
      <c r="D21" s="89" t="s">
        <v>32</v>
      </c>
      <c r="F21" s="127">
        <v>719646.31908000004</v>
      </c>
      <c r="G21" s="128">
        <v>3296.8787820900966</v>
      </c>
      <c r="H21" s="128">
        <v>1970.0861014938341</v>
      </c>
      <c r="I21" s="128">
        <v>447.28995671654366</v>
      </c>
      <c r="J21" s="128">
        <v>0</v>
      </c>
      <c r="K21" s="128">
        <v>54029.754925723435</v>
      </c>
      <c r="L21" s="128">
        <v>0</v>
      </c>
      <c r="M21" s="93">
        <v>134422.848</v>
      </c>
      <c r="N21" s="128">
        <v>0</v>
      </c>
      <c r="O21" s="141">
        <v>19835</v>
      </c>
      <c r="P21" s="94"/>
      <c r="Q21" s="95"/>
      <c r="R21" s="128">
        <v>-8911.7559891371693</v>
      </c>
      <c r="S21" s="92"/>
      <c r="T21" s="128">
        <v>17406.82315397598</v>
      </c>
      <c r="U21" s="96">
        <v>0</v>
      </c>
      <c r="V21" s="96">
        <v>0</v>
      </c>
      <c r="W21" s="97">
        <v>942143.24401086278</v>
      </c>
    </row>
    <row r="22" spans="1:23" ht="10.5" x14ac:dyDescent="0.25">
      <c r="A22" s="100" t="s">
        <v>271</v>
      </c>
      <c r="B22" s="100"/>
      <c r="C22" s="88">
        <v>2203</v>
      </c>
      <c r="D22" s="89" t="s">
        <v>34</v>
      </c>
      <c r="F22" s="127">
        <v>1389416.1606000001</v>
      </c>
      <c r="G22" s="128">
        <v>15079.982516131542</v>
      </c>
      <c r="H22" s="128">
        <v>9011.2090645220724</v>
      </c>
      <c r="I22" s="128">
        <v>503.31135483885123</v>
      </c>
      <c r="J22" s="128">
        <v>0</v>
      </c>
      <c r="K22" s="128">
        <v>90643.302846249295</v>
      </c>
      <c r="L22" s="128">
        <v>1961.4129289787443</v>
      </c>
      <c r="M22" s="93">
        <v>134422.848</v>
      </c>
      <c r="N22" s="128">
        <v>0</v>
      </c>
      <c r="O22" s="141">
        <v>37120</v>
      </c>
      <c r="P22" s="94"/>
      <c r="Q22" s="95"/>
      <c r="R22" s="128">
        <v>0</v>
      </c>
      <c r="S22" s="92"/>
      <c r="T22" s="128">
        <v>156861.77268927961</v>
      </c>
      <c r="U22" s="96">
        <v>0</v>
      </c>
      <c r="V22" s="96">
        <v>0</v>
      </c>
      <c r="W22" s="97">
        <v>1835020</v>
      </c>
    </row>
    <row r="23" spans="1:23" ht="10.5" x14ac:dyDescent="0.25">
      <c r="A23" s="100" t="s">
        <v>271</v>
      </c>
      <c r="B23" s="100"/>
      <c r="C23" s="88">
        <v>2036</v>
      </c>
      <c r="D23" s="89" t="s">
        <v>35</v>
      </c>
      <c r="F23" s="127">
        <v>2180314.5904799998</v>
      </c>
      <c r="G23" s="128">
        <v>167308.43760002754</v>
      </c>
      <c r="H23" s="128">
        <v>99489.300550309534</v>
      </c>
      <c r="I23" s="128">
        <v>208598.08979420504</v>
      </c>
      <c r="J23" s="128">
        <v>3917.4658560107528</v>
      </c>
      <c r="K23" s="128">
        <v>264464.84621362668</v>
      </c>
      <c r="L23" s="128">
        <v>142714.49852849284</v>
      </c>
      <c r="M23" s="93">
        <v>134422.848</v>
      </c>
      <c r="N23" s="128">
        <v>0</v>
      </c>
      <c r="O23" s="141">
        <v>15257.6</v>
      </c>
      <c r="P23" s="94"/>
      <c r="Q23" s="95"/>
      <c r="R23" s="128">
        <v>0</v>
      </c>
      <c r="S23" s="92"/>
      <c r="T23" s="128">
        <v>0</v>
      </c>
      <c r="U23" s="96">
        <v>0</v>
      </c>
      <c r="V23" s="96">
        <v>0</v>
      </c>
      <c r="W23" s="97">
        <v>3216487.6770226718</v>
      </c>
    </row>
    <row r="24" spans="1:23" ht="10.5" x14ac:dyDescent="0.25">
      <c r="A24" s="100" t="s">
        <v>271</v>
      </c>
      <c r="B24" s="100"/>
      <c r="C24" s="88">
        <v>2087</v>
      </c>
      <c r="D24" s="89" t="s">
        <v>37</v>
      </c>
      <c r="F24" s="127">
        <v>901339.20161999995</v>
      </c>
      <c r="G24" s="128">
        <v>128372.558925313</v>
      </c>
      <c r="H24" s="128">
        <v>76227.976008610553</v>
      </c>
      <c r="I24" s="128">
        <v>144288.66887338698</v>
      </c>
      <c r="J24" s="128">
        <v>548.22703489644471</v>
      </c>
      <c r="K24" s="128">
        <v>128263.13079554455</v>
      </c>
      <c r="L24" s="128">
        <v>12496.088731727446</v>
      </c>
      <c r="M24" s="93">
        <v>134422.848</v>
      </c>
      <c r="N24" s="128">
        <v>0</v>
      </c>
      <c r="O24" s="141">
        <v>37120</v>
      </c>
      <c r="P24" s="94"/>
      <c r="Q24" s="95"/>
      <c r="R24" s="128">
        <v>0</v>
      </c>
      <c r="S24" s="92"/>
      <c r="T24" s="128">
        <v>0</v>
      </c>
      <c r="U24" s="96">
        <v>24835.925944869407</v>
      </c>
      <c r="V24" s="96">
        <v>0</v>
      </c>
      <c r="W24" s="97">
        <v>1587914.6259343482</v>
      </c>
    </row>
    <row r="25" spans="1:23" ht="10.5" x14ac:dyDescent="0.25">
      <c r="A25" s="100" t="s">
        <v>271</v>
      </c>
      <c r="B25" s="100"/>
      <c r="C25" s="88">
        <v>2094</v>
      </c>
      <c r="D25" s="89" t="s">
        <v>39</v>
      </c>
      <c r="F25" s="127">
        <v>1467793.48248</v>
      </c>
      <c r="G25" s="128">
        <v>161603.12003480925</v>
      </c>
      <c r="H25" s="128">
        <v>93641.423582670381</v>
      </c>
      <c r="I25" s="128">
        <v>162041.06886961072</v>
      </c>
      <c r="J25" s="128">
        <v>0</v>
      </c>
      <c r="K25" s="128">
        <v>198125.27072859521</v>
      </c>
      <c r="L25" s="128">
        <v>16482.801600012364</v>
      </c>
      <c r="M25" s="93">
        <v>134422.848</v>
      </c>
      <c r="N25" s="128">
        <v>0</v>
      </c>
      <c r="O25" s="141">
        <v>37888</v>
      </c>
      <c r="P25" s="94"/>
      <c r="Q25" s="95"/>
      <c r="R25" s="128">
        <v>0</v>
      </c>
      <c r="S25" s="92"/>
      <c r="T25" s="128">
        <v>0</v>
      </c>
      <c r="U25" s="96">
        <v>0</v>
      </c>
      <c r="V25" s="96">
        <v>0</v>
      </c>
      <c r="W25" s="97">
        <v>2271998.0152956983</v>
      </c>
    </row>
    <row r="26" spans="1:23" ht="10.5" x14ac:dyDescent="0.25">
      <c r="A26" s="100" t="s">
        <v>271</v>
      </c>
      <c r="B26" s="100"/>
      <c r="C26" s="101">
        <v>2013</v>
      </c>
      <c r="D26" s="89" t="s">
        <v>40</v>
      </c>
      <c r="F26" s="127">
        <v>616330.75841999997</v>
      </c>
      <c r="G26" s="128">
        <v>84319.703341728222</v>
      </c>
      <c r="H26" s="128">
        <v>49901.681844032915</v>
      </c>
      <c r="I26" s="128">
        <v>64480.645560875339</v>
      </c>
      <c r="J26" s="128">
        <v>7217.1163564335784</v>
      </c>
      <c r="K26" s="128">
        <v>64297.226311263184</v>
      </c>
      <c r="L26" s="128">
        <v>7244.9088445215693</v>
      </c>
      <c r="M26" s="93">
        <v>134422.848</v>
      </c>
      <c r="N26" s="128">
        <v>0</v>
      </c>
      <c r="O26" s="141">
        <v>3343.4</v>
      </c>
      <c r="P26" s="94"/>
      <c r="Q26" s="95"/>
      <c r="R26" s="128">
        <v>0</v>
      </c>
      <c r="S26" s="92"/>
      <c r="T26" s="128">
        <v>0</v>
      </c>
      <c r="U26" s="96">
        <v>0</v>
      </c>
      <c r="V26" s="96">
        <v>0</v>
      </c>
      <c r="W26" s="97">
        <v>1031558.2886788548</v>
      </c>
    </row>
    <row r="27" spans="1:23" ht="10.5" x14ac:dyDescent="0.25">
      <c r="A27" s="100" t="s">
        <v>271</v>
      </c>
      <c r="B27" s="100"/>
      <c r="C27" s="88">
        <v>3024</v>
      </c>
      <c r="D27" s="89" t="s">
        <v>41</v>
      </c>
      <c r="F27" s="127">
        <v>1246911.939</v>
      </c>
      <c r="G27" s="128">
        <v>89899.895769245617</v>
      </c>
      <c r="H27" s="128">
        <v>52306.967596188319</v>
      </c>
      <c r="I27" s="128">
        <v>65217.815913479913</v>
      </c>
      <c r="J27" s="128">
        <v>0</v>
      </c>
      <c r="K27" s="128">
        <v>150582.21747727532</v>
      </c>
      <c r="L27" s="128">
        <v>15080.341000011316</v>
      </c>
      <c r="M27" s="93">
        <v>134422.848</v>
      </c>
      <c r="N27" s="128">
        <v>0</v>
      </c>
      <c r="O27" s="141">
        <v>8294.4</v>
      </c>
      <c r="P27" s="94"/>
      <c r="Q27" s="95"/>
      <c r="R27" s="128">
        <v>0</v>
      </c>
      <c r="S27" s="92"/>
      <c r="T27" s="128">
        <v>0</v>
      </c>
      <c r="U27" s="96">
        <v>0</v>
      </c>
      <c r="V27" s="96">
        <v>0</v>
      </c>
      <c r="W27" s="97">
        <v>1762716.4247562008</v>
      </c>
    </row>
    <row r="28" spans="1:23" ht="10.5" x14ac:dyDescent="0.25">
      <c r="A28" s="100" t="s">
        <v>271</v>
      </c>
      <c r="B28" s="100"/>
      <c r="C28" s="88">
        <v>2015</v>
      </c>
      <c r="D28" s="89" t="s">
        <v>42</v>
      </c>
      <c r="F28" s="127">
        <v>741021.95232000004</v>
      </c>
      <c r="G28" s="128">
        <v>30789.233280005141</v>
      </c>
      <c r="H28" s="128">
        <v>17901.189026353259</v>
      </c>
      <c r="I28" s="128">
        <v>27147.077272914015</v>
      </c>
      <c r="J28" s="128">
        <v>681.95005814821923</v>
      </c>
      <c r="K28" s="128">
        <v>100654.70237595699</v>
      </c>
      <c r="L28" s="128">
        <v>7759.4798069023745</v>
      </c>
      <c r="M28" s="93">
        <v>134422.848</v>
      </c>
      <c r="N28" s="128">
        <v>0</v>
      </c>
      <c r="O28" s="141">
        <v>3644</v>
      </c>
      <c r="P28" s="94"/>
      <c r="Q28" s="95"/>
      <c r="R28" s="128">
        <v>0</v>
      </c>
      <c r="S28" s="92"/>
      <c r="T28" s="128">
        <v>0</v>
      </c>
      <c r="U28" s="96">
        <v>36965.02715180174</v>
      </c>
      <c r="V28" s="96">
        <v>0</v>
      </c>
      <c r="W28" s="97">
        <v>1100987.4592920817</v>
      </c>
    </row>
    <row r="29" spans="1:23" ht="10.5" x14ac:dyDescent="0.25">
      <c r="A29" s="100" t="s">
        <v>271</v>
      </c>
      <c r="B29" s="100"/>
      <c r="C29" s="88">
        <v>2186</v>
      </c>
      <c r="D29" s="89" t="s">
        <v>319</v>
      </c>
      <c r="F29" s="127">
        <v>1499856.9323400001</v>
      </c>
      <c r="G29" s="128">
        <v>90215.334000015093</v>
      </c>
      <c r="H29" s="128">
        <v>52928.996400034972</v>
      </c>
      <c r="I29" s="128">
        <v>130102.11360003668</v>
      </c>
      <c r="J29" s="128">
        <v>0</v>
      </c>
      <c r="K29" s="128">
        <v>195893.56564238228</v>
      </c>
      <c r="L29" s="128">
        <v>125248.38001837664</v>
      </c>
      <c r="M29" s="93">
        <v>134422.848</v>
      </c>
      <c r="N29" s="128">
        <v>0</v>
      </c>
      <c r="O29" s="141">
        <v>9932.8000000000011</v>
      </c>
      <c r="P29" s="94"/>
      <c r="Q29" s="95"/>
      <c r="R29" s="128">
        <v>0</v>
      </c>
      <c r="S29" s="92"/>
      <c r="T29" s="128">
        <v>0</v>
      </c>
      <c r="U29" s="96">
        <v>0</v>
      </c>
      <c r="V29" s="96">
        <v>0</v>
      </c>
      <c r="W29" s="97">
        <v>2238600.9700008454</v>
      </c>
    </row>
    <row r="30" spans="1:23" ht="10.5" x14ac:dyDescent="0.25">
      <c r="A30" s="100" t="s">
        <v>271</v>
      </c>
      <c r="B30" s="100"/>
      <c r="C30" s="88">
        <v>2110</v>
      </c>
      <c r="D30" s="89" t="s">
        <v>43</v>
      </c>
      <c r="F30" s="127">
        <v>1485606.51018</v>
      </c>
      <c r="G30" s="128">
        <v>50970.875114431685</v>
      </c>
      <c r="H30" s="128">
        <v>29475.683091365525</v>
      </c>
      <c r="I30" s="128">
        <v>50760.334520927769</v>
      </c>
      <c r="J30" s="128">
        <v>0</v>
      </c>
      <c r="K30" s="128">
        <v>83916.923058058412</v>
      </c>
      <c r="L30" s="128">
        <v>26881.796019348007</v>
      </c>
      <c r="M30" s="93">
        <v>134422.848</v>
      </c>
      <c r="N30" s="128">
        <v>0</v>
      </c>
      <c r="O30" s="141">
        <v>7219.2000000000007</v>
      </c>
      <c r="P30" s="94"/>
      <c r="Q30" s="95"/>
      <c r="R30" s="128">
        <v>0</v>
      </c>
      <c r="S30" s="92"/>
      <c r="T30" s="128">
        <v>60335.030015868528</v>
      </c>
      <c r="U30" s="96">
        <v>0</v>
      </c>
      <c r="V30" s="96">
        <v>0</v>
      </c>
      <c r="W30" s="97">
        <v>1929589.2</v>
      </c>
    </row>
    <row r="31" spans="1:23" ht="10.5" x14ac:dyDescent="0.25">
      <c r="A31" s="87" t="s">
        <v>269</v>
      </c>
      <c r="B31" s="87" t="s">
        <v>44</v>
      </c>
      <c r="C31" s="88">
        <v>2111</v>
      </c>
      <c r="D31" s="89" t="s">
        <v>45</v>
      </c>
      <c r="F31" s="127">
        <v>1524795.1711200001</v>
      </c>
      <c r="G31" s="128">
        <v>50028.50340000818</v>
      </c>
      <c r="H31" s="128">
        <v>28424.831400018771</v>
      </c>
      <c r="I31" s="128">
        <v>11016.8725500031</v>
      </c>
      <c r="J31" s="128">
        <v>0</v>
      </c>
      <c r="K31" s="128">
        <v>128670.15750167928</v>
      </c>
      <c r="L31" s="128">
        <v>6210.5638131194082</v>
      </c>
      <c r="M31" s="93">
        <v>134422.848</v>
      </c>
      <c r="N31" s="128">
        <v>0</v>
      </c>
      <c r="O31" s="141">
        <v>37632</v>
      </c>
      <c r="P31" s="94"/>
      <c r="Q31" s="95"/>
      <c r="R31" s="128">
        <v>-19186.584343328432</v>
      </c>
      <c r="S31" s="92"/>
      <c r="T31" s="128">
        <v>89511.052215170872</v>
      </c>
      <c r="U31" s="96">
        <v>0</v>
      </c>
      <c r="V31" s="96">
        <v>0</v>
      </c>
      <c r="W31" s="97">
        <v>1991525.4156566714</v>
      </c>
    </row>
    <row r="32" spans="1:23" ht="10.5" x14ac:dyDescent="0.25">
      <c r="A32" s="100" t="s">
        <v>271</v>
      </c>
      <c r="B32" s="100"/>
      <c r="C32" s="88">
        <v>2024</v>
      </c>
      <c r="D32" s="89" t="s">
        <v>46</v>
      </c>
      <c r="F32" s="127">
        <v>2144688.5350799998</v>
      </c>
      <c r="G32" s="128">
        <v>158785.58192565443</v>
      </c>
      <c r="H32" s="128">
        <v>93401.503697548891</v>
      </c>
      <c r="I32" s="128">
        <v>190817.02299502862</v>
      </c>
      <c r="J32" s="128">
        <v>1142.4816260533594</v>
      </c>
      <c r="K32" s="128">
        <v>337862.34360927611</v>
      </c>
      <c r="L32" s="128">
        <v>92099.357933402367</v>
      </c>
      <c r="M32" s="93">
        <v>134422.848</v>
      </c>
      <c r="N32" s="128">
        <v>0</v>
      </c>
      <c r="O32" s="141">
        <v>14233.6</v>
      </c>
      <c r="P32" s="94"/>
      <c r="Q32" s="95"/>
      <c r="R32" s="128">
        <v>0</v>
      </c>
      <c r="S32" s="92"/>
      <c r="T32" s="128">
        <v>0</v>
      </c>
      <c r="U32" s="96">
        <v>0</v>
      </c>
      <c r="V32" s="96">
        <v>0</v>
      </c>
      <c r="W32" s="97">
        <v>3167453.2748669642</v>
      </c>
    </row>
    <row r="33" spans="1:23" ht="10.5" x14ac:dyDescent="0.25">
      <c r="A33" s="100" t="s">
        <v>271</v>
      </c>
      <c r="B33" s="100"/>
      <c r="C33" s="88">
        <v>2112</v>
      </c>
      <c r="D33" s="89" t="s">
        <v>286</v>
      </c>
      <c r="F33" s="127">
        <v>1147158.98388</v>
      </c>
      <c r="G33" s="128">
        <v>38081.206247028349</v>
      </c>
      <c r="H33" s="128">
        <v>21271.766055813368</v>
      </c>
      <c r="I33" s="128">
        <v>10004.898035739499</v>
      </c>
      <c r="J33" s="128">
        <v>0</v>
      </c>
      <c r="K33" s="128">
        <v>86973.31236177939</v>
      </c>
      <c r="L33" s="128">
        <v>6241.2798153331614</v>
      </c>
      <c r="M33" s="93">
        <v>134422.848</v>
      </c>
      <c r="N33" s="128">
        <v>0</v>
      </c>
      <c r="O33" s="141">
        <v>7222</v>
      </c>
      <c r="P33" s="94"/>
      <c r="Q33" s="95"/>
      <c r="R33" s="128">
        <v>0</v>
      </c>
      <c r="S33" s="92"/>
      <c r="T33" s="128">
        <v>40265.705604306058</v>
      </c>
      <c r="U33" s="96">
        <v>0</v>
      </c>
      <c r="V33" s="96">
        <v>0</v>
      </c>
      <c r="W33" s="97">
        <v>1491641.9999999998</v>
      </c>
    </row>
    <row r="34" spans="1:23" ht="10.5" x14ac:dyDescent="0.25">
      <c r="A34" s="100" t="s">
        <v>271</v>
      </c>
      <c r="B34" s="100"/>
      <c r="C34" s="88">
        <v>2167</v>
      </c>
      <c r="D34" s="89" t="s">
        <v>320</v>
      </c>
      <c r="F34" s="127">
        <v>687582.86921999999</v>
      </c>
      <c r="G34" s="128">
        <v>49094.333923002843</v>
      </c>
      <c r="H34" s="128">
        <v>29336.858075955191</v>
      </c>
      <c r="I34" s="128">
        <v>26957.496433964818</v>
      </c>
      <c r="J34" s="128">
        <v>0</v>
      </c>
      <c r="K34" s="128">
        <v>68464.731365671978</v>
      </c>
      <c r="L34" s="128">
        <v>1432.5705396237215</v>
      </c>
      <c r="M34" s="93">
        <v>134422.848</v>
      </c>
      <c r="N34" s="128">
        <v>0</v>
      </c>
      <c r="O34" s="141">
        <v>4516</v>
      </c>
      <c r="P34" s="94"/>
      <c r="Q34" s="95"/>
      <c r="R34" s="128">
        <v>0</v>
      </c>
      <c r="S34" s="92"/>
      <c r="T34" s="128">
        <v>0</v>
      </c>
      <c r="U34" s="96">
        <v>0</v>
      </c>
      <c r="V34" s="96">
        <v>0</v>
      </c>
      <c r="W34" s="97">
        <v>1001807.7075582185</v>
      </c>
    </row>
    <row r="35" spans="1:23" ht="10.5" x14ac:dyDescent="0.25">
      <c r="A35" s="100" t="s">
        <v>271</v>
      </c>
      <c r="B35" s="100"/>
      <c r="C35" s="101" t="s">
        <v>287</v>
      </c>
      <c r="D35" s="102" t="s">
        <v>7</v>
      </c>
      <c r="F35" s="127">
        <v>1499856.9323400001</v>
      </c>
      <c r="G35" s="128">
        <v>64791.01260001069</v>
      </c>
      <c r="H35" s="128">
        <v>37246.330800024516</v>
      </c>
      <c r="I35" s="128">
        <v>132377.50035003724</v>
      </c>
      <c r="J35" s="128">
        <v>0</v>
      </c>
      <c r="K35" s="128">
        <v>164186.89999422553</v>
      </c>
      <c r="L35" s="128">
        <v>23832.161243913226</v>
      </c>
      <c r="M35" s="129"/>
      <c r="N35" s="128">
        <v>0</v>
      </c>
      <c r="O35" s="129"/>
      <c r="P35" s="94"/>
      <c r="Q35" s="95"/>
      <c r="R35" s="128">
        <v>0</v>
      </c>
      <c r="S35" s="92"/>
      <c r="T35" s="129"/>
      <c r="U35" s="129"/>
      <c r="V35" s="103"/>
      <c r="W35" s="97">
        <v>1922290.8373282112</v>
      </c>
    </row>
    <row r="36" spans="1:23" ht="10.5" x14ac:dyDescent="0.25">
      <c r="A36" s="100" t="s">
        <v>271</v>
      </c>
      <c r="B36" s="100"/>
      <c r="C36" s="101">
        <v>2018</v>
      </c>
      <c r="D36" s="89" t="s">
        <v>48</v>
      </c>
      <c r="F36" s="127">
        <v>1492731.72126</v>
      </c>
      <c r="G36" s="128">
        <v>76272.964200012502</v>
      </c>
      <c r="H36" s="128">
        <v>44107.497000029034</v>
      </c>
      <c r="I36" s="128">
        <v>130437.17055003675</v>
      </c>
      <c r="J36" s="128">
        <v>0</v>
      </c>
      <c r="K36" s="128">
        <v>140945.89500297591</v>
      </c>
      <c r="L36" s="128">
        <v>62673.911807010867</v>
      </c>
      <c r="M36" s="93">
        <v>134422.848</v>
      </c>
      <c r="N36" s="128">
        <v>0</v>
      </c>
      <c r="O36" s="141">
        <v>9486</v>
      </c>
      <c r="P36" s="94"/>
      <c r="Q36" s="95"/>
      <c r="R36" s="128">
        <v>0</v>
      </c>
      <c r="S36" s="92"/>
      <c r="T36" s="128">
        <v>0</v>
      </c>
      <c r="U36" s="96">
        <v>145490.46257087728</v>
      </c>
      <c r="V36" s="96">
        <v>0</v>
      </c>
      <c r="W36" s="97">
        <v>2236568.4703909419</v>
      </c>
    </row>
    <row r="37" spans="1:23" ht="10.5" x14ac:dyDescent="0.25">
      <c r="A37" s="100" t="s">
        <v>272</v>
      </c>
      <c r="B37" s="100"/>
      <c r="C37" s="101">
        <v>2008</v>
      </c>
      <c r="D37" s="89" t="s">
        <v>49</v>
      </c>
      <c r="F37" s="127">
        <v>1499856.9323400001</v>
      </c>
      <c r="G37" s="128">
        <v>52613.895222865729</v>
      </c>
      <c r="H37" s="128">
        <v>30457.510230020147</v>
      </c>
      <c r="I37" s="128">
        <v>112982.52519324623</v>
      </c>
      <c r="J37" s="128">
        <v>0</v>
      </c>
      <c r="K37" s="128">
        <v>110947.52058580078</v>
      </c>
      <c r="L37" s="128">
        <v>9661.253245007254</v>
      </c>
      <c r="M37" s="93">
        <v>134422.848</v>
      </c>
      <c r="N37" s="128">
        <v>0</v>
      </c>
      <c r="O37" s="129"/>
      <c r="P37" s="94"/>
      <c r="Q37" s="95"/>
      <c r="R37" s="128">
        <v>0</v>
      </c>
      <c r="S37" s="92"/>
      <c r="T37" s="128">
        <v>0</v>
      </c>
      <c r="U37" s="96">
        <v>53444.987144805258</v>
      </c>
      <c r="V37" s="96">
        <v>0</v>
      </c>
      <c r="W37" s="97">
        <v>2004387.4719617455</v>
      </c>
    </row>
    <row r="38" spans="1:23" ht="10.5" x14ac:dyDescent="0.25">
      <c r="A38" s="100" t="s">
        <v>271</v>
      </c>
      <c r="B38" s="100"/>
      <c r="C38" s="88">
        <v>3028</v>
      </c>
      <c r="D38" s="89" t="s">
        <v>50</v>
      </c>
      <c r="F38" s="127">
        <v>748147.16339999996</v>
      </c>
      <c r="G38" s="128">
        <v>11481.951600001907</v>
      </c>
      <c r="H38" s="128">
        <v>6861.1662000045226</v>
      </c>
      <c r="I38" s="128">
        <v>4175.7097500011769</v>
      </c>
      <c r="J38" s="128">
        <v>0</v>
      </c>
      <c r="K38" s="128">
        <v>54624.36743702578</v>
      </c>
      <c r="L38" s="128">
        <v>2738.5870276263704</v>
      </c>
      <c r="M38" s="93">
        <v>134422.848</v>
      </c>
      <c r="N38" s="128">
        <v>0</v>
      </c>
      <c r="O38" s="141">
        <v>3093.8</v>
      </c>
      <c r="P38" s="94"/>
      <c r="Q38" s="95"/>
      <c r="R38" s="128">
        <v>0</v>
      </c>
      <c r="S38" s="92"/>
      <c r="T38" s="128">
        <v>5648.2065853404038</v>
      </c>
      <c r="U38" s="96">
        <v>0</v>
      </c>
      <c r="V38" s="96">
        <v>0</v>
      </c>
      <c r="W38" s="97">
        <v>971193.80000000016</v>
      </c>
    </row>
    <row r="39" spans="1:23" ht="10.5" x14ac:dyDescent="0.25">
      <c r="A39" s="87" t="s">
        <v>269</v>
      </c>
      <c r="B39" s="87" t="s">
        <v>51</v>
      </c>
      <c r="C39" s="88">
        <v>2147</v>
      </c>
      <c r="D39" s="89" t="s">
        <v>52</v>
      </c>
      <c r="F39" s="127">
        <v>733896.74124</v>
      </c>
      <c r="G39" s="128">
        <v>16402.788000002718</v>
      </c>
      <c r="H39" s="128">
        <v>9801.6660000064585</v>
      </c>
      <c r="I39" s="128">
        <v>2750.4675000007737</v>
      </c>
      <c r="J39" s="128">
        <v>0</v>
      </c>
      <c r="K39" s="128">
        <v>57242.415270866797</v>
      </c>
      <c r="L39" s="128">
        <v>2731.7002651705952</v>
      </c>
      <c r="M39" s="93">
        <v>134422.848</v>
      </c>
      <c r="N39" s="128">
        <v>0</v>
      </c>
      <c r="O39" s="141">
        <v>20085</v>
      </c>
      <c r="P39" s="94"/>
      <c r="Q39" s="95"/>
      <c r="R39" s="128">
        <v>-9180.4041077363981</v>
      </c>
      <c r="S39" s="92"/>
      <c r="T39" s="128">
        <v>0</v>
      </c>
      <c r="U39" s="96">
        <v>0</v>
      </c>
      <c r="V39" s="96">
        <v>0</v>
      </c>
      <c r="W39" s="97">
        <v>968153.22216831089</v>
      </c>
    </row>
    <row r="40" spans="1:23" ht="10.5" x14ac:dyDescent="0.25">
      <c r="A40" s="100" t="s">
        <v>271</v>
      </c>
      <c r="B40" s="100"/>
      <c r="C40" s="88">
        <v>2120</v>
      </c>
      <c r="D40" s="89" t="s">
        <v>288</v>
      </c>
      <c r="F40" s="127">
        <v>1343102.2885799999</v>
      </c>
      <c r="G40" s="128">
        <v>94066.517690491717</v>
      </c>
      <c r="H40" s="128">
        <v>47901.104766698183</v>
      </c>
      <c r="I40" s="128">
        <v>114131.71390836564</v>
      </c>
      <c r="J40" s="128">
        <v>0</v>
      </c>
      <c r="K40" s="128">
        <v>149742.46502760952</v>
      </c>
      <c r="L40" s="128">
        <v>104324.96825504725</v>
      </c>
      <c r="M40" s="93">
        <v>134422.848</v>
      </c>
      <c r="N40" s="128">
        <v>0</v>
      </c>
      <c r="O40" s="141">
        <v>7116.8</v>
      </c>
      <c r="P40" s="94"/>
      <c r="Q40" s="95"/>
      <c r="R40" s="128">
        <v>0</v>
      </c>
      <c r="S40" s="92"/>
      <c r="T40" s="128">
        <v>0</v>
      </c>
      <c r="U40" s="96">
        <v>0</v>
      </c>
      <c r="V40" s="96">
        <v>0</v>
      </c>
      <c r="W40" s="97">
        <v>1994808.7062282122</v>
      </c>
    </row>
    <row r="41" spans="1:23" ht="10.5" x14ac:dyDescent="0.25">
      <c r="A41" s="87" t="s">
        <v>269</v>
      </c>
      <c r="B41" s="87" t="s">
        <v>53</v>
      </c>
      <c r="C41" s="88">
        <v>2113</v>
      </c>
      <c r="D41" s="89" t="s">
        <v>54</v>
      </c>
      <c r="F41" s="127">
        <v>1809803.6143199999</v>
      </c>
      <c r="G41" s="128">
        <v>17222.927400002871</v>
      </c>
      <c r="H41" s="128">
        <v>10291.749300006792</v>
      </c>
      <c r="I41" s="128">
        <v>12797.362558583485</v>
      </c>
      <c r="J41" s="128">
        <v>0</v>
      </c>
      <c r="K41" s="128">
        <v>98809.089909661561</v>
      </c>
      <c r="L41" s="128">
        <v>10802.556843251341</v>
      </c>
      <c r="M41" s="93">
        <v>134422.848</v>
      </c>
      <c r="N41" s="128">
        <v>0</v>
      </c>
      <c r="O41" s="141">
        <v>52736</v>
      </c>
      <c r="P41" s="94"/>
      <c r="Q41" s="95"/>
      <c r="R41" s="128">
        <v>-22474.877012287234</v>
      </c>
      <c r="S41" s="92"/>
      <c r="T41" s="128">
        <v>247729.85166849376</v>
      </c>
      <c r="U41" s="96">
        <v>0</v>
      </c>
      <c r="V41" s="96">
        <v>0</v>
      </c>
      <c r="W41" s="97">
        <v>2372141.1229877127</v>
      </c>
    </row>
    <row r="42" spans="1:23" ht="10.5" x14ac:dyDescent="0.25">
      <c r="A42" s="87" t="s">
        <v>269</v>
      </c>
      <c r="B42" s="87" t="s">
        <v>55</v>
      </c>
      <c r="C42" s="88">
        <v>2103</v>
      </c>
      <c r="D42" s="89" t="s">
        <v>56</v>
      </c>
      <c r="F42" s="127">
        <v>769522.79663999996</v>
      </c>
      <c r="G42" s="128">
        <v>85294.497600014045</v>
      </c>
      <c r="H42" s="128">
        <v>49008.330000032292</v>
      </c>
      <c r="I42" s="128">
        <v>91090.48275002568</v>
      </c>
      <c r="J42" s="128">
        <v>0</v>
      </c>
      <c r="K42" s="128">
        <v>107539.99297716099</v>
      </c>
      <c r="L42" s="128">
        <v>33250.869078285788</v>
      </c>
      <c r="M42" s="93">
        <v>134422.848</v>
      </c>
      <c r="N42" s="128">
        <v>0</v>
      </c>
      <c r="O42" s="141">
        <v>33274</v>
      </c>
      <c r="P42" s="94"/>
      <c r="Q42" s="95"/>
      <c r="R42" s="128">
        <v>-10107.387790379877</v>
      </c>
      <c r="S42" s="92"/>
      <c r="T42" s="128">
        <v>0</v>
      </c>
      <c r="U42" s="96">
        <v>0</v>
      </c>
      <c r="V42" s="96">
        <v>0</v>
      </c>
      <c r="W42" s="97">
        <v>1293296.4292551391</v>
      </c>
    </row>
    <row r="43" spans="1:23" ht="10.5" x14ac:dyDescent="0.25">
      <c r="A43" s="87" t="s">
        <v>269</v>
      </c>
      <c r="B43" s="87" t="s">
        <v>57</v>
      </c>
      <c r="C43" s="88">
        <v>2084</v>
      </c>
      <c r="D43" s="89" t="s">
        <v>58</v>
      </c>
      <c r="F43" s="127">
        <v>1368040.5273599999</v>
      </c>
      <c r="G43" s="128">
        <v>174522.35897232118</v>
      </c>
      <c r="H43" s="128">
        <v>101443.53969981491</v>
      </c>
      <c r="I43" s="128">
        <v>174720.67983480988</v>
      </c>
      <c r="J43" s="128">
        <v>5739.5025017386433</v>
      </c>
      <c r="K43" s="128">
        <v>172564.90593508858</v>
      </c>
      <c r="L43" s="128">
        <v>11961.211946050034</v>
      </c>
      <c r="M43" s="93">
        <v>134422.848</v>
      </c>
      <c r="N43" s="128">
        <v>0</v>
      </c>
      <c r="O43" s="141">
        <v>38034</v>
      </c>
      <c r="P43" s="94"/>
      <c r="Q43" s="95"/>
      <c r="R43" s="128">
        <v>-18130.471173934722</v>
      </c>
      <c r="S43" s="92"/>
      <c r="T43" s="128">
        <v>0</v>
      </c>
      <c r="U43" s="96">
        <v>0</v>
      </c>
      <c r="V43" s="96">
        <v>0</v>
      </c>
      <c r="W43" s="97">
        <v>2163319.1030758889</v>
      </c>
    </row>
    <row r="44" spans="1:23" ht="10.5" x14ac:dyDescent="0.25">
      <c r="A44" s="100" t="s">
        <v>271</v>
      </c>
      <c r="B44" s="100"/>
      <c r="C44" s="88">
        <v>2183</v>
      </c>
      <c r="D44" s="89" t="s">
        <v>59</v>
      </c>
      <c r="F44" s="127">
        <v>1482043.9046400001</v>
      </c>
      <c r="G44" s="128">
        <v>95956.309800015893</v>
      </c>
      <c r="H44" s="128">
        <v>55869.496200036905</v>
      </c>
      <c r="I44" s="128">
        <v>137258.32995003875</v>
      </c>
      <c r="J44" s="128">
        <v>0</v>
      </c>
      <c r="K44" s="128">
        <v>194942.79463291611</v>
      </c>
      <c r="L44" s="128">
        <v>114743.58241368373</v>
      </c>
      <c r="M44" s="93">
        <v>134422.848</v>
      </c>
      <c r="N44" s="128">
        <v>0</v>
      </c>
      <c r="O44" s="141">
        <v>6758.4000000000005</v>
      </c>
      <c r="P44" s="94"/>
      <c r="Q44" s="95"/>
      <c r="R44" s="128">
        <v>0</v>
      </c>
      <c r="S44" s="92"/>
      <c r="T44" s="128">
        <v>0</v>
      </c>
      <c r="U44" s="96">
        <v>0</v>
      </c>
      <c r="V44" s="96">
        <v>0</v>
      </c>
      <c r="W44" s="97">
        <v>2221995.6656366917</v>
      </c>
    </row>
    <row r="45" spans="1:23" ht="10.5" x14ac:dyDescent="0.25">
      <c r="A45" s="100" t="s">
        <v>271</v>
      </c>
      <c r="B45" s="100"/>
      <c r="C45" s="88">
        <v>2065</v>
      </c>
      <c r="D45" s="89" t="s">
        <v>289</v>
      </c>
      <c r="F45" s="127">
        <v>1143596.3783400001</v>
      </c>
      <c r="G45" s="128">
        <v>137938.11615271741</v>
      </c>
      <c r="H45" s="128">
        <v>81013.410657538334</v>
      </c>
      <c r="I45" s="128">
        <v>129342.57008517144</v>
      </c>
      <c r="J45" s="128">
        <v>31338.002004014077</v>
      </c>
      <c r="K45" s="128">
        <v>205836.77795257189</v>
      </c>
      <c r="L45" s="128">
        <v>40545.21927494683</v>
      </c>
      <c r="M45" s="93">
        <v>134422.848</v>
      </c>
      <c r="N45" s="128">
        <v>0</v>
      </c>
      <c r="O45" s="141">
        <v>7884.8</v>
      </c>
      <c r="P45" s="94"/>
      <c r="Q45" s="95"/>
      <c r="R45" s="128">
        <v>0</v>
      </c>
      <c r="S45" s="92"/>
      <c r="T45" s="128">
        <v>0</v>
      </c>
      <c r="U45" s="96">
        <v>0</v>
      </c>
      <c r="V45" s="96">
        <v>0</v>
      </c>
      <c r="W45" s="97">
        <v>1911918.12246696</v>
      </c>
    </row>
    <row r="46" spans="1:23" ht="10.5" x14ac:dyDescent="0.25">
      <c r="A46" s="100" t="s">
        <v>271</v>
      </c>
      <c r="B46" s="100"/>
      <c r="C46" s="101">
        <v>2007</v>
      </c>
      <c r="D46" s="89" t="s">
        <v>60</v>
      </c>
      <c r="F46" s="127">
        <v>1467793.48248</v>
      </c>
      <c r="G46" s="128">
        <v>100545.08976001661</v>
      </c>
      <c r="H46" s="128">
        <v>58111.926128818675</v>
      </c>
      <c r="I46" s="128">
        <v>148541.67811104422</v>
      </c>
      <c r="J46" s="128">
        <v>9069.5610755370581</v>
      </c>
      <c r="K46" s="128">
        <v>163523.51998768482</v>
      </c>
      <c r="L46" s="128">
        <v>88218.30884920909</v>
      </c>
      <c r="M46" s="93">
        <v>134422.848</v>
      </c>
      <c r="N46" s="128">
        <v>0</v>
      </c>
      <c r="O46" s="141">
        <v>8539.2000000000007</v>
      </c>
      <c r="P46" s="94"/>
      <c r="Q46" s="95"/>
      <c r="R46" s="128">
        <v>0</v>
      </c>
      <c r="S46" s="92"/>
      <c r="T46" s="128">
        <v>0</v>
      </c>
      <c r="U46" s="96">
        <v>0</v>
      </c>
      <c r="V46" s="96">
        <v>0</v>
      </c>
      <c r="W46" s="97">
        <v>2178765.6143923104</v>
      </c>
    </row>
    <row r="47" spans="1:23" ht="10.5" x14ac:dyDescent="0.25">
      <c r="A47" s="87" t="s">
        <v>269</v>
      </c>
      <c r="B47" s="87" t="s">
        <v>61</v>
      </c>
      <c r="C47" s="88">
        <v>5201</v>
      </c>
      <c r="D47" s="89" t="s">
        <v>62</v>
      </c>
      <c r="F47" s="127">
        <v>748147.16339999996</v>
      </c>
      <c r="G47" s="128">
        <v>20503.485000003388</v>
      </c>
      <c r="H47" s="128">
        <v>11271.915900007474</v>
      </c>
      <c r="I47" s="128">
        <v>10351.759500002914</v>
      </c>
      <c r="J47" s="128">
        <v>0</v>
      </c>
      <c r="K47" s="128">
        <v>42322.193550007156</v>
      </c>
      <c r="L47" s="128">
        <v>3442.2517500025865</v>
      </c>
      <c r="M47" s="93">
        <v>134422.848</v>
      </c>
      <c r="N47" s="128">
        <v>0</v>
      </c>
      <c r="O47" s="141">
        <v>3471.8</v>
      </c>
      <c r="P47" s="94"/>
      <c r="Q47" s="95"/>
      <c r="R47" s="128">
        <v>-9385.3988500963096</v>
      </c>
      <c r="S47" s="92"/>
      <c r="T47" s="128">
        <v>0</v>
      </c>
      <c r="U47" s="96">
        <v>2162.3641156256199</v>
      </c>
      <c r="V47" s="96">
        <v>0</v>
      </c>
      <c r="W47" s="97">
        <v>966710.38236555294</v>
      </c>
    </row>
    <row r="48" spans="1:23" ht="10.5" x14ac:dyDescent="0.25">
      <c r="A48" s="87" t="s">
        <v>269</v>
      </c>
      <c r="B48" s="87" t="s">
        <v>63</v>
      </c>
      <c r="C48" s="88">
        <v>2027</v>
      </c>
      <c r="D48" s="89" t="s">
        <v>64</v>
      </c>
      <c r="F48" s="127">
        <v>1296788.41656</v>
      </c>
      <c r="G48" s="128">
        <v>84036.803935670847</v>
      </c>
      <c r="H48" s="128">
        <v>50217.114546950026</v>
      </c>
      <c r="I48" s="128">
        <v>48367.524030576664</v>
      </c>
      <c r="J48" s="128">
        <v>0</v>
      </c>
      <c r="K48" s="128">
        <v>176319.30290735487</v>
      </c>
      <c r="L48" s="128">
        <v>75309.751701276036</v>
      </c>
      <c r="M48" s="93">
        <v>134422.848</v>
      </c>
      <c r="N48" s="128">
        <v>0</v>
      </c>
      <c r="O48" s="141">
        <v>30379</v>
      </c>
      <c r="P48" s="94"/>
      <c r="Q48" s="95"/>
      <c r="R48" s="128">
        <v>-16610.828938367515</v>
      </c>
      <c r="S48" s="92"/>
      <c r="T48" s="128">
        <v>0</v>
      </c>
      <c r="U48" s="96">
        <v>0</v>
      </c>
      <c r="V48" s="96">
        <v>0</v>
      </c>
      <c r="W48" s="97">
        <v>1879229.9327434609</v>
      </c>
    </row>
    <row r="49" spans="1:23" ht="10.5" x14ac:dyDescent="0.25">
      <c r="A49" s="87" t="s">
        <v>269</v>
      </c>
      <c r="B49" s="87" t="s">
        <v>65</v>
      </c>
      <c r="C49" s="88">
        <v>2182</v>
      </c>
      <c r="D49" s="89" t="s">
        <v>66</v>
      </c>
      <c r="F49" s="127">
        <v>1482043.9046400001</v>
      </c>
      <c r="G49" s="128">
        <v>128761.88580002126</v>
      </c>
      <c r="H49" s="128">
        <v>75962.91150005009</v>
      </c>
      <c r="I49" s="128">
        <v>124121.09700003501</v>
      </c>
      <c r="J49" s="128">
        <v>0</v>
      </c>
      <c r="K49" s="128">
        <v>213144.19781756154</v>
      </c>
      <c r="L49" s="128">
        <v>106191.53263828186</v>
      </c>
      <c r="M49" s="93">
        <v>134422.848</v>
      </c>
      <c r="N49" s="128">
        <v>80613.702000000005</v>
      </c>
      <c r="O49" s="141">
        <v>44032</v>
      </c>
      <c r="P49" s="94"/>
      <c r="Q49" s="95"/>
      <c r="R49" s="128">
        <v>-19215.084700424242</v>
      </c>
      <c r="S49" s="92"/>
      <c r="T49" s="128">
        <v>0</v>
      </c>
      <c r="U49" s="96">
        <v>0</v>
      </c>
      <c r="V49" s="96">
        <v>0</v>
      </c>
      <c r="W49" s="97">
        <v>2370078.9946955252</v>
      </c>
    </row>
    <row r="50" spans="1:23" ht="10.5" x14ac:dyDescent="0.25">
      <c r="A50" s="100" t="s">
        <v>271</v>
      </c>
      <c r="B50" s="100"/>
      <c r="C50" s="88">
        <v>2157</v>
      </c>
      <c r="D50" s="89" t="s">
        <v>358</v>
      </c>
      <c r="F50" s="127">
        <v>562891.67532000004</v>
      </c>
      <c r="G50" s="128">
        <v>60840.34110001006</v>
      </c>
      <c r="H50" s="128">
        <v>34939.353314657164</v>
      </c>
      <c r="I50" s="128">
        <v>38957.47530366954</v>
      </c>
      <c r="J50" s="128">
        <v>9398.3584250013446</v>
      </c>
      <c r="K50" s="128">
        <v>65353.121565111695</v>
      </c>
      <c r="L50" s="128">
        <v>7720.1657082860456</v>
      </c>
      <c r="M50" s="93">
        <v>134422.848</v>
      </c>
      <c r="N50" s="128">
        <v>0</v>
      </c>
      <c r="O50" s="141">
        <v>3892.2000000000003</v>
      </c>
      <c r="P50" s="94"/>
      <c r="Q50" s="95"/>
      <c r="R50" s="128">
        <v>0</v>
      </c>
      <c r="S50" s="92"/>
      <c r="T50" s="128">
        <v>0</v>
      </c>
      <c r="U50" s="96">
        <v>0</v>
      </c>
      <c r="V50" s="96">
        <v>0</v>
      </c>
      <c r="W50" s="97">
        <v>918415.53873673582</v>
      </c>
    </row>
    <row r="51" spans="1:23" ht="10.5" x14ac:dyDescent="0.25">
      <c r="A51" s="100" t="s">
        <v>271</v>
      </c>
      <c r="B51" s="100"/>
      <c r="C51" s="88">
        <v>2034</v>
      </c>
      <c r="D51" s="89" t="s">
        <v>321</v>
      </c>
      <c r="F51" s="127">
        <v>1806241.00878</v>
      </c>
      <c r="G51" s="128">
        <v>164904.04410287365</v>
      </c>
      <c r="H51" s="128">
        <v>93353.894030042618</v>
      </c>
      <c r="I51" s="128">
        <v>201049.02939595358</v>
      </c>
      <c r="J51" s="128">
        <v>17901.778268952283</v>
      </c>
      <c r="K51" s="128">
        <v>224171.45192314225</v>
      </c>
      <c r="L51" s="128">
        <v>144944.76064482928</v>
      </c>
      <c r="M51" s="93">
        <v>134422.848</v>
      </c>
      <c r="N51" s="128">
        <v>0</v>
      </c>
      <c r="O51" s="141">
        <v>8908.8000000000011</v>
      </c>
      <c r="P51" s="94"/>
      <c r="Q51" s="95"/>
      <c r="R51" s="128">
        <v>0</v>
      </c>
      <c r="S51" s="92"/>
      <c r="T51" s="128">
        <v>0</v>
      </c>
      <c r="U51" s="96">
        <v>0</v>
      </c>
      <c r="V51" s="96">
        <v>0</v>
      </c>
      <c r="W51" s="97">
        <v>2795897.6151457941</v>
      </c>
    </row>
    <row r="52" spans="1:23" ht="10.5" x14ac:dyDescent="0.25">
      <c r="A52" s="100" t="s">
        <v>271</v>
      </c>
      <c r="B52" s="100"/>
      <c r="C52" s="88">
        <v>2033</v>
      </c>
      <c r="D52" s="89" t="s">
        <v>67</v>
      </c>
      <c r="F52" s="127">
        <v>676895.05260000005</v>
      </c>
      <c r="G52" s="128">
        <v>55542.11382179131</v>
      </c>
      <c r="H52" s="128">
        <v>31345.921960416723</v>
      </c>
      <c r="I52" s="128">
        <v>62033.316148532263</v>
      </c>
      <c r="J52" s="128">
        <v>0</v>
      </c>
      <c r="K52" s="128">
        <v>71958.161040709805</v>
      </c>
      <c r="L52" s="128">
        <v>3888.5222080954054</v>
      </c>
      <c r="M52" s="93">
        <v>134422.848</v>
      </c>
      <c r="N52" s="128">
        <v>0</v>
      </c>
      <c r="O52" s="141">
        <v>5571</v>
      </c>
      <c r="P52" s="94"/>
      <c r="Q52" s="95"/>
      <c r="R52" s="128">
        <v>0</v>
      </c>
      <c r="S52" s="92"/>
      <c r="T52" s="128">
        <v>0</v>
      </c>
      <c r="U52" s="96">
        <v>0</v>
      </c>
      <c r="V52" s="96">
        <v>0</v>
      </c>
      <c r="W52" s="97">
        <v>1041656.9357795456</v>
      </c>
    </row>
    <row r="53" spans="1:23" ht="10.5" x14ac:dyDescent="0.25">
      <c r="A53" s="100" t="s">
        <v>271</v>
      </c>
      <c r="B53" s="100"/>
      <c r="C53" s="88">
        <v>2093</v>
      </c>
      <c r="D53" s="89" t="s">
        <v>68</v>
      </c>
      <c r="F53" s="127">
        <v>1357352.71074</v>
      </c>
      <c r="G53" s="128">
        <v>87201.798530246859</v>
      </c>
      <c r="H53" s="128">
        <v>51625.90669538283</v>
      </c>
      <c r="I53" s="128">
        <v>80939.338744208784</v>
      </c>
      <c r="J53" s="128">
        <v>0</v>
      </c>
      <c r="K53" s="128">
        <v>145937.50786218682</v>
      </c>
      <c r="L53" s="128">
        <v>39014.307775617541</v>
      </c>
      <c r="M53" s="93">
        <v>134422.848</v>
      </c>
      <c r="N53" s="128">
        <v>0</v>
      </c>
      <c r="O53" s="141">
        <v>9113.6</v>
      </c>
      <c r="P53" s="94"/>
      <c r="Q53" s="95"/>
      <c r="R53" s="128">
        <v>0</v>
      </c>
      <c r="S53" s="92"/>
      <c r="T53" s="128">
        <v>0</v>
      </c>
      <c r="U53" s="96">
        <v>0</v>
      </c>
      <c r="V53" s="96">
        <v>0</v>
      </c>
      <c r="W53" s="97">
        <v>1905608.0183476429</v>
      </c>
    </row>
    <row r="54" spans="1:23" ht="10.5" x14ac:dyDescent="0.25">
      <c r="A54" s="100" t="s">
        <v>271</v>
      </c>
      <c r="B54" s="100"/>
      <c r="C54" s="101">
        <v>2114</v>
      </c>
      <c r="D54" s="89" t="s">
        <v>69</v>
      </c>
      <c r="F54" s="127">
        <v>730334.13569999998</v>
      </c>
      <c r="G54" s="128">
        <v>19587.795378644016</v>
      </c>
      <c r="H54" s="128">
        <v>11704.902116512561</v>
      </c>
      <c r="I54" s="128">
        <v>4230.0879247584744</v>
      </c>
      <c r="J54" s="128">
        <v>0</v>
      </c>
      <c r="K54" s="128">
        <v>45457.885173196431</v>
      </c>
      <c r="L54" s="128">
        <v>657.44870380484099</v>
      </c>
      <c r="M54" s="93">
        <v>134422.848</v>
      </c>
      <c r="N54" s="128">
        <v>0</v>
      </c>
      <c r="O54" s="141">
        <v>3529.2000000000003</v>
      </c>
      <c r="P54" s="94"/>
      <c r="Q54" s="95"/>
      <c r="R54" s="128">
        <v>0</v>
      </c>
      <c r="S54" s="92"/>
      <c r="T54" s="128">
        <v>0</v>
      </c>
      <c r="U54" s="96">
        <v>0</v>
      </c>
      <c r="V54" s="96">
        <v>0</v>
      </c>
      <c r="W54" s="97">
        <v>949924.30299691623</v>
      </c>
    </row>
    <row r="55" spans="1:23" ht="10.5" x14ac:dyDescent="0.25">
      <c r="A55" s="100" t="s">
        <v>271</v>
      </c>
      <c r="B55" s="100"/>
      <c r="C55" s="101">
        <v>2121</v>
      </c>
      <c r="D55" s="89" t="s">
        <v>70</v>
      </c>
      <c r="F55" s="127">
        <v>961903.49580000003</v>
      </c>
      <c r="G55" s="128">
        <v>23391.299788736178</v>
      </c>
      <c r="H55" s="128">
        <v>13977.727922544365</v>
      </c>
      <c r="I55" s="128">
        <v>16060.124123243953</v>
      </c>
      <c r="J55" s="128">
        <v>0</v>
      </c>
      <c r="K55" s="128">
        <v>76880.461662136469</v>
      </c>
      <c r="L55" s="128">
        <v>642.44790725854671</v>
      </c>
      <c r="M55" s="93">
        <v>134422.848</v>
      </c>
      <c r="N55" s="128">
        <v>0</v>
      </c>
      <c r="O55" s="141">
        <v>6774.8</v>
      </c>
      <c r="P55" s="94"/>
      <c r="Q55" s="95"/>
      <c r="R55" s="128">
        <v>0</v>
      </c>
      <c r="S55" s="92"/>
      <c r="T55" s="128">
        <v>17421.594796080637</v>
      </c>
      <c r="U55" s="96">
        <v>2356.5699858728331</v>
      </c>
      <c r="V55" s="96">
        <v>0</v>
      </c>
      <c r="W55" s="97">
        <v>1253831.3699858729</v>
      </c>
    </row>
    <row r="56" spans="1:23" ht="10.5" x14ac:dyDescent="0.25">
      <c r="A56" s="100" t="s">
        <v>271</v>
      </c>
      <c r="B56" s="100"/>
      <c r="C56" s="88">
        <v>2038</v>
      </c>
      <c r="D56" s="89" t="s">
        <v>22</v>
      </c>
      <c r="F56" s="127">
        <v>2240878.88466</v>
      </c>
      <c r="G56" s="128">
        <v>170588.99520002832</v>
      </c>
      <c r="H56" s="128">
        <v>100467.07650006613</v>
      </c>
      <c r="I56" s="128">
        <v>242651.2437000683</v>
      </c>
      <c r="J56" s="128">
        <v>0</v>
      </c>
      <c r="K56" s="128">
        <v>213756.90434475755</v>
      </c>
      <c r="L56" s="128">
        <v>133594.76661939523</v>
      </c>
      <c r="M56" s="93">
        <v>134422.848</v>
      </c>
      <c r="N56" s="128">
        <v>0</v>
      </c>
      <c r="O56" s="141">
        <v>12492.800000000001</v>
      </c>
      <c r="P56" s="94"/>
      <c r="Q56" s="95"/>
      <c r="R56" s="128">
        <v>0</v>
      </c>
      <c r="S56" s="92"/>
      <c r="T56" s="128">
        <v>0</v>
      </c>
      <c r="U56" s="96">
        <v>0</v>
      </c>
      <c r="V56" s="96">
        <v>0</v>
      </c>
      <c r="W56" s="97">
        <v>3248853.5190243153</v>
      </c>
    </row>
    <row r="57" spans="1:23" ht="10.5" x14ac:dyDescent="0.25">
      <c r="A57" s="87" t="s">
        <v>269</v>
      </c>
      <c r="B57" s="87" t="s">
        <v>71</v>
      </c>
      <c r="C57" s="88">
        <v>3308</v>
      </c>
      <c r="D57" s="89" t="s">
        <v>72</v>
      </c>
      <c r="F57" s="127">
        <v>1449980.45478</v>
      </c>
      <c r="G57" s="128">
        <v>68368.006127722256</v>
      </c>
      <c r="H57" s="128">
        <v>40373.416531110961</v>
      </c>
      <c r="I57" s="128">
        <v>64439.54322182545</v>
      </c>
      <c r="J57" s="128">
        <v>0</v>
      </c>
      <c r="K57" s="128">
        <v>99114.898253163512</v>
      </c>
      <c r="L57" s="128">
        <v>12854.213013812468</v>
      </c>
      <c r="M57" s="93">
        <v>134422.848</v>
      </c>
      <c r="N57" s="128">
        <v>0</v>
      </c>
      <c r="O57" s="141">
        <v>7366.8</v>
      </c>
      <c r="P57" s="94"/>
      <c r="Q57" s="95"/>
      <c r="R57" s="128">
        <v>-18392.170197974316</v>
      </c>
      <c r="S57" s="92"/>
      <c r="T57" s="128">
        <v>6716.6200723651073</v>
      </c>
      <c r="U57" s="96">
        <v>114950.21547389776</v>
      </c>
      <c r="V57" s="96">
        <v>0</v>
      </c>
      <c r="W57" s="97">
        <v>1980194.8452759231</v>
      </c>
    </row>
    <row r="58" spans="1:23" ht="10.5" x14ac:dyDescent="0.25">
      <c r="A58" s="100" t="s">
        <v>271</v>
      </c>
      <c r="B58" s="100" t="s">
        <v>73</v>
      </c>
      <c r="C58" s="101">
        <v>2026</v>
      </c>
      <c r="D58" s="89" t="s">
        <v>74</v>
      </c>
      <c r="F58" s="127">
        <v>1175659.8282000001</v>
      </c>
      <c r="G58" s="128">
        <v>132212.12741381506</v>
      </c>
      <c r="H58" s="128">
        <v>77145.871189706071</v>
      </c>
      <c r="I58" s="128">
        <v>105224.35061640898</v>
      </c>
      <c r="J58" s="128">
        <v>4661.7578813920791</v>
      </c>
      <c r="K58" s="128">
        <v>101489.9437409305</v>
      </c>
      <c r="L58" s="128">
        <v>22871.337130889609</v>
      </c>
      <c r="M58" s="93">
        <v>134422.848</v>
      </c>
      <c r="N58" s="128">
        <v>0</v>
      </c>
      <c r="O58" s="141">
        <v>7731.2000000000007</v>
      </c>
      <c r="P58" s="94"/>
      <c r="Q58" s="95"/>
      <c r="R58" s="128">
        <v>0</v>
      </c>
      <c r="S58" s="92"/>
      <c r="T58" s="128">
        <v>0</v>
      </c>
      <c r="U58" s="96">
        <v>0</v>
      </c>
      <c r="V58" s="96">
        <v>0</v>
      </c>
      <c r="W58" s="97">
        <v>1761419.2641731421</v>
      </c>
    </row>
    <row r="59" spans="1:23" ht="10.5" x14ac:dyDescent="0.25">
      <c r="A59" s="87" t="s">
        <v>269</v>
      </c>
      <c r="B59" s="87" t="s">
        <v>75</v>
      </c>
      <c r="C59" s="88">
        <v>5203</v>
      </c>
      <c r="D59" s="89" t="s">
        <v>76</v>
      </c>
      <c r="F59" s="127">
        <v>748147.16339999996</v>
      </c>
      <c r="G59" s="128">
        <v>34445.854800005705</v>
      </c>
      <c r="H59" s="128">
        <v>19603.332000012866</v>
      </c>
      <c r="I59" s="128">
        <v>56834.660250016044</v>
      </c>
      <c r="J59" s="128">
        <v>0</v>
      </c>
      <c r="K59" s="128">
        <v>65897.234145262584</v>
      </c>
      <c r="L59" s="128">
        <v>2065.3510500015541</v>
      </c>
      <c r="M59" s="93">
        <v>134422.848</v>
      </c>
      <c r="N59" s="128">
        <v>0</v>
      </c>
      <c r="O59" s="141">
        <v>2898</v>
      </c>
      <c r="P59" s="94"/>
      <c r="Q59" s="95"/>
      <c r="R59" s="128">
        <v>-9483.9505431682392</v>
      </c>
      <c r="S59" s="92"/>
      <c r="T59" s="128">
        <v>0</v>
      </c>
      <c r="U59" s="96">
        <v>0</v>
      </c>
      <c r="V59" s="96">
        <v>0</v>
      </c>
      <c r="W59" s="97">
        <v>1054830.4931021305</v>
      </c>
    </row>
    <row r="60" spans="1:23" ht="10.5" x14ac:dyDescent="0.25">
      <c r="A60" s="100" t="s">
        <v>271</v>
      </c>
      <c r="B60" s="100"/>
      <c r="C60" s="88">
        <v>5204</v>
      </c>
      <c r="D60" s="89" t="s">
        <v>77</v>
      </c>
      <c r="F60" s="127">
        <v>1496294.3267999999</v>
      </c>
      <c r="G60" s="128">
        <v>92236.530625607615</v>
      </c>
      <c r="H60" s="128">
        <v>54629.190597192435</v>
      </c>
      <c r="I60" s="128">
        <v>101872.29164931789</v>
      </c>
      <c r="J60" s="128">
        <v>0</v>
      </c>
      <c r="K60" s="128">
        <v>200479.78454583912</v>
      </c>
      <c r="L60" s="128">
        <v>62987.50163540645</v>
      </c>
      <c r="M60" s="93">
        <v>134422.848</v>
      </c>
      <c r="N60" s="128">
        <v>0</v>
      </c>
      <c r="O60" s="141">
        <v>8499.2000000000007</v>
      </c>
      <c r="P60" s="94"/>
      <c r="Q60" s="95"/>
      <c r="R60" s="128">
        <v>0</v>
      </c>
      <c r="S60" s="92"/>
      <c r="T60" s="128">
        <v>0</v>
      </c>
      <c r="U60" s="96">
        <v>0</v>
      </c>
      <c r="V60" s="96">
        <v>0</v>
      </c>
      <c r="W60" s="97">
        <v>2151421.6738533634</v>
      </c>
    </row>
    <row r="61" spans="1:23" ht="10.5" x14ac:dyDescent="0.25">
      <c r="A61" s="100" t="s">
        <v>271</v>
      </c>
      <c r="B61" s="100"/>
      <c r="C61" s="88">
        <v>2196</v>
      </c>
      <c r="D61" s="89" t="s">
        <v>78</v>
      </c>
      <c r="F61" s="127">
        <v>776648.00771999999</v>
      </c>
      <c r="G61" s="128">
        <v>115687.89889413686</v>
      </c>
      <c r="H61" s="128">
        <v>68163.712558415995</v>
      </c>
      <c r="I61" s="128">
        <v>104327.28013441841</v>
      </c>
      <c r="J61" s="128">
        <v>5436.5222417524501</v>
      </c>
      <c r="K61" s="128">
        <v>120838.43377896787</v>
      </c>
      <c r="L61" s="128">
        <v>5416.4995957935344</v>
      </c>
      <c r="M61" s="93">
        <v>134422.848</v>
      </c>
      <c r="N61" s="128">
        <v>0</v>
      </c>
      <c r="O61" s="141">
        <v>5632</v>
      </c>
      <c r="P61" s="94"/>
      <c r="Q61" s="95"/>
      <c r="R61" s="128">
        <v>0</v>
      </c>
      <c r="S61" s="92"/>
      <c r="T61" s="128">
        <v>0</v>
      </c>
      <c r="U61" s="96">
        <v>0</v>
      </c>
      <c r="V61" s="96">
        <v>0</v>
      </c>
      <c r="W61" s="97">
        <v>1336573.2029234851</v>
      </c>
    </row>
    <row r="62" spans="1:23" ht="10.5" x14ac:dyDescent="0.25">
      <c r="A62" s="100" t="s">
        <v>271</v>
      </c>
      <c r="B62" s="100"/>
      <c r="C62" s="88">
        <v>2123</v>
      </c>
      <c r="D62" s="89" t="s">
        <v>290</v>
      </c>
      <c r="F62" s="127">
        <v>1058093.8453800001</v>
      </c>
      <c r="G62" s="128">
        <v>96049.448659321875</v>
      </c>
      <c r="H62" s="128">
        <v>56017.912593727779</v>
      </c>
      <c r="I62" s="128">
        <v>99197.99643977567</v>
      </c>
      <c r="J62" s="128">
        <v>16174.53974071304</v>
      </c>
      <c r="K62" s="128">
        <v>114233.57174798078</v>
      </c>
      <c r="L62" s="128">
        <v>45208.355492260132</v>
      </c>
      <c r="M62" s="93">
        <v>134422.848</v>
      </c>
      <c r="N62" s="128">
        <v>0</v>
      </c>
      <c r="O62" s="141">
        <v>6963.2000000000007</v>
      </c>
      <c r="P62" s="94"/>
      <c r="Q62" s="95"/>
      <c r="R62" s="128">
        <v>0</v>
      </c>
      <c r="S62" s="92"/>
      <c r="T62" s="128">
        <v>0</v>
      </c>
      <c r="U62" s="96">
        <v>0</v>
      </c>
      <c r="V62" s="96">
        <v>0</v>
      </c>
      <c r="W62" s="97">
        <v>1626361.7180537793</v>
      </c>
    </row>
    <row r="63" spans="1:23" ht="10.5" x14ac:dyDescent="0.25">
      <c r="A63" s="87" t="s">
        <v>269</v>
      </c>
      <c r="B63" s="87" t="s">
        <v>79</v>
      </c>
      <c r="C63" s="88">
        <v>3379</v>
      </c>
      <c r="D63" s="89" t="s">
        <v>80</v>
      </c>
      <c r="F63" s="127">
        <v>1482043.9046400001</v>
      </c>
      <c r="G63" s="128">
        <v>104977.84320001748</v>
      </c>
      <c r="H63" s="128">
        <v>60280.245900039728</v>
      </c>
      <c r="I63" s="128">
        <v>120815.90870750393</v>
      </c>
      <c r="J63" s="128">
        <v>0</v>
      </c>
      <c r="K63" s="128">
        <v>188304.78574215225</v>
      </c>
      <c r="L63" s="128">
        <v>24134.439235973161</v>
      </c>
      <c r="M63" s="93">
        <v>134422.848</v>
      </c>
      <c r="N63" s="128">
        <v>0</v>
      </c>
      <c r="O63" s="141">
        <v>40192</v>
      </c>
      <c r="P63" s="94"/>
      <c r="Q63" s="95"/>
      <c r="R63" s="128">
        <v>-19046.967106360364</v>
      </c>
      <c r="S63" s="92"/>
      <c r="T63" s="128">
        <v>0</v>
      </c>
      <c r="U63" s="96">
        <v>0</v>
      </c>
      <c r="V63" s="96">
        <v>0</v>
      </c>
      <c r="W63" s="97">
        <v>2136125.0083193262</v>
      </c>
    </row>
    <row r="64" spans="1:23" ht="10.5" x14ac:dyDescent="0.25">
      <c r="A64" s="100" t="s">
        <v>271</v>
      </c>
      <c r="B64" s="100"/>
      <c r="C64" s="88">
        <v>2029</v>
      </c>
      <c r="D64" s="89" t="s">
        <v>322</v>
      </c>
      <c r="F64" s="127">
        <v>2219503.2514200001</v>
      </c>
      <c r="G64" s="128">
        <v>179077.8335556566</v>
      </c>
      <c r="H64" s="128">
        <v>102101.2127769162</v>
      </c>
      <c r="I64" s="128">
        <v>192541.72974603498</v>
      </c>
      <c r="J64" s="128">
        <v>0</v>
      </c>
      <c r="K64" s="128">
        <v>364190.19912136142</v>
      </c>
      <c r="L64" s="128">
        <v>186570.04485014005</v>
      </c>
      <c r="M64" s="93">
        <v>134422.848</v>
      </c>
      <c r="N64" s="128">
        <v>0</v>
      </c>
      <c r="O64" s="141">
        <v>8860</v>
      </c>
      <c r="P64" s="94"/>
      <c r="Q64" s="95"/>
      <c r="R64" s="128">
        <v>0</v>
      </c>
      <c r="S64" s="92"/>
      <c r="T64" s="128">
        <v>0</v>
      </c>
      <c r="U64" s="96">
        <v>0</v>
      </c>
      <c r="V64" s="96">
        <v>0</v>
      </c>
      <c r="W64" s="97">
        <v>3387267.1194701092</v>
      </c>
    </row>
    <row r="65" spans="1:23" ht="10.5" x14ac:dyDescent="0.25">
      <c r="A65" s="100" t="s">
        <v>271</v>
      </c>
      <c r="B65" s="100"/>
      <c r="C65" s="88">
        <v>2180</v>
      </c>
      <c r="D65" s="89" t="s">
        <v>323</v>
      </c>
      <c r="F65" s="127">
        <v>1492731.72126</v>
      </c>
      <c r="G65" s="128">
        <v>171422.39320464749</v>
      </c>
      <c r="H65" s="128">
        <v>100064.14427189039</v>
      </c>
      <c r="I65" s="128">
        <v>187275.48038111499</v>
      </c>
      <c r="J65" s="128">
        <v>0</v>
      </c>
      <c r="K65" s="128">
        <v>176663.47454899288</v>
      </c>
      <c r="L65" s="128">
        <v>68754.573991495345</v>
      </c>
      <c r="M65" s="93">
        <v>134422.848</v>
      </c>
      <c r="N65" s="128">
        <v>0</v>
      </c>
      <c r="O65" s="141">
        <v>7986.2000000000007</v>
      </c>
      <c r="P65" s="94"/>
      <c r="Q65" s="95"/>
      <c r="R65" s="128">
        <v>0</v>
      </c>
      <c r="S65" s="92"/>
      <c r="T65" s="128">
        <v>0</v>
      </c>
      <c r="U65" s="96">
        <v>87910.595485928934</v>
      </c>
      <c r="V65" s="96">
        <v>0</v>
      </c>
      <c r="W65" s="97">
        <v>2427231.4311440703</v>
      </c>
    </row>
    <row r="66" spans="1:23" ht="10.5" x14ac:dyDescent="0.25">
      <c r="A66" s="87" t="s">
        <v>269</v>
      </c>
      <c r="B66" s="87" t="s">
        <v>81</v>
      </c>
      <c r="C66" s="88">
        <v>2168</v>
      </c>
      <c r="D66" s="89" t="s">
        <v>82</v>
      </c>
      <c r="F66" s="127">
        <v>1022467.78998</v>
      </c>
      <c r="G66" s="128">
        <v>50784.042778775482</v>
      </c>
      <c r="H66" s="128">
        <v>29383.179222964547</v>
      </c>
      <c r="I66" s="128">
        <v>46035.941218163673</v>
      </c>
      <c r="J66" s="128">
        <v>0</v>
      </c>
      <c r="K66" s="128">
        <v>80834.437193036894</v>
      </c>
      <c r="L66" s="128">
        <v>5231.1594162201445</v>
      </c>
      <c r="M66" s="93">
        <v>134422.848</v>
      </c>
      <c r="N66" s="128">
        <v>0</v>
      </c>
      <c r="O66" s="141">
        <v>33965</v>
      </c>
      <c r="P66" s="94"/>
      <c r="Q66" s="95"/>
      <c r="R66" s="128">
        <v>-12987.609378885169</v>
      </c>
      <c r="S66" s="92"/>
      <c r="T66" s="128">
        <v>0</v>
      </c>
      <c r="U66" s="96">
        <v>0</v>
      </c>
      <c r="V66" s="96">
        <v>0</v>
      </c>
      <c r="W66" s="97">
        <v>1390136.7884302754</v>
      </c>
    </row>
    <row r="67" spans="1:23" ht="10.5" x14ac:dyDescent="0.25">
      <c r="A67" s="87" t="s">
        <v>269</v>
      </c>
      <c r="B67" s="87" t="s">
        <v>83</v>
      </c>
      <c r="C67" s="88">
        <v>3304</v>
      </c>
      <c r="D67" s="89" t="s">
        <v>84</v>
      </c>
      <c r="F67" s="127">
        <v>1489169.1157200001</v>
      </c>
      <c r="G67" s="128">
        <v>25303.253202861331</v>
      </c>
      <c r="H67" s="128">
        <v>12193.73925000803</v>
      </c>
      <c r="I67" s="128">
        <v>34894.002400724115</v>
      </c>
      <c r="J67" s="128">
        <v>0</v>
      </c>
      <c r="K67" s="128">
        <v>71257.146217008602</v>
      </c>
      <c r="L67" s="128">
        <v>6183.7251493082731</v>
      </c>
      <c r="M67" s="93">
        <v>134422.848</v>
      </c>
      <c r="N67" s="128">
        <v>0</v>
      </c>
      <c r="O67" s="141">
        <v>7731.2000000000007</v>
      </c>
      <c r="P67" s="94"/>
      <c r="Q67" s="95"/>
      <c r="R67" s="128">
        <v>-18571.791444144466</v>
      </c>
      <c r="S67" s="92"/>
      <c r="T67" s="128">
        <v>153556.17006008924</v>
      </c>
      <c r="U67" s="96">
        <v>0</v>
      </c>
      <c r="V67" s="96">
        <v>0</v>
      </c>
      <c r="W67" s="97">
        <v>1916139.4085558555</v>
      </c>
    </row>
    <row r="68" spans="1:23" ht="10.5" x14ac:dyDescent="0.25">
      <c r="A68" s="87" t="s">
        <v>269</v>
      </c>
      <c r="B68" s="87" t="s">
        <v>85</v>
      </c>
      <c r="C68" s="88">
        <v>2124</v>
      </c>
      <c r="D68" s="89" t="s">
        <v>86</v>
      </c>
      <c r="F68" s="127">
        <v>1275412.7833199999</v>
      </c>
      <c r="G68" s="128">
        <v>140041.58080002308</v>
      </c>
      <c r="H68" s="128">
        <v>81781.488565907464</v>
      </c>
      <c r="I68" s="128">
        <v>141472.85388540558</v>
      </c>
      <c r="J68" s="128">
        <v>0</v>
      </c>
      <c r="K68" s="128">
        <v>141716.75429629424</v>
      </c>
      <c r="L68" s="128">
        <v>9933.6633573742238</v>
      </c>
      <c r="M68" s="93">
        <v>134422.848</v>
      </c>
      <c r="N68" s="128">
        <v>0</v>
      </c>
      <c r="O68" s="141">
        <v>31865</v>
      </c>
      <c r="P68" s="94"/>
      <c r="Q68" s="95"/>
      <c r="R68" s="128">
        <v>-16742.68548765569</v>
      </c>
      <c r="S68" s="92"/>
      <c r="T68" s="128">
        <v>0</v>
      </c>
      <c r="U68" s="96">
        <v>0</v>
      </c>
      <c r="V68" s="96">
        <v>0</v>
      </c>
      <c r="W68" s="97">
        <v>1939904.2867373491</v>
      </c>
    </row>
    <row r="69" spans="1:23" ht="10.5" x14ac:dyDescent="0.25">
      <c r="A69" s="100" t="s">
        <v>271</v>
      </c>
      <c r="B69" s="100"/>
      <c r="C69" s="101">
        <v>2195</v>
      </c>
      <c r="D69" s="89" t="s">
        <v>87</v>
      </c>
      <c r="F69" s="127">
        <v>2183877.1960200001</v>
      </c>
      <c r="G69" s="128">
        <v>92505.163204815326</v>
      </c>
      <c r="H69" s="128">
        <v>50951.412267873566</v>
      </c>
      <c r="I69" s="128">
        <v>218054.19091182141</v>
      </c>
      <c r="J69" s="128">
        <v>0</v>
      </c>
      <c r="K69" s="128">
        <v>156117.26713173388</v>
      </c>
      <c r="L69" s="128">
        <v>140263.22845112556</v>
      </c>
      <c r="M69" s="93">
        <v>134422.848</v>
      </c>
      <c r="N69" s="128">
        <v>0</v>
      </c>
      <c r="O69" s="141">
        <v>11059.2</v>
      </c>
      <c r="P69" s="94"/>
      <c r="Q69" s="95"/>
      <c r="R69" s="128">
        <v>0</v>
      </c>
      <c r="S69" s="92"/>
      <c r="T69" s="128">
        <v>0</v>
      </c>
      <c r="U69" s="96">
        <v>24195.945062437095</v>
      </c>
      <c r="V69" s="96">
        <v>0</v>
      </c>
      <c r="W69" s="97">
        <v>3011446.4510498075</v>
      </c>
    </row>
    <row r="70" spans="1:23" ht="10.5" x14ac:dyDescent="0.25">
      <c r="A70" s="87" t="s">
        <v>269</v>
      </c>
      <c r="B70" s="87" t="s">
        <v>88</v>
      </c>
      <c r="C70" s="88">
        <v>5207</v>
      </c>
      <c r="D70" s="89" t="s">
        <v>89</v>
      </c>
      <c r="F70" s="127">
        <v>370510.97616000002</v>
      </c>
      <c r="G70" s="128">
        <v>7310.9569371440675</v>
      </c>
      <c r="H70" s="128">
        <v>3397.91088000224</v>
      </c>
      <c r="I70" s="128">
        <v>10361.761200002926</v>
      </c>
      <c r="J70" s="128">
        <v>0</v>
      </c>
      <c r="K70" s="128">
        <v>19326.251196407749</v>
      </c>
      <c r="L70" s="128">
        <v>2045.6810400015333</v>
      </c>
      <c r="M70" s="93">
        <v>134422.848</v>
      </c>
      <c r="N70" s="128">
        <v>0</v>
      </c>
      <c r="O70" s="141">
        <v>1922.4</v>
      </c>
      <c r="P70" s="94"/>
      <c r="Q70" s="95"/>
      <c r="R70" s="128">
        <v>-4627.9102337293862</v>
      </c>
      <c r="S70" s="92"/>
      <c r="T70" s="128">
        <v>0</v>
      </c>
      <c r="U70" s="96">
        <v>26569.501991845493</v>
      </c>
      <c r="V70" s="96">
        <v>0</v>
      </c>
      <c r="W70" s="97">
        <v>571240.37717167451</v>
      </c>
    </row>
    <row r="71" spans="1:23" ht="10.5" x14ac:dyDescent="0.25">
      <c r="A71" s="87" t="s">
        <v>269</v>
      </c>
      <c r="B71" s="87" t="s">
        <v>90</v>
      </c>
      <c r="C71" s="88">
        <v>3363</v>
      </c>
      <c r="D71" s="89" t="s">
        <v>91</v>
      </c>
      <c r="F71" s="127">
        <v>1090157.2952399999</v>
      </c>
      <c r="G71" s="128">
        <v>68937.272900011347</v>
      </c>
      <c r="H71" s="128">
        <v>40731.367600026846</v>
      </c>
      <c r="I71" s="128">
        <v>96824.59402921985</v>
      </c>
      <c r="J71" s="128">
        <v>2383.2261322170484</v>
      </c>
      <c r="K71" s="128">
        <v>191846.13102616882</v>
      </c>
      <c r="L71" s="128">
        <v>80748.161474004213</v>
      </c>
      <c r="M71" s="93">
        <v>134422.848</v>
      </c>
      <c r="N71" s="128">
        <v>0</v>
      </c>
      <c r="O71" s="141">
        <v>7168</v>
      </c>
      <c r="P71" s="94"/>
      <c r="Q71" s="95"/>
      <c r="R71" s="128">
        <v>-13951.968067714866</v>
      </c>
      <c r="S71" s="92"/>
      <c r="T71" s="128">
        <v>0</v>
      </c>
      <c r="U71" s="96">
        <v>0</v>
      </c>
      <c r="V71" s="96">
        <v>0</v>
      </c>
      <c r="W71" s="97">
        <v>1699266.928333933</v>
      </c>
    </row>
    <row r="72" spans="1:23" ht="10.5" x14ac:dyDescent="0.25">
      <c r="A72" s="87" t="s">
        <v>269</v>
      </c>
      <c r="B72" s="87" t="s">
        <v>92</v>
      </c>
      <c r="C72" s="88">
        <v>5200</v>
      </c>
      <c r="D72" s="89" t="s">
        <v>93</v>
      </c>
      <c r="F72" s="127">
        <v>2230191.0680399998</v>
      </c>
      <c r="G72" s="128">
        <v>120560.49180002009</v>
      </c>
      <c r="H72" s="128">
        <v>69591.82860004573</v>
      </c>
      <c r="I72" s="128">
        <v>230554.18755006479</v>
      </c>
      <c r="J72" s="128">
        <v>0</v>
      </c>
      <c r="K72" s="128">
        <v>288751.56521808862</v>
      </c>
      <c r="L72" s="128">
        <v>77588.3178837015</v>
      </c>
      <c r="M72" s="93">
        <v>134422.848</v>
      </c>
      <c r="N72" s="128">
        <v>0</v>
      </c>
      <c r="O72" s="141">
        <v>16076.800000000001</v>
      </c>
      <c r="P72" s="94"/>
      <c r="Q72" s="95"/>
      <c r="R72" s="128">
        <v>-28397.583005960696</v>
      </c>
      <c r="S72" s="92"/>
      <c r="T72" s="128">
        <v>0</v>
      </c>
      <c r="U72" s="96">
        <v>0</v>
      </c>
      <c r="V72" s="96">
        <v>0</v>
      </c>
      <c r="W72" s="97">
        <v>3139339.5240859599</v>
      </c>
    </row>
    <row r="73" spans="1:23" ht="10.5" x14ac:dyDescent="0.25">
      <c r="A73" s="100" t="s">
        <v>271</v>
      </c>
      <c r="B73" s="100"/>
      <c r="C73" s="88">
        <v>2198</v>
      </c>
      <c r="D73" s="89" t="s">
        <v>95</v>
      </c>
      <c r="F73" s="127">
        <v>1350227.49966</v>
      </c>
      <c r="G73" s="128">
        <v>213493.07712793016</v>
      </c>
      <c r="H73" s="128">
        <v>126108.75063324103</v>
      </c>
      <c r="I73" s="128">
        <v>213986.85842492859</v>
      </c>
      <c r="J73" s="128">
        <v>4022.0731099057693</v>
      </c>
      <c r="K73" s="128">
        <v>215762.8570120901</v>
      </c>
      <c r="L73" s="128">
        <v>16414.533115608639</v>
      </c>
      <c r="M73" s="93">
        <v>134422.848</v>
      </c>
      <c r="N73" s="128">
        <v>0</v>
      </c>
      <c r="O73" s="141">
        <v>39680</v>
      </c>
      <c r="P73" s="94"/>
      <c r="Q73" s="95"/>
      <c r="R73" s="128">
        <v>0</v>
      </c>
      <c r="S73" s="92"/>
      <c r="T73" s="128">
        <v>0</v>
      </c>
      <c r="U73" s="96">
        <v>0</v>
      </c>
      <c r="V73" s="96">
        <v>0</v>
      </c>
      <c r="W73" s="97">
        <v>2314118.497083704</v>
      </c>
    </row>
    <row r="74" spans="1:23" ht="10.5" x14ac:dyDescent="0.25">
      <c r="A74" s="100" t="s">
        <v>271</v>
      </c>
      <c r="B74" s="100"/>
      <c r="C74" s="88">
        <v>2041</v>
      </c>
      <c r="D74" s="89" t="s">
        <v>96</v>
      </c>
      <c r="F74" s="127">
        <v>2180314.5904799998</v>
      </c>
      <c r="G74" s="128">
        <v>147481.30132599856</v>
      </c>
      <c r="H74" s="128">
        <v>86181.466540965775</v>
      </c>
      <c r="I74" s="128">
        <v>192703.29057663964</v>
      </c>
      <c r="J74" s="128">
        <v>0</v>
      </c>
      <c r="K74" s="128">
        <v>222752.93916855223</v>
      </c>
      <c r="L74" s="128">
        <v>176451.20833701454</v>
      </c>
      <c r="M74" s="93">
        <v>134422.848</v>
      </c>
      <c r="N74" s="128">
        <v>0</v>
      </c>
      <c r="O74" s="141">
        <v>11571.2</v>
      </c>
      <c r="P74" s="94"/>
      <c r="Q74" s="95"/>
      <c r="R74" s="128">
        <v>0</v>
      </c>
      <c r="S74" s="92"/>
      <c r="T74" s="128">
        <v>0</v>
      </c>
      <c r="U74" s="96">
        <v>0</v>
      </c>
      <c r="V74" s="96">
        <v>0</v>
      </c>
      <c r="W74" s="97">
        <v>3151878.8444291707</v>
      </c>
    </row>
    <row r="75" spans="1:23" ht="10.5" x14ac:dyDescent="0.25">
      <c r="A75" s="100" t="s">
        <v>271</v>
      </c>
      <c r="B75" s="100"/>
      <c r="C75" s="88">
        <v>2126</v>
      </c>
      <c r="D75" s="89" t="s">
        <v>97</v>
      </c>
      <c r="F75" s="127">
        <v>327759.70968000003</v>
      </c>
      <c r="G75" s="128">
        <v>25703.709547257033</v>
      </c>
      <c r="H75" s="128">
        <v>13873.127261547615</v>
      </c>
      <c r="I75" s="128">
        <v>45588.637640012799</v>
      </c>
      <c r="J75" s="128">
        <v>0</v>
      </c>
      <c r="K75" s="128">
        <v>26569.516050004499</v>
      </c>
      <c r="L75" s="128">
        <v>2061.6162379762309</v>
      </c>
      <c r="M75" s="93">
        <v>134422.848</v>
      </c>
      <c r="N75" s="128">
        <v>0</v>
      </c>
      <c r="O75" s="141">
        <v>2668.4</v>
      </c>
      <c r="P75" s="94"/>
      <c r="Q75" s="95"/>
      <c r="R75" s="128">
        <v>0</v>
      </c>
      <c r="S75" s="92"/>
      <c r="T75" s="128">
        <v>0</v>
      </c>
      <c r="U75" s="96">
        <v>43078.731645147374</v>
      </c>
      <c r="V75" s="96">
        <v>0</v>
      </c>
      <c r="W75" s="97">
        <v>621726.29606194561</v>
      </c>
    </row>
    <row r="76" spans="1:23" ht="10.5" x14ac:dyDescent="0.25">
      <c r="A76" s="100" t="s">
        <v>271</v>
      </c>
      <c r="B76" s="100"/>
      <c r="C76" s="88">
        <v>2127</v>
      </c>
      <c r="D76" s="89" t="s">
        <v>98</v>
      </c>
      <c r="F76" s="127">
        <v>737459.34678000002</v>
      </c>
      <c r="G76" s="128">
        <v>19778.895821362494</v>
      </c>
      <c r="H76" s="128">
        <v>11326.633938356956</v>
      </c>
      <c r="I76" s="128">
        <v>17442.212244907823</v>
      </c>
      <c r="J76" s="128">
        <v>0</v>
      </c>
      <c r="K76" s="128">
        <v>43858.522863416481</v>
      </c>
      <c r="L76" s="128">
        <v>0</v>
      </c>
      <c r="M76" s="93">
        <v>134422.848</v>
      </c>
      <c r="N76" s="128">
        <v>0</v>
      </c>
      <c r="O76" s="141">
        <v>2811.8</v>
      </c>
      <c r="P76" s="94"/>
      <c r="Q76" s="95"/>
      <c r="R76" s="128">
        <v>0</v>
      </c>
      <c r="S76" s="92"/>
      <c r="T76" s="128">
        <v>0</v>
      </c>
      <c r="U76" s="96">
        <v>0</v>
      </c>
      <c r="V76" s="96">
        <v>0</v>
      </c>
      <c r="W76" s="97">
        <v>967100.2596480439</v>
      </c>
    </row>
    <row r="77" spans="1:23" ht="10.5" x14ac:dyDescent="0.25">
      <c r="A77" s="87" t="s">
        <v>269</v>
      </c>
      <c r="B77" s="87" t="s">
        <v>99</v>
      </c>
      <c r="C77" s="88">
        <v>2090</v>
      </c>
      <c r="D77" s="89" t="s">
        <v>100</v>
      </c>
      <c r="F77" s="127">
        <v>1357352.71074</v>
      </c>
      <c r="G77" s="128">
        <v>155836.97371613825</v>
      </c>
      <c r="H77" s="128">
        <v>89779.249648141049</v>
      </c>
      <c r="I77" s="128">
        <v>168542.59066937745</v>
      </c>
      <c r="J77" s="128">
        <v>5183.2605441778878</v>
      </c>
      <c r="K77" s="128">
        <v>160218.68254652712</v>
      </c>
      <c r="L77" s="128">
        <v>45500.948132176913</v>
      </c>
      <c r="M77" s="93">
        <v>134422.848</v>
      </c>
      <c r="N77" s="128">
        <v>0</v>
      </c>
      <c r="O77" s="141">
        <v>31488</v>
      </c>
      <c r="P77" s="94"/>
      <c r="Q77" s="95"/>
      <c r="R77" s="128">
        <v>-17866.386745663265</v>
      </c>
      <c r="S77" s="92"/>
      <c r="T77" s="128">
        <v>0</v>
      </c>
      <c r="U77" s="96">
        <v>0</v>
      </c>
      <c r="V77" s="96">
        <v>0</v>
      </c>
      <c r="W77" s="97">
        <v>2130458.8772508753</v>
      </c>
    </row>
    <row r="78" spans="1:23" ht="10.5" x14ac:dyDescent="0.25">
      <c r="A78" s="100" t="s">
        <v>271</v>
      </c>
      <c r="B78" s="100"/>
      <c r="C78" s="88">
        <v>2043</v>
      </c>
      <c r="D78" s="89" t="s">
        <v>102</v>
      </c>
      <c r="F78" s="127">
        <v>1809803.6143199999</v>
      </c>
      <c r="G78" s="128">
        <v>134221.84549275949</v>
      </c>
      <c r="H78" s="128">
        <v>77887.652058151827</v>
      </c>
      <c r="I78" s="128">
        <v>196308.67406485984</v>
      </c>
      <c r="J78" s="128">
        <v>0</v>
      </c>
      <c r="K78" s="128">
        <v>235564.69620872466</v>
      </c>
      <c r="L78" s="128">
        <v>115777.92524852118</v>
      </c>
      <c r="M78" s="93">
        <v>134422.848</v>
      </c>
      <c r="N78" s="128">
        <v>0</v>
      </c>
      <c r="O78" s="141">
        <v>10854.400000000001</v>
      </c>
      <c r="P78" s="94"/>
      <c r="Q78" s="95"/>
      <c r="R78" s="128">
        <v>0</v>
      </c>
      <c r="S78" s="92"/>
      <c r="T78" s="128">
        <v>0</v>
      </c>
      <c r="U78" s="96">
        <v>0</v>
      </c>
      <c r="V78" s="96">
        <v>0</v>
      </c>
      <c r="W78" s="97">
        <v>2714841.655393017</v>
      </c>
    </row>
    <row r="79" spans="1:23" ht="10.5" x14ac:dyDescent="0.25">
      <c r="A79" s="100" t="s">
        <v>271</v>
      </c>
      <c r="B79" s="100"/>
      <c r="C79" s="88">
        <v>2044</v>
      </c>
      <c r="D79" s="89" t="s">
        <v>103</v>
      </c>
      <c r="F79" s="127">
        <v>1453543.0603199999</v>
      </c>
      <c r="G79" s="128">
        <v>105797.98260001744</v>
      </c>
      <c r="H79" s="128">
        <v>60770.329200040047</v>
      </c>
      <c r="I79" s="128">
        <v>135269.47838922738</v>
      </c>
      <c r="J79" s="128">
        <v>0</v>
      </c>
      <c r="K79" s="128">
        <v>172689.7752326577</v>
      </c>
      <c r="L79" s="128">
        <v>90371.578322130925</v>
      </c>
      <c r="M79" s="93">
        <v>134422.848</v>
      </c>
      <c r="N79" s="128">
        <v>0</v>
      </c>
      <c r="O79" s="141">
        <v>6014.4000000000005</v>
      </c>
      <c r="P79" s="94"/>
      <c r="Q79" s="95"/>
      <c r="R79" s="128">
        <v>0</v>
      </c>
      <c r="S79" s="92"/>
      <c r="T79" s="128">
        <v>0</v>
      </c>
      <c r="U79" s="96">
        <v>0</v>
      </c>
      <c r="V79" s="96">
        <v>0</v>
      </c>
      <c r="W79" s="97">
        <v>2158879.4520640732</v>
      </c>
    </row>
    <row r="80" spans="1:23" ht="10.5" x14ac:dyDescent="0.25">
      <c r="A80" s="100" t="s">
        <v>271</v>
      </c>
      <c r="B80" s="100"/>
      <c r="C80" s="88">
        <v>2002</v>
      </c>
      <c r="D80" s="89" t="s">
        <v>335</v>
      </c>
      <c r="F80" s="127">
        <v>872838.35730000003</v>
      </c>
      <c r="G80" s="128">
        <v>63965.197494820335</v>
      </c>
      <c r="H80" s="128">
        <v>37392.168737048829</v>
      </c>
      <c r="I80" s="128">
        <v>70048.843995694493</v>
      </c>
      <c r="J80" s="128">
        <v>14473.793460039717</v>
      </c>
      <c r="K80" s="128">
        <v>112479.12830019575</v>
      </c>
      <c r="L80" s="128">
        <v>57501.250823906827</v>
      </c>
      <c r="M80" s="93">
        <v>134422.848</v>
      </c>
      <c r="N80" s="128">
        <v>0</v>
      </c>
      <c r="O80" s="141">
        <v>7987.2000000000007</v>
      </c>
      <c r="P80" s="94"/>
      <c r="Q80" s="95"/>
      <c r="R80" s="128">
        <v>0</v>
      </c>
      <c r="S80" s="92"/>
      <c r="T80" s="128">
        <v>0</v>
      </c>
      <c r="U80" s="96">
        <v>0</v>
      </c>
      <c r="V80" s="96">
        <v>0</v>
      </c>
      <c r="W80" s="97">
        <v>1371108.788111706</v>
      </c>
    </row>
    <row r="81" spans="1:23" ht="10.5" x14ac:dyDescent="0.25">
      <c r="A81" s="87" t="s">
        <v>269</v>
      </c>
      <c r="B81" s="87" t="s">
        <v>104</v>
      </c>
      <c r="C81" s="88">
        <v>2128</v>
      </c>
      <c r="D81" s="89" t="s">
        <v>105</v>
      </c>
      <c r="F81" s="127">
        <v>1179222.43374</v>
      </c>
      <c r="G81" s="128">
        <v>86304.264606950805</v>
      </c>
      <c r="H81" s="128">
        <v>50165.549815351005</v>
      </c>
      <c r="I81" s="128">
        <v>78673.704626467181</v>
      </c>
      <c r="J81" s="128">
        <v>0</v>
      </c>
      <c r="K81" s="128">
        <v>129111.94530002179</v>
      </c>
      <c r="L81" s="128">
        <v>7710.1262881636785</v>
      </c>
      <c r="M81" s="93">
        <v>134422.848</v>
      </c>
      <c r="N81" s="128">
        <v>0</v>
      </c>
      <c r="O81" s="141">
        <v>39168</v>
      </c>
      <c r="P81" s="94"/>
      <c r="Q81" s="95"/>
      <c r="R81" s="128">
        <v>-15174.782652792695</v>
      </c>
      <c r="S81" s="92"/>
      <c r="T81" s="128">
        <v>0</v>
      </c>
      <c r="U81" s="96">
        <v>0</v>
      </c>
      <c r="V81" s="96">
        <v>0</v>
      </c>
      <c r="W81" s="97">
        <v>1689604.0897241614</v>
      </c>
    </row>
    <row r="82" spans="1:23" ht="10.5" x14ac:dyDescent="0.25">
      <c r="A82" s="87" t="s">
        <v>269</v>
      </c>
      <c r="B82" s="87" t="s">
        <v>106</v>
      </c>
      <c r="C82" s="88">
        <v>2145</v>
      </c>
      <c r="D82" s="89" t="s">
        <v>107</v>
      </c>
      <c r="F82" s="127">
        <v>1585359.4653</v>
      </c>
      <c r="G82" s="128">
        <v>64259.680753961111</v>
      </c>
      <c r="H82" s="128">
        <v>36429.894060972045</v>
      </c>
      <c r="I82" s="128">
        <v>71799.844982525916</v>
      </c>
      <c r="J82" s="128">
        <v>0</v>
      </c>
      <c r="K82" s="128">
        <v>154514.25174765725</v>
      </c>
      <c r="L82" s="128">
        <v>2056.8770248057217</v>
      </c>
      <c r="M82" s="93">
        <v>134422.848</v>
      </c>
      <c r="N82" s="128">
        <v>0</v>
      </c>
      <c r="O82" s="141">
        <v>36286</v>
      </c>
      <c r="P82" s="94"/>
      <c r="Q82" s="95"/>
      <c r="R82" s="128">
        <v>-20035.215512365234</v>
      </c>
      <c r="S82" s="92"/>
      <c r="T82" s="128">
        <v>2607.1381300774783</v>
      </c>
      <c r="U82" s="96">
        <v>0</v>
      </c>
      <c r="V82" s="96">
        <v>0</v>
      </c>
      <c r="W82" s="97">
        <v>2067700.7844876344</v>
      </c>
    </row>
    <row r="83" spans="1:23" ht="10.5" x14ac:dyDescent="0.25">
      <c r="A83" s="87" t="s">
        <v>269</v>
      </c>
      <c r="B83" s="87" t="s">
        <v>108</v>
      </c>
      <c r="C83" s="88">
        <v>3023</v>
      </c>
      <c r="D83" s="89" t="s">
        <v>109</v>
      </c>
      <c r="F83" s="127">
        <v>1471356.0880199999</v>
      </c>
      <c r="G83" s="128">
        <v>57423.863591655856</v>
      </c>
      <c r="H83" s="128">
        <v>34314.259951128348</v>
      </c>
      <c r="I83" s="128">
        <v>64107.075711688842</v>
      </c>
      <c r="J83" s="128">
        <v>0</v>
      </c>
      <c r="K83" s="128">
        <v>85686.33916687702</v>
      </c>
      <c r="L83" s="128">
        <v>4201.9211017272846</v>
      </c>
      <c r="M83" s="93">
        <v>134422.848</v>
      </c>
      <c r="N83" s="128">
        <v>0</v>
      </c>
      <c r="O83" s="141">
        <v>29952</v>
      </c>
      <c r="P83" s="94"/>
      <c r="Q83" s="95"/>
      <c r="R83" s="128">
        <v>-18578.824910949956</v>
      </c>
      <c r="S83" s="92"/>
      <c r="T83" s="128">
        <v>52417.604456922927</v>
      </c>
      <c r="U83" s="96">
        <v>0</v>
      </c>
      <c r="V83" s="96">
        <v>0</v>
      </c>
      <c r="W83" s="97">
        <v>1915303.1750890503</v>
      </c>
    </row>
    <row r="84" spans="1:23" ht="10.5" x14ac:dyDescent="0.25">
      <c r="A84" s="100" t="s">
        <v>271</v>
      </c>
      <c r="B84" s="100"/>
      <c r="C84" s="88">
        <v>2199</v>
      </c>
      <c r="D84" s="89" t="s">
        <v>110</v>
      </c>
      <c r="F84" s="127">
        <v>1314601.44426</v>
      </c>
      <c r="G84" s="128">
        <v>125422.1202754219</v>
      </c>
      <c r="H84" s="128">
        <v>71079.113481062872</v>
      </c>
      <c r="I84" s="128">
        <v>165145.70368761345</v>
      </c>
      <c r="J84" s="128">
        <v>0</v>
      </c>
      <c r="K84" s="128">
        <v>193286.22123982367</v>
      </c>
      <c r="L84" s="128">
        <v>26291.434728502802</v>
      </c>
      <c r="M84" s="93">
        <v>134422.848</v>
      </c>
      <c r="N84" s="128">
        <v>0</v>
      </c>
      <c r="O84" s="141">
        <v>10752</v>
      </c>
      <c r="P84" s="94"/>
      <c r="Q84" s="95"/>
      <c r="R84" s="128">
        <v>0</v>
      </c>
      <c r="S84" s="92"/>
      <c r="T84" s="128">
        <v>0</v>
      </c>
      <c r="U84" s="96">
        <v>0</v>
      </c>
      <c r="V84" s="96">
        <v>0</v>
      </c>
      <c r="W84" s="97">
        <v>2041000.8856724247</v>
      </c>
    </row>
    <row r="85" spans="1:23" ht="10.5" x14ac:dyDescent="0.25">
      <c r="A85" s="100" t="s">
        <v>271</v>
      </c>
      <c r="B85" s="100"/>
      <c r="C85" s="88">
        <v>2179</v>
      </c>
      <c r="D85" s="89" t="s">
        <v>111</v>
      </c>
      <c r="F85" s="127">
        <v>1998621.7079400001</v>
      </c>
      <c r="G85" s="128">
        <v>118865.44094870155</v>
      </c>
      <c r="H85" s="128">
        <v>69096.577462084155</v>
      </c>
      <c r="I85" s="128">
        <v>143434.31817815994</v>
      </c>
      <c r="J85" s="128">
        <v>4600.7848124414495</v>
      </c>
      <c r="K85" s="128">
        <v>257560.42010920486</v>
      </c>
      <c r="L85" s="128">
        <v>127829.74716544242</v>
      </c>
      <c r="M85" s="93">
        <v>134422.848</v>
      </c>
      <c r="N85" s="128">
        <v>0</v>
      </c>
      <c r="O85" s="141">
        <v>12697.6</v>
      </c>
      <c r="P85" s="94"/>
      <c r="Q85" s="95"/>
      <c r="R85" s="128">
        <v>0</v>
      </c>
      <c r="S85" s="92"/>
      <c r="T85" s="128">
        <v>0</v>
      </c>
      <c r="U85" s="96">
        <v>0</v>
      </c>
      <c r="V85" s="96">
        <v>0</v>
      </c>
      <c r="W85" s="97">
        <v>2867129.4446160351</v>
      </c>
    </row>
    <row r="86" spans="1:23" ht="10.5" x14ac:dyDescent="0.25">
      <c r="A86" s="100" t="s">
        <v>271</v>
      </c>
      <c r="B86" s="100"/>
      <c r="C86" s="88">
        <v>2048</v>
      </c>
      <c r="D86" s="89" t="s">
        <v>112</v>
      </c>
      <c r="F86" s="127">
        <v>1439292.6381600001</v>
      </c>
      <c r="G86" s="128">
        <v>83861.797506713745</v>
      </c>
      <c r="H86" s="128">
        <v>48147.339984150902</v>
      </c>
      <c r="I86" s="128">
        <v>143228.81126058643</v>
      </c>
      <c r="J86" s="128">
        <v>3676.9247228289314</v>
      </c>
      <c r="K86" s="128">
        <v>138322.97834193692</v>
      </c>
      <c r="L86" s="128">
        <v>99500.49764377228</v>
      </c>
      <c r="M86" s="93">
        <v>134422.848</v>
      </c>
      <c r="N86" s="128">
        <v>0</v>
      </c>
      <c r="O86" s="141">
        <v>5872.4000000000005</v>
      </c>
      <c r="P86" s="94"/>
      <c r="Q86" s="95"/>
      <c r="R86" s="128">
        <v>0</v>
      </c>
      <c r="S86" s="92"/>
      <c r="T86" s="128">
        <v>0</v>
      </c>
      <c r="U86" s="96">
        <v>0</v>
      </c>
      <c r="V86" s="96">
        <v>0</v>
      </c>
      <c r="W86" s="97">
        <v>2096326.235619989</v>
      </c>
    </row>
    <row r="87" spans="1:23" ht="10.5" x14ac:dyDescent="0.25">
      <c r="A87" s="100" t="s">
        <v>271</v>
      </c>
      <c r="B87" s="100"/>
      <c r="C87" s="88">
        <v>2192</v>
      </c>
      <c r="D87" s="89" t="s">
        <v>114</v>
      </c>
      <c r="F87" s="127">
        <v>1432167.4270800001</v>
      </c>
      <c r="G87" s="128">
        <v>6627.0560562825012</v>
      </c>
      <c r="H87" s="128">
        <v>3960.070082414667</v>
      </c>
      <c r="I87" s="128">
        <v>3473.7894362730212</v>
      </c>
      <c r="J87" s="128">
        <v>0</v>
      </c>
      <c r="K87" s="128">
        <v>83159.081462400587</v>
      </c>
      <c r="L87" s="128">
        <v>1344.024479321122</v>
      </c>
      <c r="M87" s="93">
        <v>134422.848</v>
      </c>
      <c r="N87" s="128">
        <v>0</v>
      </c>
      <c r="O87" s="141">
        <v>31744</v>
      </c>
      <c r="P87" s="94"/>
      <c r="Q87" s="95"/>
      <c r="R87" s="128">
        <v>0</v>
      </c>
      <c r="S87" s="92"/>
      <c r="T87" s="128">
        <v>188065.70340330814</v>
      </c>
      <c r="U87" s="96">
        <v>0</v>
      </c>
      <c r="V87" s="96">
        <v>0</v>
      </c>
      <c r="W87" s="97">
        <v>1884964</v>
      </c>
    </row>
    <row r="88" spans="1:23" ht="10.5" x14ac:dyDescent="0.25">
      <c r="A88" s="100" t="s">
        <v>271</v>
      </c>
      <c r="B88" s="100"/>
      <c r="C88" s="101">
        <v>2014</v>
      </c>
      <c r="D88" s="89" t="s">
        <v>115</v>
      </c>
      <c r="F88" s="127">
        <v>1104407.7174</v>
      </c>
      <c r="G88" s="128">
        <v>155006.34660002575</v>
      </c>
      <c r="H88" s="128">
        <v>90665.410500059719</v>
      </c>
      <c r="I88" s="128">
        <v>156821.65515004416</v>
      </c>
      <c r="J88" s="128">
        <v>3264.5548800089555</v>
      </c>
      <c r="K88" s="128">
        <v>159437.07204237062</v>
      </c>
      <c r="L88" s="128">
        <v>17192.771898509138</v>
      </c>
      <c r="M88" s="93">
        <v>134422.848</v>
      </c>
      <c r="N88" s="128">
        <v>0</v>
      </c>
      <c r="O88" s="141">
        <v>10854.400000000001</v>
      </c>
      <c r="P88" s="94"/>
      <c r="Q88" s="95"/>
      <c r="R88" s="128">
        <v>0</v>
      </c>
      <c r="S88" s="92"/>
      <c r="T88" s="128">
        <v>0</v>
      </c>
      <c r="U88" s="96">
        <v>0</v>
      </c>
      <c r="V88" s="96">
        <v>0</v>
      </c>
      <c r="W88" s="97">
        <v>1832072.7764710183</v>
      </c>
    </row>
    <row r="89" spans="1:23" ht="10.5" x14ac:dyDescent="0.25">
      <c r="A89" s="100" t="s">
        <v>271</v>
      </c>
      <c r="B89" s="100"/>
      <c r="C89" s="88">
        <v>2185</v>
      </c>
      <c r="D89" s="89" t="s">
        <v>116</v>
      </c>
      <c r="F89" s="127">
        <v>1229098.9113</v>
      </c>
      <c r="G89" s="128">
        <v>96693.746067242872</v>
      </c>
      <c r="H89" s="128">
        <v>56833.189411802217</v>
      </c>
      <c r="I89" s="128">
        <v>121041.16173532823</v>
      </c>
      <c r="J89" s="128">
        <v>20951.729255855753</v>
      </c>
      <c r="K89" s="128">
        <v>182097.9674355388</v>
      </c>
      <c r="L89" s="128">
        <v>70671.088476167599</v>
      </c>
      <c r="M89" s="93">
        <v>134422.848</v>
      </c>
      <c r="N89" s="128">
        <v>0</v>
      </c>
      <c r="O89" s="141">
        <v>7782.4000000000005</v>
      </c>
      <c r="P89" s="94"/>
      <c r="Q89" s="95"/>
      <c r="R89" s="128">
        <v>0</v>
      </c>
      <c r="S89" s="92"/>
      <c r="T89" s="128">
        <v>0</v>
      </c>
      <c r="U89" s="96">
        <v>0</v>
      </c>
      <c r="V89" s="96">
        <v>0</v>
      </c>
      <c r="W89" s="97">
        <v>1919593.0416819353</v>
      </c>
    </row>
    <row r="90" spans="1:23" ht="10.5" x14ac:dyDescent="0.25">
      <c r="A90" s="87" t="s">
        <v>269</v>
      </c>
      <c r="B90" s="87" t="s">
        <v>117</v>
      </c>
      <c r="C90" s="88">
        <v>5206</v>
      </c>
      <c r="D90" s="89" t="s">
        <v>118</v>
      </c>
      <c r="F90" s="127">
        <v>758834.98002000002</v>
      </c>
      <c r="G90" s="128">
        <v>21323.624400003617</v>
      </c>
      <c r="H90" s="128">
        <v>12252.082500008035</v>
      </c>
      <c r="I90" s="128">
        <v>7746.3166500021807</v>
      </c>
      <c r="J90" s="128">
        <v>0</v>
      </c>
      <c r="K90" s="128">
        <v>50524.769880900101</v>
      </c>
      <c r="L90" s="128">
        <v>5494.7044327910071</v>
      </c>
      <c r="M90" s="93">
        <v>134422.848</v>
      </c>
      <c r="N90" s="128">
        <v>0</v>
      </c>
      <c r="O90" s="141">
        <v>3816.2000000000003</v>
      </c>
      <c r="P90" s="94"/>
      <c r="Q90" s="95"/>
      <c r="R90" s="128">
        <v>-9523.2027212222529</v>
      </c>
      <c r="S90" s="92"/>
      <c r="T90" s="128">
        <v>0</v>
      </c>
      <c r="U90" s="96">
        <v>0</v>
      </c>
      <c r="V90" s="96">
        <v>0</v>
      </c>
      <c r="W90" s="97">
        <v>984892.32316248247</v>
      </c>
    </row>
    <row r="91" spans="1:23" ht="10.5" x14ac:dyDescent="0.25">
      <c r="A91" s="100" t="s">
        <v>271</v>
      </c>
      <c r="B91" s="100"/>
      <c r="C91" s="88">
        <v>2170</v>
      </c>
      <c r="D91" s="89" t="s">
        <v>291</v>
      </c>
      <c r="F91" s="127">
        <v>940527.86256000004</v>
      </c>
      <c r="G91" s="128">
        <v>39436.988862863647</v>
      </c>
      <c r="H91" s="128">
        <v>21717.691380014327</v>
      </c>
      <c r="I91" s="128">
        <v>43048.74561429787</v>
      </c>
      <c r="J91" s="128">
        <v>0</v>
      </c>
      <c r="K91" s="128">
        <v>100390.78690341917</v>
      </c>
      <c r="L91" s="128">
        <v>11039.986714968922</v>
      </c>
      <c r="M91" s="93">
        <v>134422.848</v>
      </c>
      <c r="N91" s="128">
        <v>0</v>
      </c>
      <c r="O91" s="141">
        <v>6656</v>
      </c>
      <c r="P91" s="94"/>
      <c r="Q91" s="95"/>
      <c r="R91" s="128">
        <v>0</v>
      </c>
      <c r="S91" s="92"/>
      <c r="T91" s="128">
        <v>0</v>
      </c>
      <c r="U91" s="96">
        <v>0</v>
      </c>
      <c r="V91" s="96">
        <v>0</v>
      </c>
      <c r="W91" s="97">
        <v>1297240.9100355639</v>
      </c>
    </row>
    <row r="92" spans="1:23" ht="10.5" x14ac:dyDescent="0.25">
      <c r="A92" s="87" t="s">
        <v>269</v>
      </c>
      <c r="B92" s="87" t="s">
        <v>119</v>
      </c>
      <c r="C92" s="88">
        <v>2054</v>
      </c>
      <c r="D92" s="89" t="s">
        <v>120</v>
      </c>
      <c r="F92" s="127">
        <v>1453543.0603199999</v>
      </c>
      <c r="G92" s="128">
        <v>100954.96964673216</v>
      </c>
      <c r="H92" s="128">
        <v>59353.738055513597</v>
      </c>
      <c r="I92" s="128">
        <v>139428.66234748455</v>
      </c>
      <c r="J92" s="128">
        <v>0</v>
      </c>
      <c r="K92" s="128">
        <v>144419.7222915669</v>
      </c>
      <c r="L92" s="128">
        <v>75532.838400056586</v>
      </c>
      <c r="M92" s="93">
        <v>134422.848</v>
      </c>
      <c r="N92" s="128">
        <v>0</v>
      </c>
      <c r="O92" s="141">
        <v>41728</v>
      </c>
      <c r="P92" s="94"/>
      <c r="Q92" s="95"/>
      <c r="R92" s="128">
        <v>-18666.513509044664</v>
      </c>
      <c r="S92" s="92"/>
      <c r="T92" s="128">
        <v>0</v>
      </c>
      <c r="U92" s="96">
        <v>0</v>
      </c>
      <c r="V92" s="96">
        <v>0</v>
      </c>
      <c r="W92" s="97">
        <v>2130717.3255523089</v>
      </c>
    </row>
    <row r="93" spans="1:23" ht="10.5" x14ac:dyDescent="0.25">
      <c r="A93" s="87" t="s">
        <v>269</v>
      </c>
      <c r="B93" s="87" t="s">
        <v>121</v>
      </c>
      <c r="C93" s="88">
        <v>2197</v>
      </c>
      <c r="D93" s="89" t="s">
        <v>122</v>
      </c>
      <c r="F93" s="127">
        <v>1332414.47196</v>
      </c>
      <c r="G93" s="128">
        <v>110742.25155430405</v>
      </c>
      <c r="H93" s="128">
        <v>63318.762360041641</v>
      </c>
      <c r="I93" s="128">
        <v>108201.53399145901</v>
      </c>
      <c r="J93" s="128">
        <v>0</v>
      </c>
      <c r="K93" s="128">
        <v>149651.11612389248</v>
      </c>
      <c r="L93" s="128">
        <v>49043.891600036761</v>
      </c>
      <c r="M93" s="93">
        <v>134422.848</v>
      </c>
      <c r="N93" s="128">
        <v>0</v>
      </c>
      <c r="O93" s="141">
        <v>56320</v>
      </c>
      <c r="P93" s="94"/>
      <c r="Q93" s="95"/>
      <c r="R93" s="128">
        <v>-17239.618870430651</v>
      </c>
      <c r="S93" s="92"/>
      <c r="T93" s="128">
        <v>0</v>
      </c>
      <c r="U93" s="96">
        <v>0</v>
      </c>
      <c r="V93" s="96">
        <v>0</v>
      </c>
      <c r="W93" s="97">
        <v>1986875.2567193033</v>
      </c>
    </row>
    <row r="94" spans="1:23" ht="10.5" x14ac:dyDescent="0.25">
      <c r="A94" s="100" t="s">
        <v>271</v>
      </c>
      <c r="B94" s="100"/>
      <c r="C94" s="88">
        <v>5205</v>
      </c>
      <c r="D94" s="89" t="s">
        <v>123</v>
      </c>
      <c r="F94" s="127">
        <v>1400103.97722</v>
      </c>
      <c r="G94" s="128">
        <v>31985.436600005287</v>
      </c>
      <c r="H94" s="128">
        <v>17152.915500011302</v>
      </c>
      <c r="I94" s="128">
        <v>24394.146300006883</v>
      </c>
      <c r="J94" s="128">
        <v>0</v>
      </c>
      <c r="K94" s="128">
        <v>87288.133504847283</v>
      </c>
      <c r="L94" s="128">
        <v>0</v>
      </c>
      <c r="M94" s="93">
        <v>134422.848</v>
      </c>
      <c r="N94" s="128">
        <v>0</v>
      </c>
      <c r="O94" s="141">
        <v>6375.8</v>
      </c>
      <c r="P94" s="94"/>
      <c r="Q94" s="95"/>
      <c r="R94" s="128">
        <v>0</v>
      </c>
      <c r="S94" s="92"/>
      <c r="T94" s="128">
        <v>116382.54287512921</v>
      </c>
      <c r="U94" s="96">
        <v>0</v>
      </c>
      <c r="V94" s="96">
        <v>0</v>
      </c>
      <c r="W94" s="97">
        <v>1818105.8</v>
      </c>
    </row>
    <row r="95" spans="1:23" ht="10.5" x14ac:dyDescent="0.25">
      <c r="A95" s="100" t="s">
        <v>271</v>
      </c>
      <c r="B95" s="100"/>
      <c r="C95" s="88">
        <v>2130</v>
      </c>
      <c r="D95" s="89" t="s">
        <v>124</v>
      </c>
      <c r="F95" s="127">
        <v>188818.09362</v>
      </c>
      <c r="G95" s="128">
        <v>9195.0244269246214</v>
      </c>
      <c r="H95" s="128">
        <v>3996.0638307718677</v>
      </c>
      <c r="I95" s="128">
        <v>6457.9245836556556</v>
      </c>
      <c r="J95" s="128">
        <v>0</v>
      </c>
      <c r="K95" s="128">
        <v>23999.253092612755</v>
      </c>
      <c r="L95" s="128">
        <v>0</v>
      </c>
      <c r="M95" s="93">
        <v>134422.848</v>
      </c>
      <c r="N95" s="128">
        <v>0</v>
      </c>
      <c r="O95" s="141">
        <v>1122.8</v>
      </c>
      <c r="P95" s="94"/>
      <c r="Q95" s="95"/>
      <c r="R95" s="128">
        <v>0</v>
      </c>
      <c r="S95" s="92"/>
      <c r="T95" s="128">
        <v>0</v>
      </c>
      <c r="U95" s="96">
        <v>45265.077814657066</v>
      </c>
      <c r="V95" s="96">
        <v>0</v>
      </c>
      <c r="W95" s="97">
        <v>413277.08536862198</v>
      </c>
    </row>
    <row r="96" spans="1:23" ht="10.5" x14ac:dyDescent="0.25">
      <c r="A96" s="100" t="s">
        <v>271</v>
      </c>
      <c r="B96" s="100"/>
      <c r="C96" s="88">
        <v>3353</v>
      </c>
      <c r="D96" s="89" t="s">
        <v>125</v>
      </c>
      <c r="F96" s="127">
        <v>687582.86921999999</v>
      </c>
      <c r="G96" s="128">
        <v>63150.733800010428</v>
      </c>
      <c r="H96" s="128">
        <v>36266.164200023893</v>
      </c>
      <c r="I96" s="128">
        <v>95988.580910183256</v>
      </c>
      <c r="J96" s="128">
        <v>0</v>
      </c>
      <c r="K96" s="128">
        <v>91572.980727116374</v>
      </c>
      <c r="L96" s="128">
        <v>30108.680824160521</v>
      </c>
      <c r="M96" s="93">
        <v>134422.848</v>
      </c>
      <c r="N96" s="128">
        <v>0</v>
      </c>
      <c r="O96" s="141">
        <v>3156.2000000000003</v>
      </c>
      <c r="P96" s="94"/>
      <c r="Q96" s="95"/>
      <c r="R96" s="128">
        <v>0</v>
      </c>
      <c r="S96" s="92"/>
      <c r="T96" s="128">
        <v>0</v>
      </c>
      <c r="U96" s="96">
        <v>0</v>
      </c>
      <c r="V96" s="96">
        <v>0</v>
      </c>
      <c r="W96" s="97">
        <v>1142249.0576814944</v>
      </c>
    </row>
    <row r="97" spans="1:23" ht="10.5" x14ac:dyDescent="0.25">
      <c r="A97" s="100" t="s">
        <v>271</v>
      </c>
      <c r="B97" s="100"/>
      <c r="C97" s="101">
        <v>3372</v>
      </c>
      <c r="D97" s="89" t="s">
        <v>126</v>
      </c>
      <c r="F97" s="127">
        <v>755272.37448</v>
      </c>
      <c r="G97" s="128">
        <v>29386.40329014567</v>
      </c>
      <c r="H97" s="128">
        <v>17072.385380292933</v>
      </c>
      <c r="I97" s="128">
        <v>74192.704512696946</v>
      </c>
      <c r="J97" s="128">
        <v>0</v>
      </c>
      <c r="K97" s="128">
        <v>106883.36300809025</v>
      </c>
      <c r="L97" s="128">
        <v>33867.192908312725</v>
      </c>
      <c r="M97" s="93">
        <v>134422.848</v>
      </c>
      <c r="N97" s="128">
        <v>0</v>
      </c>
      <c r="O97" s="141">
        <v>3758.8</v>
      </c>
      <c r="P97" s="94"/>
      <c r="Q97" s="95"/>
      <c r="R97" s="128">
        <v>0</v>
      </c>
      <c r="S97" s="92"/>
      <c r="T97" s="128">
        <v>0</v>
      </c>
      <c r="U97" s="96">
        <v>0</v>
      </c>
      <c r="V97" s="96">
        <v>0</v>
      </c>
      <c r="W97" s="97">
        <v>1154856.0715795385</v>
      </c>
    </row>
    <row r="98" spans="1:23" ht="10.5" x14ac:dyDescent="0.25">
      <c r="A98" s="100" t="s">
        <v>271</v>
      </c>
      <c r="B98" s="100"/>
      <c r="C98" s="88">
        <v>3375</v>
      </c>
      <c r="D98" s="89" t="s">
        <v>127</v>
      </c>
      <c r="F98" s="127">
        <v>669769.84152000002</v>
      </c>
      <c r="G98" s="128">
        <v>18595.321471359883</v>
      </c>
      <c r="H98" s="128">
        <v>10185.851903524255</v>
      </c>
      <c r="I98" s="128">
        <v>3774.812463317644</v>
      </c>
      <c r="J98" s="128">
        <v>1868.6030356634049</v>
      </c>
      <c r="K98" s="128">
        <v>58354.746206906406</v>
      </c>
      <c r="L98" s="128">
        <v>3116.2600112382897</v>
      </c>
      <c r="M98" s="93">
        <v>134422.848</v>
      </c>
      <c r="N98" s="128">
        <v>0</v>
      </c>
      <c r="O98" s="141">
        <v>3271</v>
      </c>
      <c r="P98" s="94"/>
      <c r="Q98" s="95"/>
      <c r="R98" s="128">
        <v>0</v>
      </c>
      <c r="S98" s="92"/>
      <c r="T98" s="128">
        <v>0</v>
      </c>
      <c r="U98" s="96">
        <v>0</v>
      </c>
      <c r="V98" s="96">
        <v>0</v>
      </c>
      <c r="W98" s="97">
        <v>903359.28461200988</v>
      </c>
    </row>
    <row r="99" spans="1:23" ht="10.5" x14ac:dyDescent="0.25">
      <c r="A99" s="100" t="s">
        <v>271</v>
      </c>
      <c r="B99" s="100"/>
      <c r="C99" s="88">
        <v>2064</v>
      </c>
      <c r="D99" s="89" t="s">
        <v>292</v>
      </c>
      <c r="F99" s="127">
        <v>676895.05260000005</v>
      </c>
      <c r="G99" s="128">
        <v>92546.694730979754</v>
      </c>
      <c r="H99" s="128">
        <v>53884.285675162377</v>
      </c>
      <c r="I99" s="128">
        <v>84873.055408653323</v>
      </c>
      <c r="J99" s="128">
        <v>0</v>
      </c>
      <c r="K99" s="128">
        <v>95132.010738176206</v>
      </c>
      <c r="L99" s="128">
        <v>1990.2791183446861</v>
      </c>
      <c r="M99" s="93">
        <v>134422.848</v>
      </c>
      <c r="N99" s="128">
        <v>0</v>
      </c>
      <c r="O99" s="141">
        <v>6890.8</v>
      </c>
      <c r="P99" s="94"/>
      <c r="Q99" s="95"/>
      <c r="R99" s="128">
        <v>0</v>
      </c>
      <c r="S99" s="92"/>
      <c r="T99" s="128">
        <v>0</v>
      </c>
      <c r="U99" s="96">
        <v>319.82630905637052</v>
      </c>
      <c r="V99" s="96">
        <v>0</v>
      </c>
      <c r="W99" s="97">
        <v>1146954.8525803727</v>
      </c>
    </row>
    <row r="100" spans="1:23" ht="10.5" x14ac:dyDescent="0.25">
      <c r="A100" s="100" t="s">
        <v>271</v>
      </c>
      <c r="B100" s="100"/>
      <c r="C100" s="88">
        <v>2132</v>
      </c>
      <c r="D100" s="89" t="s">
        <v>128</v>
      </c>
      <c r="F100" s="127">
        <v>705395.89691999997</v>
      </c>
      <c r="G100" s="128">
        <v>70065.716253818697</v>
      </c>
      <c r="H100" s="128">
        <v>41375.966728961226</v>
      </c>
      <c r="I100" s="128">
        <v>74302.832380223917</v>
      </c>
      <c r="J100" s="128">
        <v>10789.115056110786</v>
      </c>
      <c r="K100" s="128">
        <v>98987.471910259308</v>
      </c>
      <c r="L100" s="128">
        <v>30969.601286770179</v>
      </c>
      <c r="M100" s="93">
        <v>134422.848</v>
      </c>
      <c r="N100" s="128">
        <v>53709.129000000001</v>
      </c>
      <c r="O100" s="141">
        <v>3213.6000000000004</v>
      </c>
      <c r="P100" s="94"/>
      <c r="Q100" s="95"/>
      <c r="R100" s="128">
        <v>0</v>
      </c>
      <c r="S100" s="92"/>
      <c r="T100" s="128">
        <v>0</v>
      </c>
      <c r="U100" s="96">
        <v>24681.274642476114</v>
      </c>
      <c r="V100" s="96">
        <v>0</v>
      </c>
      <c r="W100" s="97">
        <v>1247913.4521786203</v>
      </c>
    </row>
    <row r="101" spans="1:23" ht="10.5" x14ac:dyDescent="0.25">
      <c r="A101" s="87" t="s">
        <v>269</v>
      </c>
      <c r="B101" s="87" t="s">
        <v>129</v>
      </c>
      <c r="C101" s="88">
        <v>3377</v>
      </c>
      <c r="D101" s="89" t="s">
        <v>130</v>
      </c>
      <c r="F101" s="127">
        <v>1863242.6974200001</v>
      </c>
      <c r="G101" s="128">
        <v>167157.67668090996</v>
      </c>
      <c r="H101" s="128">
        <v>96588.751855762253</v>
      </c>
      <c r="I101" s="128">
        <v>156710.3218883714</v>
      </c>
      <c r="J101" s="128">
        <v>15101.88453110021</v>
      </c>
      <c r="K101" s="128">
        <v>212654.20081590605</v>
      </c>
      <c r="L101" s="128">
        <v>77155.6142250579</v>
      </c>
      <c r="M101" s="93">
        <v>134422.848</v>
      </c>
      <c r="N101" s="128">
        <v>0</v>
      </c>
      <c r="O101" s="141">
        <v>79872</v>
      </c>
      <c r="P101" s="94"/>
      <c r="Q101" s="95"/>
      <c r="R101" s="128">
        <v>-24194.72491184363</v>
      </c>
      <c r="S101" s="92"/>
      <c r="T101" s="128">
        <v>0</v>
      </c>
      <c r="U101" s="96">
        <v>0</v>
      </c>
      <c r="V101" s="96">
        <v>0</v>
      </c>
      <c r="W101" s="97">
        <v>2778711.2705052644</v>
      </c>
    </row>
    <row r="102" spans="1:23" ht="10.5" x14ac:dyDescent="0.25">
      <c r="A102" s="87" t="s">
        <v>269</v>
      </c>
      <c r="B102" s="87" t="s">
        <v>131</v>
      </c>
      <c r="C102" s="88">
        <v>2101</v>
      </c>
      <c r="D102" s="89" t="s">
        <v>132</v>
      </c>
      <c r="F102" s="127">
        <v>1332414.47196</v>
      </c>
      <c r="G102" s="128">
        <v>88907.86539131905</v>
      </c>
      <c r="H102" s="128">
        <v>49940.198535685064</v>
      </c>
      <c r="I102" s="128">
        <v>121359.23625916449</v>
      </c>
      <c r="J102" s="128">
        <v>0</v>
      </c>
      <c r="K102" s="128">
        <v>133664.41179611647</v>
      </c>
      <c r="L102" s="128">
        <v>42764.91585885566</v>
      </c>
      <c r="M102" s="93">
        <v>134422.848</v>
      </c>
      <c r="N102" s="128">
        <v>0</v>
      </c>
      <c r="O102" s="141">
        <v>45747</v>
      </c>
      <c r="P102" s="94"/>
      <c r="Q102" s="95"/>
      <c r="R102" s="128">
        <v>-17085.282430183015</v>
      </c>
      <c r="S102" s="92"/>
      <c r="T102" s="128">
        <v>0</v>
      </c>
      <c r="U102" s="96">
        <v>0</v>
      </c>
      <c r="V102" s="96">
        <v>0</v>
      </c>
      <c r="W102" s="97">
        <v>1932135.6653709579</v>
      </c>
    </row>
    <row r="103" spans="1:23" ht="10.5" x14ac:dyDescent="0.25">
      <c r="A103" s="100" t="s">
        <v>271</v>
      </c>
      <c r="B103" s="100"/>
      <c r="C103" s="88">
        <v>2115</v>
      </c>
      <c r="D103" s="89" t="s">
        <v>23</v>
      </c>
      <c r="F103" s="127">
        <v>659082.02489999996</v>
      </c>
      <c r="G103" s="128">
        <v>28246.822420217381</v>
      </c>
      <c r="H103" s="128">
        <v>16396.935941500145</v>
      </c>
      <c r="I103" s="128">
        <v>16810.304074472813</v>
      </c>
      <c r="J103" s="128">
        <v>0</v>
      </c>
      <c r="K103" s="128">
        <v>47850.583420012452</v>
      </c>
      <c r="L103" s="128">
        <v>4688.220174850142</v>
      </c>
      <c r="M103" s="93">
        <v>134422.848</v>
      </c>
      <c r="N103" s="128">
        <v>0</v>
      </c>
      <c r="O103" s="141">
        <v>3357</v>
      </c>
      <c r="P103" s="94"/>
      <c r="Q103" s="95"/>
      <c r="R103" s="128">
        <v>0</v>
      </c>
      <c r="S103" s="92"/>
      <c r="T103" s="128">
        <v>0</v>
      </c>
      <c r="U103" s="96">
        <v>9619.0645555456867</v>
      </c>
      <c r="V103" s="96">
        <v>0</v>
      </c>
      <c r="W103" s="97">
        <v>920473.80348659866</v>
      </c>
    </row>
    <row r="104" spans="1:23" ht="10.5" x14ac:dyDescent="0.25">
      <c r="A104" s="100" t="s">
        <v>271</v>
      </c>
      <c r="B104" s="100"/>
      <c r="C104" s="88">
        <v>2086</v>
      </c>
      <c r="D104" s="89" t="s">
        <v>329</v>
      </c>
      <c r="F104" s="127">
        <v>1318164.0497999999</v>
      </c>
      <c r="G104" s="128">
        <v>92457.902671890319</v>
      </c>
      <c r="H104" s="128">
        <v>50999.293406283599</v>
      </c>
      <c r="I104" s="128">
        <v>124515.56508987882</v>
      </c>
      <c r="J104" s="128">
        <v>34338.745210746783</v>
      </c>
      <c r="K104" s="128">
        <v>191709.41272470832</v>
      </c>
      <c r="L104" s="128">
        <v>74694.274815845594</v>
      </c>
      <c r="M104" s="93">
        <v>134422.848</v>
      </c>
      <c r="N104" s="128">
        <v>0</v>
      </c>
      <c r="O104" s="141">
        <v>12595.2</v>
      </c>
      <c r="P104" s="94"/>
      <c r="Q104" s="95"/>
      <c r="R104" s="128">
        <v>0</v>
      </c>
      <c r="S104" s="92"/>
      <c r="T104" s="128">
        <v>0</v>
      </c>
      <c r="U104" s="96">
        <v>0</v>
      </c>
      <c r="V104" s="96">
        <v>0</v>
      </c>
      <c r="W104" s="97">
        <v>2033897.2917193535</v>
      </c>
    </row>
    <row r="105" spans="1:23" ht="10.5" x14ac:dyDescent="0.25">
      <c r="A105" s="100" t="s">
        <v>272</v>
      </c>
      <c r="B105" s="100"/>
      <c r="C105" s="101">
        <v>2000</v>
      </c>
      <c r="D105" s="89" t="s">
        <v>336</v>
      </c>
      <c r="F105" s="127">
        <v>1100845.1118600001</v>
      </c>
      <c r="G105" s="128">
        <v>79811.812455208041</v>
      </c>
      <c r="H105" s="128">
        <v>45234.052118211672</v>
      </c>
      <c r="I105" s="128">
        <v>95615.635012039973</v>
      </c>
      <c r="J105" s="128">
        <v>35179.007986382247</v>
      </c>
      <c r="K105" s="128">
        <v>112883.4694434415</v>
      </c>
      <c r="L105" s="128">
        <v>71206.154083630187</v>
      </c>
      <c r="M105" s="93">
        <v>134422.848</v>
      </c>
      <c r="N105" s="128">
        <v>0</v>
      </c>
      <c r="O105" s="141">
        <v>17612.8</v>
      </c>
      <c r="P105" s="94"/>
      <c r="Q105" s="95"/>
      <c r="R105" s="128">
        <v>0</v>
      </c>
      <c r="S105" s="92"/>
      <c r="T105" s="128">
        <v>0</v>
      </c>
      <c r="U105" s="96">
        <v>33374.796985474881</v>
      </c>
      <c r="V105" s="96">
        <v>0</v>
      </c>
      <c r="W105" s="97">
        <v>1726185.6879443889</v>
      </c>
    </row>
    <row r="106" spans="1:23" ht="10.5" x14ac:dyDescent="0.25">
      <c r="A106" s="100" t="s">
        <v>271</v>
      </c>
      <c r="B106" s="100"/>
      <c r="C106" s="101">
        <v>2031</v>
      </c>
      <c r="D106" s="89" t="s">
        <v>133</v>
      </c>
      <c r="F106" s="127">
        <v>730334.13569999998</v>
      </c>
      <c r="G106" s="128">
        <v>106618.12200001771</v>
      </c>
      <c r="H106" s="128">
        <v>60770.329200040054</v>
      </c>
      <c r="I106" s="128">
        <v>91295.517600025763</v>
      </c>
      <c r="J106" s="128">
        <v>4512.7670400123716</v>
      </c>
      <c r="K106" s="128">
        <v>114300.8984382546</v>
      </c>
      <c r="L106" s="128">
        <v>2061.9982073879055</v>
      </c>
      <c r="M106" s="93">
        <v>134422.848</v>
      </c>
      <c r="N106" s="128">
        <v>0</v>
      </c>
      <c r="O106" s="141">
        <v>6309.2000000000007</v>
      </c>
      <c r="P106" s="94"/>
      <c r="Q106" s="95"/>
      <c r="R106" s="128">
        <v>0</v>
      </c>
      <c r="S106" s="92"/>
      <c r="T106" s="128">
        <v>0</v>
      </c>
      <c r="U106" s="96">
        <v>0</v>
      </c>
      <c r="V106" s="96">
        <v>0</v>
      </c>
      <c r="W106" s="97">
        <v>1250625.8161857384</v>
      </c>
    </row>
    <row r="107" spans="1:23" ht="10.5" x14ac:dyDescent="0.25">
      <c r="A107" s="87" t="s">
        <v>269</v>
      </c>
      <c r="B107" s="87" t="s">
        <v>134</v>
      </c>
      <c r="C107" s="88">
        <v>3365</v>
      </c>
      <c r="D107" s="89" t="s">
        <v>135</v>
      </c>
      <c r="F107" s="127">
        <v>1328851.8664200001</v>
      </c>
      <c r="G107" s="128">
        <v>90609.803222297618</v>
      </c>
      <c r="H107" s="128">
        <v>52654.656291882595</v>
      </c>
      <c r="I107" s="128">
        <v>60536.634587381159</v>
      </c>
      <c r="J107" s="128">
        <v>0</v>
      </c>
      <c r="K107" s="128">
        <v>151193.05988255708</v>
      </c>
      <c r="L107" s="128">
        <v>51313.384369363623</v>
      </c>
      <c r="M107" s="93">
        <v>134422.848</v>
      </c>
      <c r="N107" s="128">
        <v>0</v>
      </c>
      <c r="O107" s="141">
        <v>7831.2000000000007</v>
      </c>
      <c r="P107" s="94"/>
      <c r="Q107" s="95"/>
      <c r="R107" s="128">
        <v>-17053.31034653608</v>
      </c>
      <c r="S107" s="92"/>
      <c r="T107" s="128">
        <v>0</v>
      </c>
      <c r="U107" s="96">
        <v>0</v>
      </c>
      <c r="V107" s="96">
        <v>0</v>
      </c>
      <c r="W107" s="97">
        <v>1860360.142426946</v>
      </c>
    </row>
    <row r="108" spans="1:23" ht="10.5" x14ac:dyDescent="0.25">
      <c r="A108" s="87" t="s">
        <v>269</v>
      </c>
      <c r="B108" s="87" t="s">
        <v>136</v>
      </c>
      <c r="C108" s="88">
        <v>5202</v>
      </c>
      <c r="D108" s="89" t="s">
        <v>137</v>
      </c>
      <c r="F108" s="127">
        <v>741021.95232000004</v>
      </c>
      <c r="G108" s="128">
        <v>44287.527600007408</v>
      </c>
      <c r="H108" s="128">
        <v>25484.331600016791</v>
      </c>
      <c r="I108" s="128">
        <v>19108.247850005406</v>
      </c>
      <c r="J108" s="128">
        <v>0</v>
      </c>
      <c r="K108" s="128">
        <v>61239.968347128946</v>
      </c>
      <c r="L108" s="128">
        <v>2068.666220226276</v>
      </c>
      <c r="M108" s="93">
        <v>134422.848</v>
      </c>
      <c r="N108" s="128">
        <v>0</v>
      </c>
      <c r="O108" s="141">
        <v>3992</v>
      </c>
      <c r="P108" s="94"/>
      <c r="Q108" s="95"/>
      <c r="R108" s="128">
        <v>-9465.5119690202228</v>
      </c>
      <c r="S108" s="92"/>
      <c r="T108" s="128">
        <v>0</v>
      </c>
      <c r="U108" s="96">
        <v>0</v>
      </c>
      <c r="V108" s="96">
        <v>0</v>
      </c>
      <c r="W108" s="97">
        <v>1022160.0299683646</v>
      </c>
    </row>
    <row r="109" spans="1:23" ht="10.5" x14ac:dyDescent="0.25">
      <c r="A109" s="100" t="s">
        <v>271</v>
      </c>
      <c r="B109" s="100"/>
      <c r="C109" s="101">
        <v>2003</v>
      </c>
      <c r="D109" s="89" t="s">
        <v>138</v>
      </c>
      <c r="F109" s="127">
        <v>691145.47476000001</v>
      </c>
      <c r="G109" s="128">
        <v>88748.14994775338</v>
      </c>
      <c r="H109" s="128">
        <v>51121.352469380392</v>
      </c>
      <c r="I109" s="128">
        <v>96811.731578921812</v>
      </c>
      <c r="J109" s="128">
        <v>2864.2777992440215</v>
      </c>
      <c r="K109" s="128">
        <v>78902.801440257303</v>
      </c>
      <c r="L109" s="128">
        <v>3386.9662189374476</v>
      </c>
      <c r="M109" s="93">
        <v>134422.848</v>
      </c>
      <c r="N109" s="128">
        <v>0</v>
      </c>
      <c r="O109" s="141">
        <v>4341.4000000000005</v>
      </c>
      <c r="P109" s="94"/>
      <c r="Q109" s="95"/>
      <c r="R109" s="128">
        <v>0</v>
      </c>
      <c r="S109" s="92"/>
      <c r="T109" s="128">
        <v>0</v>
      </c>
      <c r="U109" s="96">
        <v>69218.108266785159</v>
      </c>
      <c r="V109" s="96">
        <v>0</v>
      </c>
      <c r="W109" s="97">
        <v>1220963.1104812794</v>
      </c>
    </row>
    <row r="110" spans="1:23" ht="10.5" x14ac:dyDescent="0.25">
      <c r="A110" s="87" t="s">
        <v>269</v>
      </c>
      <c r="B110" s="87" t="s">
        <v>139</v>
      </c>
      <c r="C110" s="88">
        <v>2140</v>
      </c>
      <c r="D110" s="89" t="s">
        <v>140</v>
      </c>
      <c r="F110" s="127">
        <v>1489169.1157200001</v>
      </c>
      <c r="G110" s="128">
        <v>51668.782200008463</v>
      </c>
      <c r="H110" s="128">
        <v>29404.998000019303</v>
      </c>
      <c r="I110" s="128">
        <v>36246.160800010177</v>
      </c>
      <c r="J110" s="128">
        <v>0</v>
      </c>
      <c r="K110" s="128">
        <v>119712.38933063537</v>
      </c>
      <c r="L110" s="128">
        <v>5511.9983329650304</v>
      </c>
      <c r="M110" s="93">
        <v>134422.848</v>
      </c>
      <c r="N110" s="128">
        <v>0</v>
      </c>
      <c r="O110" s="141">
        <v>26838</v>
      </c>
      <c r="P110" s="94"/>
      <c r="Q110" s="95"/>
      <c r="R110" s="128">
        <v>-18758.156284460598</v>
      </c>
      <c r="S110" s="92"/>
      <c r="T110" s="128">
        <v>60843.707616361775</v>
      </c>
      <c r="U110" s="96">
        <v>0</v>
      </c>
      <c r="V110" s="96">
        <v>0</v>
      </c>
      <c r="W110" s="97">
        <v>1935059.8437155394</v>
      </c>
    </row>
    <row r="111" spans="1:23" ht="10.5" x14ac:dyDescent="0.25">
      <c r="A111" s="87" t="s">
        <v>269</v>
      </c>
      <c r="B111" s="87" t="s">
        <v>141</v>
      </c>
      <c r="C111" s="88">
        <v>2174</v>
      </c>
      <c r="D111" s="89" t="s">
        <v>142</v>
      </c>
      <c r="F111" s="127">
        <v>1464230.8769400001</v>
      </c>
      <c r="G111" s="128">
        <v>36638.836239136494</v>
      </c>
      <c r="H111" s="128">
        <v>20434.342813056974</v>
      </c>
      <c r="I111" s="128">
        <v>23865.998277676626</v>
      </c>
      <c r="J111" s="128">
        <v>0</v>
      </c>
      <c r="K111" s="128">
        <v>106560.67920183102</v>
      </c>
      <c r="L111" s="128">
        <v>2717.4366756322952</v>
      </c>
      <c r="M111" s="93">
        <v>134422.848</v>
      </c>
      <c r="N111" s="128">
        <v>0</v>
      </c>
      <c r="O111" s="141">
        <v>36096</v>
      </c>
      <c r="P111" s="94"/>
      <c r="Q111" s="95"/>
      <c r="R111" s="128">
        <v>-18343.901392238444</v>
      </c>
      <c r="S111" s="92"/>
      <c r="T111" s="128">
        <v>105838.98185266666</v>
      </c>
      <c r="U111" s="96">
        <v>0</v>
      </c>
      <c r="V111" s="96">
        <v>0</v>
      </c>
      <c r="W111" s="97">
        <v>1912462.0986077618</v>
      </c>
    </row>
    <row r="112" spans="1:23" ht="10.5" x14ac:dyDescent="0.25">
      <c r="A112" s="87" t="s">
        <v>269</v>
      </c>
      <c r="B112" s="87" t="s">
        <v>143</v>
      </c>
      <c r="C112" s="88">
        <v>2055</v>
      </c>
      <c r="D112" s="89" t="s">
        <v>144</v>
      </c>
      <c r="F112" s="127">
        <v>1111532.92848</v>
      </c>
      <c r="G112" s="128">
        <v>63970.873200010596</v>
      </c>
      <c r="H112" s="128">
        <v>36756.247500024161</v>
      </c>
      <c r="I112" s="128">
        <v>65886.198750018477</v>
      </c>
      <c r="J112" s="128">
        <v>0</v>
      </c>
      <c r="K112" s="128">
        <v>127146.43612297872</v>
      </c>
      <c r="L112" s="128">
        <v>19307.551388778553</v>
      </c>
      <c r="M112" s="93">
        <v>134422.848</v>
      </c>
      <c r="N112" s="128">
        <v>0</v>
      </c>
      <c r="O112" s="141">
        <v>28312</v>
      </c>
      <c r="P112" s="94"/>
      <c r="Q112" s="95"/>
      <c r="R112" s="128">
        <v>-14180.876478282345</v>
      </c>
      <c r="S112" s="92"/>
      <c r="T112" s="128">
        <v>0</v>
      </c>
      <c r="U112" s="96">
        <v>0</v>
      </c>
      <c r="V112" s="96">
        <v>0</v>
      </c>
      <c r="W112" s="97">
        <v>1573154.2069635282</v>
      </c>
    </row>
    <row r="113" spans="1:23" ht="10.5" x14ac:dyDescent="0.25">
      <c r="A113" s="100" t="s">
        <v>271</v>
      </c>
      <c r="B113" s="100"/>
      <c r="C113" s="101">
        <v>2178</v>
      </c>
      <c r="D113" s="89" t="s">
        <v>145</v>
      </c>
      <c r="F113" s="127">
        <v>1460668.2714</v>
      </c>
      <c r="G113" s="128">
        <v>50646.139244452737</v>
      </c>
      <c r="H113" s="128">
        <v>29768.022666686251</v>
      </c>
      <c r="I113" s="128">
        <v>38247.85905556639</v>
      </c>
      <c r="J113" s="128">
        <v>0</v>
      </c>
      <c r="K113" s="128">
        <v>157490.74947827702</v>
      </c>
      <c r="L113" s="128">
        <v>1394.4733314131511</v>
      </c>
      <c r="M113" s="93">
        <v>134422.848</v>
      </c>
      <c r="N113" s="128">
        <v>0</v>
      </c>
      <c r="O113" s="141">
        <v>6553.6</v>
      </c>
      <c r="P113" s="94"/>
      <c r="Q113" s="95"/>
      <c r="R113" s="128">
        <v>0</v>
      </c>
      <c r="S113" s="92"/>
      <c r="T113" s="128">
        <v>17461.636823604294</v>
      </c>
      <c r="U113" s="96">
        <v>0</v>
      </c>
      <c r="V113" s="96">
        <v>0</v>
      </c>
      <c r="W113" s="97">
        <v>1896653.6</v>
      </c>
    </row>
    <row r="114" spans="1:23" ht="10.5" x14ac:dyDescent="0.25">
      <c r="A114" s="100" t="s">
        <v>271</v>
      </c>
      <c r="B114" s="100"/>
      <c r="C114" s="88">
        <v>3366</v>
      </c>
      <c r="D114" s="89" t="s">
        <v>293</v>
      </c>
      <c r="F114" s="127">
        <v>641268.99719999998</v>
      </c>
      <c r="G114" s="128">
        <v>37726.412400006317</v>
      </c>
      <c r="H114" s="128">
        <v>22053.748500014528</v>
      </c>
      <c r="I114" s="128">
        <v>13742.335800003877</v>
      </c>
      <c r="J114" s="128">
        <v>0</v>
      </c>
      <c r="K114" s="128">
        <v>73510.481234911756</v>
      </c>
      <c r="L114" s="128">
        <v>8851.5045000066402</v>
      </c>
      <c r="M114" s="93">
        <v>134422.848</v>
      </c>
      <c r="N114" s="128">
        <v>0</v>
      </c>
      <c r="O114" s="141">
        <v>3615.2000000000003</v>
      </c>
      <c r="P114" s="94"/>
      <c r="Q114" s="95"/>
      <c r="R114" s="128">
        <v>0</v>
      </c>
      <c r="S114" s="92"/>
      <c r="T114" s="128">
        <v>0</v>
      </c>
      <c r="U114" s="96">
        <v>265.17294970527291</v>
      </c>
      <c r="V114" s="96">
        <v>0</v>
      </c>
      <c r="W114" s="97">
        <v>935456.70058464829</v>
      </c>
    </row>
    <row r="115" spans="1:23" ht="10.5" x14ac:dyDescent="0.25">
      <c r="A115" s="100" t="s">
        <v>271</v>
      </c>
      <c r="B115" s="100"/>
      <c r="C115" s="101">
        <v>2077</v>
      </c>
      <c r="D115" s="89" t="s">
        <v>146</v>
      </c>
      <c r="F115" s="127">
        <v>634143.78611999995</v>
      </c>
      <c r="G115" s="128">
        <v>73386.96014920139</v>
      </c>
      <c r="H115" s="128">
        <v>42910.104288676928</v>
      </c>
      <c r="I115" s="128">
        <v>90920.534944890416</v>
      </c>
      <c r="J115" s="128">
        <v>0</v>
      </c>
      <c r="K115" s="128">
        <v>55809.106188617021</v>
      </c>
      <c r="L115" s="128">
        <v>5062.0652241001899</v>
      </c>
      <c r="M115" s="93">
        <v>134422.848</v>
      </c>
      <c r="N115" s="128">
        <v>0</v>
      </c>
      <c r="O115" s="141">
        <v>4131.8</v>
      </c>
      <c r="P115" s="94"/>
      <c r="Q115" s="95"/>
      <c r="R115" s="128">
        <v>0</v>
      </c>
      <c r="S115" s="92"/>
      <c r="T115" s="128">
        <v>0</v>
      </c>
      <c r="U115" s="96">
        <v>0</v>
      </c>
      <c r="V115" s="96">
        <v>0</v>
      </c>
      <c r="W115" s="97">
        <v>1040787.204915486</v>
      </c>
    </row>
    <row r="116" spans="1:23" ht="10.5" x14ac:dyDescent="0.25">
      <c r="A116" s="87" t="s">
        <v>269</v>
      </c>
      <c r="B116" s="87" t="s">
        <v>147</v>
      </c>
      <c r="C116" s="88">
        <v>2146</v>
      </c>
      <c r="D116" s="89" t="s">
        <v>148</v>
      </c>
      <c r="F116" s="127">
        <v>2116187.6907600001</v>
      </c>
      <c r="G116" s="128">
        <v>77782.296373121892</v>
      </c>
      <c r="H116" s="128">
        <v>45501.145644735756</v>
      </c>
      <c r="I116" s="128">
        <v>15641.330843197698</v>
      </c>
      <c r="J116" s="128">
        <v>0</v>
      </c>
      <c r="K116" s="128">
        <v>217940.9014359698</v>
      </c>
      <c r="L116" s="128">
        <v>6727.8229980856786</v>
      </c>
      <c r="M116" s="93">
        <v>134422.848</v>
      </c>
      <c r="N116" s="128">
        <v>0</v>
      </c>
      <c r="O116" s="141">
        <v>115267</v>
      </c>
      <c r="P116" s="94"/>
      <c r="Q116" s="95"/>
      <c r="R116" s="128">
        <v>-26687.133569367576</v>
      </c>
      <c r="S116" s="92"/>
      <c r="T116" s="128">
        <v>124135.96394488974</v>
      </c>
      <c r="U116" s="96">
        <v>0</v>
      </c>
      <c r="V116" s="96">
        <v>0</v>
      </c>
      <c r="W116" s="97">
        <v>2826919.8664306323</v>
      </c>
    </row>
    <row r="117" spans="1:23" ht="10.5" x14ac:dyDescent="0.25">
      <c r="A117" s="100" t="s">
        <v>271</v>
      </c>
      <c r="B117" s="100"/>
      <c r="C117" s="101">
        <v>2023</v>
      </c>
      <c r="D117" s="100" t="s">
        <v>149</v>
      </c>
      <c r="F117" s="127">
        <v>1097282.5063199999</v>
      </c>
      <c r="G117" s="128">
        <v>139158.50322397507</v>
      </c>
      <c r="H117" s="128">
        <v>80896.025435981472</v>
      </c>
      <c r="I117" s="128">
        <v>136262.44211500845</v>
      </c>
      <c r="J117" s="128">
        <v>29183.441779050059</v>
      </c>
      <c r="K117" s="128">
        <v>162896.17013232334</v>
      </c>
      <c r="L117" s="128">
        <v>67181.848015892072</v>
      </c>
      <c r="M117" s="93">
        <v>134422.848</v>
      </c>
      <c r="N117" s="128">
        <v>0</v>
      </c>
      <c r="O117" s="141">
        <v>8294.4</v>
      </c>
      <c r="P117" s="94"/>
      <c r="Q117" s="95"/>
      <c r="R117" s="128">
        <v>0</v>
      </c>
      <c r="S117" s="92"/>
      <c r="T117" s="128">
        <v>0</v>
      </c>
      <c r="U117" s="96">
        <v>0</v>
      </c>
      <c r="V117" s="96">
        <v>0</v>
      </c>
      <c r="W117" s="97">
        <v>1855578.1850222303</v>
      </c>
    </row>
    <row r="118" spans="1:23" ht="10.5" x14ac:dyDescent="0.25">
      <c r="A118" s="100" t="s">
        <v>271</v>
      </c>
      <c r="B118" s="100"/>
      <c r="C118" s="101">
        <v>2025</v>
      </c>
      <c r="D118" s="100" t="s">
        <v>47</v>
      </c>
      <c r="F118" s="127">
        <v>1368040.5273599999</v>
      </c>
      <c r="G118" s="128">
        <v>113660.22120904147</v>
      </c>
      <c r="H118" s="128">
        <v>64145.639747410773</v>
      </c>
      <c r="I118" s="128">
        <v>161572.12424666202</v>
      </c>
      <c r="J118" s="128">
        <v>9296.1124013487715</v>
      </c>
      <c r="K118" s="128">
        <v>182698.84299792562</v>
      </c>
      <c r="L118" s="128">
        <v>84392.995397130799</v>
      </c>
      <c r="M118" s="93">
        <v>134422.848</v>
      </c>
      <c r="N118" s="128">
        <v>0</v>
      </c>
      <c r="O118" s="141">
        <v>7014.4000000000005</v>
      </c>
      <c r="P118" s="94"/>
      <c r="Q118" s="95"/>
      <c r="R118" s="128">
        <v>0</v>
      </c>
      <c r="S118" s="92"/>
      <c r="T118" s="128">
        <v>0</v>
      </c>
      <c r="U118" s="96">
        <v>0</v>
      </c>
      <c r="V118" s="96">
        <v>0</v>
      </c>
      <c r="W118" s="97">
        <v>2125243.711359519</v>
      </c>
    </row>
    <row r="119" spans="1:23" ht="10.5" x14ac:dyDescent="0.25">
      <c r="A119" s="100" t="s">
        <v>271</v>
      </c>
      <c r="B119" s="100"/>
      <c r="C119" s="101">
        <v>3369</v>
      </c>
      <c r="D119" s="89" t="s">
        <v>150</v>
      </c>
      <c r="F119" s="127">
        <v>744584.55786000006</v>
      </c>
      <c r="G119" s="128">
        <v>33306.988239815975</v>
      </c>
      <c r="H119" s="128">
        <v>19902.956387216924</v>
      </c>
      <c r="I119" s="128">
        <v>48915.304709729469</v>
      </c>
      <c r="J119" s="128">
        <v>0</v>
      </c>
      <c r="K119" s="128">
        <v>104643.34836106417</v>
      </c>
      <c r="L119" s="128">
        <v>52466.763137608439</v>
      </c>
      <c r="M119" s="93">
        <v>134422.848</v>
      </c>
      <c r="N119" s="128">
        <v>0</v>
      </c>
      <c r="O119" s="141">
        <v>3792.4</v>
      </c>
      <c r="P119" s="94"/>
      <c r="Q119" s="95"/>
      <c r="R119" s="128">
        <v>0</v>
      </c>
      <c r="S119" s="92"/>
      <c r="T119" s="128">
        <v>0</v>
      </c>
      <c r="U119" s="96">
        <v>0</v>
      </c>
      <c r="V119" s="96">
        <v>0</v>
      </c>
      <c r="W119" s="97">
        <v>1142035.1666954351</v>
      </c>
    </row>
    <row r="120" spans="1:23" ht="10.5" x14ac:dyDescent="0.25">
      <c r="A120" s="100" t="s">
        <v>271</v>
      </c>
      <c r="B120" s="100"/>
      <c r="C120" s="88">
        <v>3333</v>
      </c>
      <c r="D120" s="89" t="s">
        <v>151</v>
      </c>
      <c r="F120" s="127">
        <v>730334.13569999998</v>
      </c>
      <c r="G120" s="128">
        <v>29525.01840000489</v>
      </c>
      <c r="H120" s="128">
        <v>16662.832200010944</v>
      </c>
      <c r="I120" s="128">
        <v>44362.540350012474</v>
      </c>
      <c r="J120" s="128">
        <v>0</v>
      </c>
      <c r="K120" s="128">
        <v>81812.4606676439</v>
      </c>
      <c r="L120" s="128">
        <v>11060.165622865439</v>
      </c>
      <c r="M120" s="93">
        <v>134422.848</v>
      </c>
      <c r="N120" s="128">
        <v>0</v>
      </c>
      <c r="O120" s="141">
        <v>3586.6000000000004</v>
      </c>
      <c r="P120" s="94"/>
      <c r="Q120" s="95"/>
      <c r="R120" s="128">
        <v>0</v>
      </c>
      <c r="S120" s="92"/>
      <c r="T120" s="128">
        <v>0</v>
      </c>
      <c r="U120" s="96">
        <v>0</v>
      </c>
      <c r="V120" s="96">
        <v>0</v>
      </c>
      <c r="W120" s="97">
        <v>1051766.6009405376</v>
      </c>
    </row>
    <row r="121" spans="1:23" ht="10.5" x14ac:dyDescent="0.25">
      <c r="A121" s="100" t="s">
        <v>271</v>
      </c>
      <c r="B121" s="100"/>
      <c r="C121" s="88">
        <v>3373</v>
      </c>
      <c r="D121" s="89" t="s">
        <v>152</v>
      </c>
      <c r="F121" s="127">
        <v>409699.63709999999</v>
      </c>
      <c r="G121" s="128">
        <v>25860.847209681724</v>
      </c>
      <c r="H121" s="128">
        <v>15453.43308871987</v>
      </c>
      <c r="I121" s="128">
        <v>35206.185647187354</v>
      </c>
      <c r="J121" s="128">
        <v>0</v>
      </c>
      <c r="K121" s="128">
        <v>22375.914107904719</v>
      </c>
      <c r="L121" s="128">
        <v>4318.4612863668744</v>
      </c>
      <c r="M121" s="93">
        <v>134422.848</v>
      </c>
      <c r="N121" s="128">
        <v>0</v>
      </c>
      <c r="O121" s="141">
        <v>2545</v>
      </c>
      <c r="P121" s="94"/>
      <c r="Q121" s="95"/>
      <c r="R121" s="128">
        <v>0</v>
      </c>
      <c r="S121" s="92"/>
      <c r="T121" s="128">
        <v>0</v>
      </c>
      <c r="U121" s="96">
        <v>9538.3146157088922</v>
      </c>
      <c r="V121" s="96">
        <v>0</v>
      </c>
      <c r="W121" s="97">
        <v>659420.6410555694</v>
      </c>
    </row>
    <row r="122" spans="1:23" ht="10.5" x14ac:dyDescent="0.25">
      <c r="A122" s="100" t="s">
        <v>271</v>
      </c>
      <c r="B122" s="100"/>
      <c r="C122" s="88">
        <v>3334</v>
      </c>
      <c r="D122" s="89" t="s">
        <v>153</v>
      </c>
      <c r="F122" s="127">
        <v>698270.68584000005</v>
      </c>
      <c r="G122" s="128">
        <v>59018.340591314081</v>
      </c>
      <c r="H122" s="128">
        <v>35267.057182631906</v>
      </c>
      <c r="I122" s="128">
        <v>78760.668591284382</v>
      </c>
      <c r="J122" s="128">
        <v>0</v>
      </c>
      <c r="K122" s="128">
        <v>100604.99760669109</v>
      </c>
      <c r="L122" s="128">
        <v>26791.220400020102</v>
      </c>
      <c r="M122" s="93">
        <v>134422.848</v>
      </c>
      <c r="N122" s="128">
        <v>0</v>
      </c>
      <c r="O122" s="141">
        <v>3500.4</v>
      </c>
      <c r="P122" s="94"/>
      <c r="Q122" s="95"/>
      <c r="R122" s="128">
        <v>0</v>
      </c>
      <c r="S122" s="92"/>
      <c r="T122" s="128">
        <v>0</v>
      </c>
      <c r="U122" s="96">
        <v>0</v>
      </c>
      <c r="V122" s="96">
        <v>0</v>
      </c>
      <c r="W122" s="97">
        <v>1136636.2182119417</v>
      </c>
    </row>
    <row r="123" spans="1:23" ht="10.5" x14ac:dyDescent="0.25">
      <c r="A123" s="100" t="s">
        <v>271</v>
      </c>
      <c r="B123" s="100"/>
      <c r="C123" s="88">
        <v>3335</v>
      </c>
      <c r="D123" s="89" t="s">
        <v>154</v>
      </c>
      <c r="F123" s="127">
        <v>1161409.40604</v>
      </c>
      <c r="G123" s="128">
        <v>117931.58574745146</v>
      </c>
      <c r="H123" s="128">
        <v>69023.272747477502</v>
      </c>
      <c r="I123" s="128">
        <v>138583.40411695736</v>
      </c>
      <c r="J123" s="128">
        <v>0</v>
      </c>
      <c r="K123" s="128">
        <v>146524.85953775205</v>
      </c>
      <c r="L123" s="128">
        <v>31604.086067166521</v>
      </c>
      <c r="M123" s="93">
        <v>134422.848</v>
      </c>
      <c r="N123" s="128">
        <v>0</v>
      </c>
      <c r="O123" s="141">
        <v>6092.8</v>
      </c>
      <c r="P123" s="94"/>
      <c r="Q123" s="95"/>
      <c r="R123" s="128">
        <v>0</v>
      </c>
      <c r="S123" s="92"/>
      <c r="T123" s="128">
        <v>0</v>
      </c>
      <c r="U123" s="96">
        <v>0</v>
      </c>
      <c r="V123" s="96">
        <v>0</v>
      </c>
      <c r="W123" s="97">
        <v>1805592.2622568051</v>
      </c>
    </row>
    <row r="124" spans="1:23" ht="10.5" x14ac:dyDescent="0.25">
      <c r="A124" s="100" t="s">
        <v>271</v>
      </c>
      <c r="B124" s="100"/>
      <c r="C124" s="88">
        <v>3354</v>
      </c>
      <c r="D124" s="89" t="s">
        <v>155</v>
      </c>
      <c r="F124" s="127">
        <v>744584.55786000006</v>
      </c>
      <c r="G124" s="128">
        <v>35914.294868577461</v>
      </c>
      <c r="H124" s="128">
        <v>20973.231510013844</v>
      </c>
      <c r="I124" s="128">
        <v>59844.030979385825</v>
      </c>
      <c r="J124" s="128">
        <v>382.23639771533266</v>
      </c>
      <c r="K124" s="128">
        <v>76938.139760638078</v>
      </c>
      <c r="L124" s="128">
        <v>40658.559131898692</v>
      </c>
      <c r="M124" s="93">
        <v>134422.848</v>
      </c>
      <c r="N124" s="128">
        <v>0</v>
      </c>
      <c r="O124" s="141">
        <v>3268.4</v>
      </c>
      <c r="P124" s="94"/>
      <c r="Q124" s="95"/>
      <c r="R124" s="128">
        <v>0</v>
      </c>
      <c r="S124" s="92"/>
      <c r="T124" s="128">
        <v>0</v>
      </c>
      <c r="U124" s="96">
        <v>0</v>
      </c>
      <c r="V124" s="96">
        <v>0</v>
      </c>
      <c r="W124" s="97">
        <v>1116986.2985082292</v>
      </c>
    </row>
    <row r="125" spans="1:23" ht="10.5" x14ac:dyDescent="0.25">
      <c r="A125" s="100" t="s">
        <v>271</v>
      </c>
      <c r="B125" s="100"/>
      <c r="C125" s="88">
        <v>3351</v>
      </c>
      <c r="D125" s="89" t="s">
        <v>156</v>
      </c>
      <c r="F125" s="127">
        <v>751709.76893999998</v>
      </c>
      <c r="G125" s="128">
        <v>15656.851688574026</v>
      </c>
      <c r="H125" s="128">
        <v>9355.9235700061672</v>
      </c>
      <c r="I125" s="128">
        <v>33338.64279643794</v>
      </c>
      <c r="J125" s="128">
        <v>0</v>
      </c>
      <c r="K125" s="128">
        <v>90626.864622487206</v>
      </c>
      <c r="L125" s="128">
        <v>5503.2558364682172</v>
      </c>
      <c r="M125" s="93">
        <v>134422.848</v>
      </c>
      <c r="N125" s="128">
        <v>0</v>
      </c>
      <c r="O125" s="141">
        <v>3070</v>
      </c>
      <c r="P125" s="94"/>
      <c r="Q125" s="95"/>
      <c r="R125" s="128">
        <v>0</v>
      </c>
      <c r="S125" s="92"/>
      <c r="T125" s="128">
        <v>0</v>
      </c>
      <c r="U125" s="96">
        <v>0</v>
      </c>
      <c r="V125" s="96">
        <v>0</v>
      </c>
      <c r="W125" s="97">
        <v>1043684.1554539736</v>
      </c>
    </row>
    <row r="126" spans="1:23" ht="10.5" x14ac:dyDescent="0.25">
      <c r="A126" s="100" t="s">
        <v>271</v>
      </c>
      <c r="B126" s="100"/>
      <c r="C126" s="101">
        <v>2032</v>
      </c>
      <c r="D126" s="89" t="s">
        <v>324</v>
      </c>
      <c r="F126" s="127">
        <v>890651.38500000001</v>
      </c>
      <c r="G126" s="128">
        <v>102916.32548639842</v>
      </c>
      <c r="H126" s="128">
        <v>59591.840953346597</v>
      </c>
      <c r="I126" s="128">
        <v>104492.46887162482</v>
      </c>
      <c r="J126" s="128">
        <v>0</v>
      </c>
      <c r="K126" s="128">
        <v>139342.40456163499</v>
      </c>
      <c r="L126" s="128">
        <v>12626.019932441912</v>
      </c>
      <c r="M126" s="93">
        <v>134422.848</v>
      </c>
      <c r="N126" s="128">
        <v>0</v>
      </c>
      <c r="O126" s="141">
        <v>7014.4000000000005</v>
      </c>
      <c r="P126" s="94"/>
      <c r="Q126" s="95"/>
      <c r="R126" s="128">
        <v>0</v>
      </c>
      <c r="S126" s="92"/>
      <c r="T126" s="128">
        <v>0</v>
      </c>
      <c r="U126" s="96">
        <v>0</v>
      </c>
      <c r="V126" s="96">
        <v>0</v>
      </c>
      <c r="W126" s="97">
        <v>1451057.6928054469</v>
      </c>
    </row>
    <row r="127" spans="1:23" ht="10.5" x14ac:dyDescent="0.25">
      <c r="A127" s="100" t="s">
        <v>271</v>
      </c>
      <c r="B127" s="100"/>
      <c r="C127" s="88">
        <v>3352</v>
      </c>
      <c r="D127" s="89" t="s">
        <v>157</v>
      </c>
      <c r="F127" s="127">
        <v>698270.68584000005</v>
      </c>
      <c r="G127" s="128">
        <v>29590.303128363154</v>
      </c>
      <c r="H127" s="128">
        <v>16726.226059712528</v>
      </c>
      <c r="I127" s="128">
        <v>56362.017725388927</v>
      </c>
      <c r="J127" s="128">
        <v>0</v>
      </c>
      <c r="K127" s="128">
        <v>50811.83654400862</v>
      </c>
      <c r="L127" s="128">
        <v>6763.7227368471831</v>
      </c>
      <c r="M127" s="93">
        <v>134422.848</v>
      </c>
      <c r="N127" s="128">
        <v>0</v>
      </c>
      <c r="O127" s="141">
        <v>2898</v>
      </c>
      <c r="P127" s="94"/>
      <c r="Q127" s="95"/>
      <c r="R127" s="128">
        <v>0</v>
      </c>
      <c r="S127" s="92"/>
      <c r="T127" s="128">
        <v>0</v>
      </c>
      <c r="U127" s="96">
        <v>0</v>
      </c>
      <c r="V127" s="96">
        <v>0</v>
      </c>
      <c r="W127" s="97">
        <v>995845.64003432053</v>
      </c>
    </row>
    <row r="128" spans="1:23" ht="10.5" x14ac:dyDescent="0.25">
      <c r="A128" s="100" t="s">
        <v>271</v>
      </c>
      <c r="B128" s="100"/>
      <c r="C128" s="88">
        <v>5208</v>
      </c>
      <c r="D128" s="89" t="s">
        <v>158</v>
      </c>
      <c r="F128" s="127">
        <v>1389416.1606000001</v>
      </c>
      <c r="G128" s="128">
        <v>85084.412630556049</v>
      </c>
      <c r="H128" s="128">
        <v>50372.354948309119</v>
      </c>
      <c r="I128" s="128">
        <v>139732.12480792133</v>
      </c>
      <c r="J128" s="128">
        <v>0</v>
      </c>
      <c r="K128" s="128">
        <v>122514.38034577387</v>
      </c>
      <c r="L128" s="128">
        <v>29570.947994435639</v>
      </c>
      <c r="M128" s="93">
        <v>134422.848</v>
      </c>
      <c r="N128" s="128">
        <v>0</v>
      </c>
      <c r="O128" s="141">
        <v>9113.6</v>
      </c>
      <c r="P128" s="94"/>
      <c r="Q128" s="95"/>
      <c r="R128" s="128">
        <v>0</v>
      </c>
      <c r="S128" s="92"/>
      <c r="T128" s="128">
        <v>0</v>
      </c>
      <c r="U128" s="96">
        <v>0</v>
      </c>
      <c r="V128" s="96">
        <v>0</v>
      </c>
      <c r="W128" s="97">
        <v>1960226.8293269961</v>
      </c>
    </row>
    <row r="129" spans="1:23" ht="10.5" x14ac:dyDescent="0.25">
      <c r="A129" s="100" t="s">
        <v>271</v>
      </c>
      <c r="B129" s="100"/>
      <c r="C129" s="88">
        <v>3367</v>
      </c>
      <c r="D129" s="89" t="s">
        <v>159</v>
      </c>
      <c r="F129" s="127">
        <v>662644.63043999998</v>
      </c>
      <c r="G129" s="128">
        <v>12982.632204257468</v>
      </c>
      <c r="H129" s="128">
        <v>7273.0447180898982</v>
      </c>
      <c r="I129" s="128">
        <v>12977.684554790905</v>
      </c>
      <c r="J129" s="128">
        <v>0</v>
      </c>
      <c r="K129" s="128">
        <v>47033.925442766573</v>
      </c>
      <c r="L129" s="128">
        <v>8200.3593413854633</v>
      </c>
      <c r="M129" s="93">
        <v>134422.848</v>
      </c>
      <c r="N129" s="128">
        <v>0</v>
      </c>
      <c r="O129" s="141">
        <v>4241.6000000000004</v>
      </c>
      <c r="P129" s="94"/>
      <c r="Q129" s="95"/>
      <c r="R129" s="128">
        <v>0</v>
      </c>
      <c r="S129" s="92"/>
      <c r="T129" s="128">
        <v>0</v>
      </c>
      <c r="U129" s="96">
        <v>0</v>
      </c>
      <c r="V129" s="96">
        <v>0</v>
      </c>
      <c r="W129" s="97">
        <v>889776.72470129025</v>
      </c>
    </row>
    <row r="130" spans="1:23" ht="10.5" x14ac:dyDescent="0.25">
      <c r="A130" s="100" t="s">
        <v>271</v>
      </c>
      <c r="B130" s="100"/>
      <c r="C130" s="88">
        <v>3338</v>
      </c>
      <c r="D130" s="89" t="s">
        <v>160</v>
      </c>
      <c r="F130" s="127">
        <v>1107970.3229400001</v>
      </c>
      <c r="G130" s="128">
        <v>101202.556349049</v>
      </c>
      <c r="H130" s="128">
        <v>59491.369878426252</v>
      </c>
      <c r="I130" s="128">
        <v>120407.56258067889</v>
      </c>
      <c r="J130" s="128">
        <v>13973.823689979932</v>
      </c>
      <c r="K130" s="128">
        <v>141568.46800704146</v>
      </c>
      <c r="L130" s="128">
        <v>54175.998022180829</v>
      </c>
      <c r="M130" s="93">
        <v>134422.848</v>
      </c>
      <c r="N130" s="128">
        <v>0</v>
      </c>
      <c r="O130" s="141">
        <v>4865.2</v>
      </c>
      <c r="P130" s="94"/>
      <c r="Q130" s="95"/>
      <c r="R130" s="128">
        <v>0</v>
      </c>
      <c r="S130" s="92"/>
      <c r="T130" s="128">
        <v>0</v>
      </c>
      <c r="U130" s="96">
        <v>0</v>
      </c>
      <c r="V130" s="96">
        <v>0</v>
      </c>
      <c r="W130" s="97">
        <v>1738078.1494673563</v>
      </c>
    </row>
    <row r="131" spans="1:23" ht="10.5" x14ac:dyDescent="0.25">
      <c r="A131" s="100" t="s">
        <v>271</v>
      </c>
      <c r="B131" s="100"/>
      <c r="C131" s="88">
        <v>3370</v>
      </c>
      <c r="D131" s="89" t="s">
        <v>161</v>
      </c>
      <c r="F131" s="127">
        <v>1093719.90078</v>
      </c>
      <c r="G131" s="128">
        <v>63784.974936010491</v>
      </c>
      <c r="H131" s="128">
        <v>38115.411852025063</v>
      </c>
      <c r="I131" s="128">
        <v>102842.01350402899</v>
      </c>
      <c r="J131" s="128">
        <v>0</v>
      </c>
      <c r="K131" s="128">
        <v>99006.198271670306</v>
      </c>
      <c r="L131" s="128">
        <v>14208.689576481253</v>
      </c>
      <c r="M131" s="93">
        <v>134422.848</v>
      </c>
      <c r="N131" s="128">
        <v>0</v>
      </c>
      <c r="O131" s="141">
        <v>4705.6000000000004</v>
      </c>
      <c r="P131" s="94"/>
      <c r="Q131" s="95"/>
      <c r="R131" s="128">
        <v>0</v>
      </c>
      <c r="S131" s="92"/>
      <c r="T131" s="128">
        <v>0</v>
      </c>
      <c r="U131" s="96">
        <v>0</v>
      </c>
      <c r="V131" s="96">
        <v>0</v>
      </c>
      <c r="W131" s="97">
        <v>1550805.6369202163</v>
      </c>
    </row>
    <row r="132" spans="1:23" ht="10.5" x14ac:dyDescent="0.25">
      <c r="A132" s="87" t="s">
        <v>269</v>
      </c>
      <c r="B132" s="87" t="s">
        <v>162</v>
      </c>
      <c r="C132" s="88">
        <v>3021</v>
      </c>
      <c r="D132" s="89" t="s">
        <v>163</v>
      </c>
      <c r="F132" s="127">
        <v>751709.76893999998</v>
      </c>
      <c r="G132" s="128">
        <v>53309.061000008878</v>
      </c>
      <c r="H132" s="128">
        <v>31855.414500021016</v>
      </c>
      <c r="I132" s="128">
        <v>66241.259100018724</v>
      </c>
      <c r="J132" s="128">
        <v>4167.1082880114172</v>
      </c>
      <c r="K132" s="128">
        <v>80527.268261156496</v>
      </c>
      <c r="L132" s="128">
        <v>13070.232611612051</v>
      </c>
      <c r="M132" s="93">
        <v>134422.848</v>
      </c>
      <c r="N132" s="128">
        <v>0</v>
      </c>
      <c r="O132" s="141">
        <v>17216</v>
      </c>
      <c r="P132" s="94"/>
      <c r="Q132" s="95"/>
      <c r="R132" s="128">
        <v>-9661.2874243061251</v>
      </c>
      <c r="S132" s="92"/>
      <c r="T132" s="128">
        <v>0</v>
      </c>
      <c r="U132" s="96">
        <v>0</v>
      </c>
      <c r="V132" s="96">
        <v>0</v>
      </c>
      <c r="W132" s="97">
        <v>1142857.6732765224</v>
      </c>
    </row>
    <row r="133" spans="1:23" ht="10.5" x14ac:dyDescent="0.25">
      <c r="A133" s="100" t="s">
        <v>271</v>
      </c>
      <c r="B133" s="100"/>
      <c r="C133" s="88">
        <v>3347</v>
      </c>
      <c r="D133" s="89" t="s">
        <v>165</v>
      </c>
      <c r="F133" s="127">
        <v>716083.71354000003</v>
      </c>
      <c r="G133" s="128">
        <v>68071.570200011352</v>
      </c>
      <c r="H133" s="128">
        <v>39206.664000025812</v>
      </c>
      <c r="I133" s="128">
        <v>68018.244553285534</v>
      </c>
      <c r="J133" s="128">
        <v>11464.348608031443</v>
      </c>
      <c r="K133" s="128">
        <v>105143.53361425617</v>
      </c>
      <c r="L133" s="128">
        <v>44478.810112533378</v>
      </c>
      <c r="M133" s="93">
        <v>134422.848</v>
      </c>
      <c r="N133" s="128">
        <v>0</v>
      </c>
      <c r="O133" s="141">
        <v>3328.4</v>
      </c>
      <c r="P133" s="94"/>
      <c r="Q133" s="95"/>
      <c r="R133" s="128">
        <v>0</v>
      </c>
      <c r="S133" s="92"/>
      <c r="T133" s="128">
        <v>0</v>
      </c>
      <c r="U133" s="96">
        <v>0</v>
      </c>
      <c r="V133" s="96">
        <v>0</v>
      </c>
      <c r="W133" s="97">
        <v>1190218.1326281435</v>
      </c>
    </row>
    <row r="134" spans="1:23" ht="10.5" x14ac:dyDescent="0.25">
      <c r="A134" s="100" t="s">
        <v>271</v>
      </c>
      <c r="B134" s="100"/>
      <c r="C134" s="88">
        <v>3355</v>
      </c>
      <c r="D134" s="89" t="s">
        <v>167</v>
      </c>
      <c r="F134" s="127">
        <v>719646.31908000004</v>
      </c>
      <c r="G134" s="128">
        <v>45927.806400007568</v>
      </c>
      <c r="H134" s="128">
        <v>26954.581500017735</v>
      </c>
      <c r="I134" s="128">
        <v>87859.933650024817</v>
      </c>
      <c r="J134" s="128">
        <v>0</v>
      </c>
      <c r="K134" s="128">
        <v>100901.89158248766</v>
      </c>
      <c r="L134" s="128">
        <v>13016.120410354646</v>
      </c>
      <c r="M134" s="93">
        <v>134422.848</v>
      </c>
      <c r="N134" s="128">
        <v>0</v>
      </c>
      <c r="O134" s="141">
        <v>4116.8</v>
      </c>
      <c r="P134" s="94"/>
      <c r="Q134" s="95"/>
      <c r="R134" s="128">
        <v>0</v>
      </c>
      <c r="S134" s="92"/>
      <c r="T134" s="128">
        <v>0</v>
      </c>
      <c r="U134" s="96">
        <v>0</v>
      </c>
      <c r="V134" s="96">
        <v>0</v>
      </c>
      <c r="W134" s="97">
        <v>1132846.3006228926</v>
      </c>
    </row>
    <row r="135" spans="1:23" ht="10.5" x14ac:dyDescent="0.25">
      <c r="A135" s="87" t="s">
        <v>269</v>
      </c>
      <c r="B135" s="87" t="s">
        <v>168</v>
      </c>
      <c r="C135" s="88">
        <v>3013</v>
      </c>
      <c r="D135" s="89" t="s">
        <v>169</v>
      </c>
      <c r="F135" s="127">
        <v>1293225.8110199999</v>
      </c>
      <c r="G135" s="128">
        <v>101637.75935324277</v>
      </c>
      <c r="H135" s="128">
        <v>60256.53219197521</v>
      </c>
      <c r="I135" s="128">
        <v>125183.09202463206</v>
      </c>
      <c r="J135" s="128">
        <v>0</v>
      </c>
      <c r="K135" s="128">
        <v>163212.45551882996</v>
      </c>
      <c r="L135" s="128">
        <v>41395.717057392969</v>
      </c>
      <c r="M135" s="93">
        <v>134422.848</v>
      </c>
      <c r="N135" s="128">
        <v>0</v>
      </c>
      <c r="O135" s="141">
        <v>48128</v>
      </c>
      <c r="P135" s="94"/>
      <c r="Q135" s="95"/>
      <c r="R135" s="128">
        <v>-16691.23911998935</v>
      </c>
      <c r="S135" s="92"/>
      <c r="T135" s="128">
        <v>0</v>
      </c>
      <c r="U135" s="96">
        <v>0</v>
      </c>
      <c r="V135" s="96">
        <v>0</v>
      </c>
      <c r="W135" s="97">
        <v>1950770.9760460835</v>
      </c>
    </row>
    <row r="136" spans="1:23" ht="10.5" x14ac:dyDescent="0.25">
      <c r="A136" s="100" t="s">
        <v>271</v>
      </c>
      <c r="B136" s="100"/>
      <c r="C136" s="101">
        <v>2010</v>
      </c>
      <c r="D136" s="89" t="s">
        <v>170</v>
      </c>
      <c r="F136" s="127">
        <v>1289663.20548</v>
      </c>
      <c r="G136" s="128">
        <v>120661.36456044774</v>
      </c>
      <c r="H136" s="128">
        <v>68782.011810205702</v>
      </c>
      <c r="I136" s="128">
        <v>162525.94022170355</v>
      </c>
      <c r="J136" s="128">
        <v>16319.488280001937</v>
      </c>
      <c r="K136" s="128">
        <v>161470.92774496859</v>
      </c>
      <c r="L136" s="128">
        <v>96223.562432504565</v>
      </c>
      <c r="M136" s="93">
        <v>134422.848</v>
      </c>
      <c r="N136" s="128">
        <v>0</v>
      </c>
      <c r="O136" s="141">
        <v>6758.4000000000005</v>
      </c>
      <c r="P136" s="94"/>
      <c r="Q136" s="95"/>
      <c r="R136" s="128">
        <v>0</v>
      </c>
      <c r="S136" s="92"/>
      <c r="T136" s="128">
        <v>0</v>
      </c>
      <c r="U136" s="96">
        <v>0</v>
      </c>
      <c r="V136" s="96">
        <v>0</v>
      </c>
      <c r="W136" s="97">
        <v>2056827.7485298319</v>
      </c>
    </row>
    <row r="137" spans="1:23" ht="10.5" x14ac:dyDescent="0.25">
      <c r="A137" s="87" t="s">
        <v>269</v>
      </c>
      <c r="B137" s="87" t="s">
        <v>171</v>
      </c>
      <c r="C137" s="88">
        <v>3301</v>
      </c>
      <c r="D137" s="89" t="s">
        <v>172</v>
      </c>
      <c r="F137" s="127">
        <v>719646.31908000004</v>
      </c>
      <c r="G137" s="128">
        <v>41819.146881560257</v>
      </c>
      <c r="H137" s="128">
        <v>24989.490209725158</v>
      </c>
      <c r="I137" s="128">
        <v>51035.845350746094</v>
      </c>
      <c r="J137" s="128">
        <v>0</v>
      </c>
      <c r="K137" s="128">
        <v>68375.586406001705</v>
      </c>
      <c r="L137" s="128">
        <v>2693.7912000020247</v>
      </c>
      <c r="M137" s="93">
        <v>134422.848</v>
      </c>
      <c r="N137" s="128">
        <v>0</v>
      </c>
      <c r="O137" s="141">
        <v>2754.4</v>
      </c>
      <c r="P137" s="94"/>
      <c r="Q137" s="95"/>
      <c r="R137" s="128">
        <v>-9184.0507852609189</v>
      </c>
      <c r="S137" s="92"/>
      <c r="T137" s="128">
        <v>0</v>
      </c>
      <c r="U137" s="96">
        <v>0</v>
      </c>
      <c r="V137" s="96">
        <v>0</v>
      </c>
      <c r="W137" s="97">
        <v>1036553.3763427743</v>
      </c>
    </row>
    <row r="138" spans="1:23" ht="10.5" x14ac:dyDescent="0.25">
      <c r="A138" s="100" t="s">
        <v>271</v>
      </c>
      <c r="B138" s="100"/>
      <c r="C138" s="101">
        <v>2022</v>
      </c>
      <c r="D138" s="100" t="s">
        <v>173</v>
      </c>
      <c r="F138" s="127">
        <v>698270.68584000005</v>
      </c>
      <c r="G138" s="128">
        <v>45107.667000007445</v>
      </c>
      <c r="H138" s="128">
        <v>25974.414900017098</v>
      </c>
      <c r="I138" s="128">
        <v>56549.611800015933</v>
      </c>
      <c r="J138" s="128">
        <v>0</v>
      </c>
      <c r="K138" s="128">
        <v>92552.743487210842</v>
      </c>
      <c r="L138" s="128">
        <v>55462.526442146882</v>
      </c>
      <c r="M138" s="93">
        <v>134422.848</v>
      </c>
      <c r="N138" s="128">
        <v>0</v>
      </c>
      <c r="O138" s="141">
        <v>6482.6</v>
      </c>
      <c r="P138" s="94"/>
      <c r="Q138" s="95"/>
      <c r="R138" s="128">
        <v>0</v>
      </c>
      <c r="S138" s="92"/>
      <c r="T138" s="128">
        <v>0</v>
      </c>
      <c r="U138" s="96">
        <v>0</v>
      </c>
      <c r="V138" s="96">
        <v>0</v>
      </c>
      <c r="W138" s="97">
        <v>1114823.0974693983</v>
      </c>
    </row>
    <row r="139" spans="1:23" ht="10.5" x14ac:dyDescent="0.25">
      <c r="A139" s="87" t="s">
        <v>269</v>
      </c>
      <c r="B139" s="87" t="s">
        <v>174</v>
      </c>
      <c r="C139" s="88">
        <v>3313</v>
      </c>
      <c r="D139" s="89" t="s">
        <v>175</v>
      </c>
      <c r="F139" s="127">
        <v>1400103.97722</v>
      </c>
      <c r="G139" s="128">
        <v>142342.06205789145</v>
      </c>
      <c r="H139" s="128">
        <v>82613.864304876712</v>
      </c>
      <c r="I139" s="128">
        <v>139419.00177034392</v>
      </c>
      <c r="J139" s="128">
        <v>4175.6863957880796</v>
      </c>
      <c r="K139" s="128">
        <v>178615.22429192203</v>
      </c>
      <c r="L139" s="128">
        <v>78410.634132437073</v>
      </c>
      <c r="M139" s="93">
        <v>134422.848</v>
      </c>
      <c r="N139" s="128">
        <v>0</v>
      </c>
      <c r="O139" s="141">
        <v>6809.6</v>
      </c>
      <c r="P139" s="94"/>
      <c r="Q139" s="95"/>
      <c r="R139" s="128">
        <v>-18299.024762979498</v>
      </c>
      <c r="S139" s="92"/>
      <c r="T139" s="128">
        <v>0</v>
      </c>
      <c r="U139" s="96">
        <v>0</v>
      </c>
      <c r="V139" s="96">
        <v>0</v>
      </c>
      <c r="W139" s="97">
        <v>2148613.8734102794</v>
      </c>
    </row>
    <row r="140" spans="1:23" ht="10.5" x14ac:dyDescent="0.25">
      <c r="A140" s="100" t="s">
        <v>271</v>
      </c>
      <c r="B140" s="100"/>
      <c r="C140" s="88">
        <v>3371</v>
      </c>
      <c r="D140" s="89" t="s">
        <v>176</v>
      </c>
      <c r="F140" s="127">
        <v>751709.76893999998</v>
      </c>
      <c r="G140" s="128">
        <v>18863.206200003147</v>
      </c>
      <c r="H140" s="128">
        <v>11271.915900007438</v>
      </c>
      <c r="I140" s="128">
        <v>23358.970350006581</v>
      </c>
      <c r="J140" s="128">
        <v>0</v>
      </c>
      <c r="K140" s="128">
        <v>48278.876405036157</v>
      </c>
      <c r="L140" s="128">
        <v>8942.790734260856</v>
      </c>
      <c r="M140" s="93">
        <v>134422.848</v>
      </c>
      <c r="N140" s="128">
        <v>0</v>
      </c>
      <c r="O140" s="141">
        <v>4516</v>
      </c>
      <c r="P140" s="94"/>
      <c r="Q140" s="95"/>
      <c r="R140" s="128">
        <v>0</v>
      </c>
      <c r="S140" s="92"/>
      <c r="T140" s="128">
        <v>0</v>
      </c>
      <c r="U140" s="96">
        <v>0</v>
      </c>
      <c r="V140" s="96">
        <v>0</v>
      </c>
      <c r="W140" s="97">
        <v>1001364.3765293142</v>
      </c>
    </row>
    <row r="141" spans="1:23" ht="10.5" x14ac:dyDescent="0.25">
      <c r="A141" s="100" t="s">
        <v>271</v>
      </c>
      <c r="B141" s="100"/>
      <c r="C141" s="88">
        <v>3349</v>
      </c>
      <c r="D141" s="89" t="s">
        <v>177</v>
      </c>
      <c r="F141" s="127">
        <v>420387.45371999999</v>
      </c>
      <c r="G141" s="128">
        <v>41248.978347547789</v>
      </c>
      <c r="H141" s="128">
        <v>24174.76474919626</v>
      </c>
      <c r="I141" s="128">
        <v>38472.60480492888</v>
      </c>
      <c r="J141" s="128">
        <v>7132.281134183464</v>
      </c>
      <c r="K141" s="128">
        <v>62431.356207457378</v>
      </c>
      <c r="L141" s="128">
        <v>25211.526610363719</v>
      </c>
      <c r="M141" s="93">
        <v>134422.848</v>
      </c>
      <c r="N141" s="128">
        <v>0</v>
      </c>
      <c r="O141" s="141">
        <v>2594.8000000000002</v>
      </c>
      <c r="P141" s="94"/>
      <c r="Q141" s="95"/>
      <c r="R141" s="128">
        <v>0</v>
      </c>
      <c r="S141" s="92"/>
      <c r="T141" s="128">
        <v>0</v>
      </c>
      <c r="U141" s="96">
        <v>0</v>
      </c>
      <c r="V141" s="96">
        <v>0</v>
      </c>
      <c r="W141" s="97">
        <v>756076.61357367761</v>
      </c>
    </row>
    <row r="142" spans="1:23" ht="10.5" x14ac:dyDescent="0.25">
      <c r="A142" s="100" t="s">
        <v>271</v>
      </c>
      <c r="B142" s="100"/>
      <c r="C142" s="88">
        <v>3350</v>
      </c>
      <c r="D142" s="89" t="s">
        <v>178</v>
      </c>
      <c r="F142" s="127">
        <v>1353790.1052000001</v>
      </c>
      <c r="G142" s="128">
        <v>73518.136984627592</v>
      </c>
      <c r="H142" s="128">
        <v>40588.950230795985</v>
      </c>
      <c r="I142" s="128">
        <v>113064.34587695482</v>
      </c>
      <c r="J142" s="128">
        <v>0</v>
      </c>
      <c r="K142" s="128">
        <v>123733.49845396262</v>
      </c>
      <c r="L142" s="128">
        <v>16987.735909103667</v>
      </c>
      <c r="M142" s="93">
        <v>134422.848</v>
      </c>
      <c r="N142" s="128">
        <v>0</v>
      </c>
      <c r="O142" s="141">
        <v>6026.2000000000007</v>
      </c>
      <c r="P142" s="94"/>
      <c r="Q142" s="95"/>
      <c r="R142" s="128">
        <v>0</v>
      </c>
      <c r="S142" s="92"/>
      <c r="T142" s="128">
        <v>0</v>
      </c>
      <c r="U142" s="96">
        <v>0</v>
      </c>
      <c r="V142" s="96">
        <v>0</v>
      </c>
      <c r="W142" s="97">
        <v>1862131.8206554446</v>
      </c>
    </row>
    <row r="143" spans="1:23" ht="10.5" x14ac:dyDescent="0.25">
      <c r="A143" s="87" t="s">
        <v>269</v>
      </c>
      <c r="B143" s="87" t="s">
        <v>179</v>
      </c>
      <c r="C143" s="88">
        <v>2134</v>
      </c>
      <c r="D143" s="89" t="s">
        <v>180</v>
      </c>
      <c r="F143" s="127">
        <v>359823.15954000002</v>
      </c>
      <c r="G143" s="128">
        <v>8846.3579941761927</v>
      </c>
      <c r="H143" s="128">
        <v>3844.5369553423407</v>
      </c>
      <c r="I143" s="128">
        <v>4555.5801422342911</v>
      </c>
      <c r="J143" s="128">
        <v>0</v>
      </c>
      <c r="K143" s="128">
        <v>22822.913718624543</v>
      </c>
      <c r="L143" s="128">
        <v>0</v>
      </c>
      <c r="M143" s="93">
        <v>134422.848</v>
      </c>
      <c r="N143" s="128">
        <v>0</v>
      </c>
      <c r="O143" s="141">
        <v>17072</v>
      </c>
      <c r="P143" s="94"/>
      <c r="Q143" s="95"/>
      <c r="R143" s="128">
        <v>-4506.7565091330453</v>
      </c>
      <c r="S143" s="92"/>
      <c r="T143" s="128">
        <v>0</v>
      </c>
      <c r="U143" s="96">
        <v>30032.702251870534</v>
      </c>
      <c r="V143" s="96">
        <v>0</v>
      </c>
      <c r="W143" s="97">
        <v>576913.34209311497</v>
      </c>
    </row>
    <row r="144" spans="1:23" ht="10.5" x14ac:dyDescent="0.25">
      <c r="A144" s="87" t="s">
        <v>269</v>
      </c>
      <c r="B144" s="87" t="s">
        <v>181</v>
      </c>
      <c r="C144" s="88">
        <v>2148</v>
      </c>
      <c r="D144" s="89" t="s">
        <v>182</v>
      </c>
      <c r="F144" s="127">
        <v>1022467.78998</v>
      </c>
      <c r="G144" s="128">
        <v>35389.301872033757</v>
      </c>
      <c r="H144" s="128">
        <v>21147.265752811087</v>
      </c>
      <c r="I144" s="128">
        <v>33000.574179030264</v>
      </c>
      <c r="J144" s="128">
        <v>2736.3979757277689</v>
      </c>
      <c r="K144" s="128">
        <v>111364.23871861977</v>
      </c>
      <c r="L144" s="128">
        <v>33871.757220025422</v>
      </c>
      <c r="M144" s="93">
        <v>134422.848</v>
      </c>
      <c r="N144" s="128">
        <v>0</v>
      </c>
      <c r="O144" s="141">
        <v>21950</v>
      </c>
      <c r="P144" s="94"/>
      <c r="Q144" s="95"/>
      <c r="R144" s="128">
        <v>-12878.791595213785</v>
      </c>
      <c r="S144" s="92"/>
      <c r="T144" s="128">
        <v>0</v>
      </c>
      <c r="U144" s="96">
        <v>0</v>
      </c>
      <c r="V144" s="96">
        <v>0</v>
      </c>
      <c r="W144" s="97">
        <v>1403471.3821030341</v>
      </c>
    </row>
    <row r="145" spans="1:23" ht="10.5" x14ac:dyDescent="0.25">
      <c r="A145" s="87" t="s">
        <v>269</v>
      </c>
      <c r="B145" s="87" t="s">
        <v>183</v>
      </c>
      <c r="C145" s="88">
        <v>2081</v>
      </c>
      <c r="D145" s="89" t="s">
        <v>184</v>
      </c>
      <c r="F145" s="127">
        <v>730334.13569999998</v>
      </c>
      <c r="G145" s="128">
        <v>29525.01840000489</v>
      </c>
      <c r="H145" s="128">
        <v>16662.832200010944</v>
      </c>
      <c r="I145" s="128">
        <v>16632.827100004677</v>
      </c>
      <c r="J145" s="128">
        <v>0</v>
      </c>
      <c r="K145" s="128">
        <v>45297.294606944124</v>
      </c>
      <c r="L145" s="128">
        <v>4811.3291505717962</v>
      </c>
      <c r="M145" s="93">
        <v>134422.848</v>
      </c>
      <c r="N145" s="128">
        <v>0</v>
      </c>
      <c r="O145" s="141">
        <v>20709</v>
      </c>
      <c r="P145" s="94"/>
      <c r="Q145" s="95"/>
      <c r="R145" s="128">
        <v>-9229.1564048223481</v>
      </c>
      <c r="S145" s="92"/>
      <c r="T145" s="128">
        <v>0</v>
      </c>
      <c r="U145" s="96">
        <v>34522.314054137329</v>
      </c>
      <c r="V145" s="96">
        <v>0</v>
      </c>
      <c r="W145" s="97">
        <v>1023688.4428068512</v>
      </c>
    </row>
    <row r="146" spans="1:23" ht="10.5" x14ac:dyDescent="0.25">
      <c r="A146" s="87" t="s">
        <v>269</v>
      </c>
      <c r="B146" s="87" t="s">
        <v>185</v>
      </c>
      <c r="C146" s="88">
        <v>2057</v>
      </c>
      <c r="D146" s="89" t="s">
        <v>186</v>
      </c>
      <c r="F146" s="127">
        <v>1499856.9323400001</v>
      </c>
      <c r="G146" s="128">
        <v>131418.12924683033</v>
      </c>
      <c r="H146" s="128">
        <v>75603.748797922075</v>
      </c>
      <c r="I146" s="128">
        <v>128854.8685074832</v>
      </c>
      <c r="J146" s="128">
        <v>0</v>
      </c>
      <c r="K146" s="128">
        <v>177430.46904808361</v>
      </c>
      <c r="L146" s="128">
        <v>14532.247220902271</v>
      </c>
      <c r="M146" s="93">
        <v>134422.848</v>
      </c>
      <c r="N146" s="128">
        <v>0</v>
      </c>
      <c r="O146" s="141">
        <v>62464</v>
      </c>
      <c r="P146" s="94"/>
      <c r="Q146" s="95"/>
      <c r="R146" s="128">
        <v>-19453.871555011541</v>
      </c>
      <c r="S146" s="92"/>
      <c r="T146" s="128">
        <v>0</v>
      </c>
      <c r="U146" s="96">
        <v>0</v>
      </c>
      <c r="V146" s="96">
        <v>0</v>
      </c>
      <c r="W146" s="97">
        <v>2205129.3716062098</v>
      </c>
    </row>
    <row r="147" spans="1:23" ht="10.5" x14ac:dyDescent="0.25">
      <c r="A147" s="87" t="s">
        <v>269</v>
      </c>
      <c r="B147" s="87" t="s">
        <v>187</v>
      </c>
      <c r="C147" s="88">
        <v>2058</v>
      </c>
      <c r="D147" s="89" t="s">
        <v>188</v>
      </c>
      <c r="F147" s="127">
        <v>1489169.1157200001</v>
      </c>
      <c r="G147" s="128">
        <v>40909.101336522377</v>
      </c>
      <c r="H147" s="128">
        <v>22978.941555623827</v>
      </c>
      <c r="I147" s="128">
        <v>37327.060512182456</v>
      </c>
      <c r="J147" s="128">
        <v>0</v>
      </c>
      <c r="K147" s="128">
        <v>122626.41397773661</v>
      </c>
      <c r="L147" s="128">
        <v>6183.7251493082731</v>
      </c>
      <c r="M147" s="93">
        <v>134422.848</v>
      </c>
      <c r="N147" s="128">
        <v>0</v>
      </c>
      <c r="O147" s="141">
        <v>39846</v>
      </c>
      <c r="P147" s="94"/>
      <c r="Q147" s="95"/>
      <c r="R147" s="128">
        <v>-18682.101440038812</v>
      </c>
      <c r="S147" s="92"/>
      <c r="T147" s="128">
        <v>73362.793748625962</v>
      </c>
      <c r="U147" s="96">
        <v>0</v>
      </c>
      <c r="V147" s="96">
        <v>0</v>
      </c>
      <c r="W147" s="97">
        <v>1948143.8985599612</v>
      </c>
    </row>
    <row r="148" spans="1:23" ht="10.5" x14ac:dyDescent="0.25">
      <c r="A148" s="100" t="s">
        <v>271</v>
      </c>
      <c r="B148" s="100"/>
      <c r="C148" s="101">
        <v>3368</v>
      </c>
      <c r="D148" s="89" t="s">
        <v>189</v>
      </c>
      <c r="F148" s="127">
        <v>431075.27033999999</v>
      </c>
      <c r="G148" s="128">
        <v>6154.2243348847414</v>
      </c>
      <c r="H148" s="128">
        <v>2758.1432232576285</v>
      </c>
      <c r="I148" s="128">
        <v>454.9998174419884</v>
      </c>
      <c r="J148" s="128">
        <v>0</v>
      </c>
      <c r="K148" s="128">
        <v>12722.945141741291</v>
      </c>
      <c r="L148" s="128">
        <v>3570.1068150026799</v>
      </c>
      <c r="M148" s="93">
        <v>134422.848</v>
      </c>
      <c r="N148" s="128">
        <v>0</v>
      </c>
      <c r="O148" s="141">
        <v>2545</v>
      </c>
      <c r="P148" s="94"/>
      <c r="Q148" s="95"/>
      <c r="R148" s="128">
        <v>0</v>
      </c>
      <c r="S148" s="92"/>
      <c r="T148" s="128">
        <v>0</v>
      </c>
      <c r="U148" s="96">
        <v>5565.5122483571758</v>
      </c>
      <c r="V148" s="96">
        <v>0</v>
      </c>
      <c r="W148" s="97">
        <v>599269.04992068547</v>
      </c>
    </row>
    <row r="149" spans="1:23" ht="10.5" x14ac:dyDescent="0.25">
      <c r="A149" s="100" t="s">
        <v>271</v>
      </c>
      <c r="B149" s="100"/>
      <c r="C149" s="101">
        <v>2060</v>
      </c>
      <c r="D149" s="89" t="s">
        <v>190</v>
      </c>
      <c r="F149" s="127">
        <v>1631673.3373199999</v>
      </c>
      <c r="G149" s="128">
        <v>129018.62509045607</v>
      </c>
      <c r="H149" s="128">
        <v>73192.875456569935</v>
      </c>
      <c r="I149" s="128">
        <v>190415.99565201017</v>
      </c>
      <c r="J149" s="128">
        <v>0</v>
      </c>
      <c r="K149" s="128">
        <v>146627.55611785871</v>
      </c>
      <c r="L149" s="128">
        <v>79529.627464398931</v>
      </c>
      <c r="M149" s="93">
        <v>134422.848</v>
      </c>
      <c r="N149" s="128">
        <v>0</v>
      </c>
      <c r="O149" s="141">
        <v>15769.6</v>
      </c>
      <c r="P149" s="94"/>
      <c r="Q149" s="95"/>
      <c r="R149" s="128">
        <v>0</v>
      </c>
      <c r="S149" s="92"/>
      <c r="T149" s="128">
        <v>0</v>
      </c>
      <c r="U149" s="96">
        <v>0</v>
      </c>
      <c r="V149" s="96">
        <v>0</v>
      </c>
      <c r="W149" s="97">
        <v>2400650.4651012938</v>
      </c>
    </row>
    <row r="150" spans="1:23" ht="10.5" x14ac:dyDescent="0.25">
      <c r="A150" s="100" t="s">
        <v>271</v>
      </c>
      <c r="B150" s="100"/>
      <c r="C150" s="88">
        <v>2061</v>
      </c>
      <c r="D150" s="89" t="s">
        <v>191</v>
      </c>
      <c r="F150" s="127">
        <v>1667299.3927200001</v>
      </c>
      <c r="G150" s="128">
        <v>112843.03098635429</v>
      </c>
      <c r="H150" s="128">
        <v>65531.13840004323</v>
      </c>
      <c r="I150" s="128">
        <v>113051.38938264066</v>
      </c>
      <c r="J150" s="128">
        <v>0</v>
      </c>
      <c r="K150" s="128">
        <v>178902.26189627955</v>
      </c>
      <c r="L150" s="128">
        <v>7181.6462042607063</v>
      </c>
      <c r="M150" s="93">
        <v>134422.848</v>
      </c>
      <c r="N150" s="128">
        <v>0</v>
      </c>
      <c r="O150" s="141">
        <v>12800</v>
      </c>
      <c r="P150" s="94"/>
      <c r="Q150" s="95"/>
      <c r="R150" s="128">
        <v>0</v>
      </c>
      <c r="S150" s="92"/>
      <c r="T150" s="128">
        <v>0</v>
      </c>
      <c r="U150" s="96">
        <v>0</v>
      </c>
      <c r="V150" s="96">
        <v>0</v>
      </c>
      <c r="W150" s="97">
        <v>2292031.7075895779</v>
      </c>
    </row>
    <row r="151" spans="1:23" ht="10.5" x14ac:dyDescent="0.25">
      <c r="A151" s="100" t="s">
        <v>271</v>
      </c>
      <c r="B151" s="100"/>
      <c r="C151" s="88">
        <v>2200</v>
      </c>
      <c r="D151" s="89" t="s">
        <v>192</v>
      </c>
      <c r="F151" s="127">
        <v>716083.71354000003</v>
      </c>
      <c r="G151" s="128">
        <v>76083.701261551134</v>
      </c>
      <c r="H151" s="128">
        <v>43949.162395413558</v>
      </c>
      <c r="I151" s="128">
        <v>73145.509546174348</v>
      </c>
      <c r="J151" s="128">
        <v>0</v>
      </c>
      <c r="K151" s="128">
        <v>68063.383690574221</v>
      </c>
      <c r="L151" s="128">
        <v>1379.187910466153</v>
      </c>
      <c r="M151" s="93">
        <v>134422.848</v>
      </c>
      <c r="N151" s="128">
        <v>0</v>
      </c>
      <c r="O151" s="141">
        <v>2811.8</v>
      </c>
      <c r="P151" s="94"/>
      <c r="Q151" s="95"/>
      <c r="R151" s="128">
        <v>0</v>
      </c>
      <c r="S151" s="92"/>
      <c r="T151" s="128">
        <v>0</v>
      </c>
      <c r="U151" s="96">
        <v>0</v>
      </c>
      <c r="V151" s="96">
        <v>0</v>
      </c>
      <c r="W151" s="97">
        <v>1115939.3063441794</v>
      </c>
    </row>
    <row r="152" spans="1:23" ht="10.5" x14ac:dyDescent="0.25">
      <c r="A152" s="100" t="s">
        <v>271</v>
      </c>
      <c r="B152" s="100"/>
      <c r="C152" s="88">
        <v>3362</v>
      </c>
      <c r="D152" s="89" t="s">
        <v>194</v>
      </c>
      <c r="F152" s="127">
        <v>630581.18058000004</v>
      </c>
      <c r="G152" s="128">
        <v>46284.388747833771</v>
      </c>
      <c r="H152" s="128">
        <v>25562.460821755951</v>
      </c>
      <c r="I152" s="128">
        <v>18310.213656526881</v>
      </c>
      <c r="J152" s="128">
        <v>4581.2308507951584</v>
      </c>
      <c r="K152" s="128">
        <v>50333.652040653695</v>
      </c>
      <c r="L152" s="128">
        <v>7655.8562481732815</v>
      </c>
      <c r="M152" s="93">
        <v>134422.848</v>
      </c>
      <c r="N152" s="128">
        <v>0</v>
      </c>
      <c r="O152" s="141">
        <v>7116.8</v>
      </c>
      <c r="P152" s="94"/>
      <c r="Q152" s="95"/>
      <c r="R152" s="128">
        <v>0</v>
      </c>
      <c r="S152" s="92"/>
      <c r="T152" s="128">
        <v>0</v>
      </c>
      <c r="U152" s="96">
        <v>0</v>
      </c>
      <c r="V152" s="96">
        <v>0</v>
      </c>
      <c r="W152" s="97">
        <v>924848.63094573887</v>
      </c>
    </row>
    <row r="153" spans="1:23" ht="10.5" x14ac:dyDescent="0.25">
      <c r="A153" s="100" t="s">
        <v>271</v>
      </c>
      <c r="B153" s="100"/>
      <c r="C153" s="88">
        <v>2135</v>
      </c>
      <c r="D153" s="89" t="s">
        <v>195</v>
      </c>
      <c r="F153" s="127">
        <v>1033155.6066000001</v>
      </c>
      <c r="G153" s="128">
        <v>58212.691678331379</v>
      </c>
      <c r="H153" s="128">
        <v>34288.695220302274</v>
      </c>
      <c r="I153" s="128">
        <v>75767.773437084252</v>
      </c>
      <c r="J153" s="128">
        <v>0</v>
      </c>
      <c r="K153" s="128">
        <v>151601.67589469886</v>
      </c>
      <c r="L153" s="128">
        <v>72374.752209540529</v>
      </c>
      <c r="M153" s="93">
        <v>134422.848</v>
      </c>
      <c r="N153" s="128">
        <v>0</v>
      </c>
      <c r="O153" s="141">
        <v>10320</v>
      </c>
      <c r="P153" s="94"/>
      <c r="Q153" s="95"/>
      <c r="R153" s="128">
        <v>0</v>
      </c>
      <c r="S153" s="92"/>
      <c r="T153" s="128">
        <v>0</v>
      </c>
      <c r="U153" s="96">
        <v>0</v>
      </c>
      <c r="V153" s="96">
        <v>0</v>
      </c>
      <c r="W153" s="97">
        <v>1570144.0430399573</v>
      </c>
    </row>
    <row r="154" spans="1:23" ht="10.5" x14ac:dyDescent="0.25">
      <c r="A154" s="87" t="s">
        <v>269</v>
      </c>
      <c r="B154" s="87" t="s">
        <v>196</v>
      </c>
      <c r="C154" s="88">
        <v>2071</v>
      </c>
      <c r="D154" s="89" t="s">
        <v>197</v>
      </c>
      <c r="F154" s="127">
        <v>1510544.74896</v>
      </c>
      <c r="G154" s="128">
        <v>91855.612800015078</v>
      </c>
      <c r="H154" s="128">
        <v>51948.829800034226</v>
      </c>
      <c r="I154" s="128">
        <v>57699.807300016262</v>
      </c>
      <c r="J154" s="128">
        <v>0</v>
      </c>
      <c r="K154" s="128">
        <v>180723.20027440763</v>
      </c>
      <c r="L154" s="128">
        <v>32993.739850574246</v>
      </c>
      <c r="M154" s="93">
        <v>134422.848</v>
      </c>
      <c r="N154" s="128">
        <v>0</v>
      </c>
      <c r="O154" s="141">
        <v>45312</v>
      </c>
      <c r="P154" s="94"/>
      <c r="Q154" s="95"/>
      <c r="R154" s="128">
        <v>-19306.230472264291</v>
      </c>
      <c r="S154" s="92"/>
      <c r="T154" s="128">
        <v>0</v>
      </c>
      <c r="U154" s="96">
        <v>0</v>
      </c>
      <c r="V154" s="96">
        <v>0</v>
      </c>
      <c r="W154" s="97">
        <v>2086194.5565127828</v>
      </c>
    </row>
    <row r="155" spans="1:23" ht="10.5" x14ac:dyDescent="0.25">
      <c r="A155" s="100" t="s">
        <v>271</v>
      </c>
      <c r="B155" s="100"/>
      <c r="C155" s="88">
        <v>2193</v>
      </c>
      <c r="D155" s="89" t="s">
        <v>198</v>
      </c>
      <c r="F155" s="127">
        <v>1357352.71074</v>
      </c>
      <c r="G155" s="128">
        <v>106579.97598141288</v>
      </c>
      <c r="H155" s="128">
        <v>60793.123772133033</v>
      </c>
      <c r="I155" s="128">
        <v>156605.80450818362</v>
      </c>
      <c r="J155" s="128">
        <v>9244.8085596532565</v>
      </c>
      <c r="K155" s="128">
        <v>163354.80390023289</v>
      </c>
      <c r="L155" s="128">
        <v>96165.460393877598</v>
      </c>
      <c r="M155" s="93">
        <v>134422.848</v>
      </c>
      <c r="N155" s="128">
        <v>0</v>
      </c>
      <c r="O155" s="141">
        <v>8192</v>
      </c>
      <c r="P155" s="94"/>
      <c r="Q155" s="95"/>
      <c r="R155" s="128">
        <v>0</v>
      </c>
      <c r="S155" s="92"/>
      <c r="T155" s="128">
        <v>0</v>
      </c>
      <c r="U155" s="96">
        <v>0</v>
      </c>
      <c r="V155" s="96">
        <v>0</v>
      </c>
      <c r="W155" s="97">
        <v>2092711.5358554937</v>
      </c>
    </row>
    <row r="156" spans="1:23" ht="10.5" x14ac:dyDescent="0.25">
      <c r="A156" s="100" t="s">
        <v>271</v>
      </c>
      <c r="B156" s="100"/>
      <c r="C156" s="101">
        <v>2028</v>
      </c>
      <c r="D156" s="89" t="s">
        <v>199</v>
      </c>
      <c r="F156" s="127">
        <v>1613860.30962</v>
      </c>
      <c r="G156" s="128">
        <v>188819.3777889201</v>
      </c>
      <c r="H156" s="128">
        <v>111003.86745007313</v>
      </c>
      <c r="I156" s="128">
        <v>142948.13210354556</v>
      </c>
      <c r="J156" s="128">
        <v>10596.40849069572</v>
      </c>
      <c r="K156" s="128">
        <v>215381.86326889606</v>
      </c>
      <c r="L156" s="128">
        <v>91201.73695418601</v>
      </c>
      <c r="M156" s="93">
        <v>134422.848</v>
      </c>
      <c r="N156" s="128">
        <v>0</v>
      </c>
      <c r="O156" s="141">
        <v>16384</v>
      </c>
      <c r="P156" s="94"/>
      <c r="Q156" s="95"/>
      <c r="R156" s="128">
        <v>0</v>
      </c>
      <c r="S156" s="92"/>
      <c r="T156" s="128">
        <v>0</v>
      </c>
      <c r="U156" s="96">
        <v>0</v>
      </c>
      <c r="V156" s="96">
        <v>0</v>
      </c>
      <c r="W156" s="97">
        <v>2524618.5436763167</v>
      </c>
    </row>
    <row r="157" spans="1:23" ht="10.5" x14ac:dyDescent="0.25">
      <c r="A157" s="100" t="s">
        <v>271</v>
      </c>
      <c r="B157" s="100"/>
      <c r="C157" s="101">
        <v>2012</v>
      </c>
      <c r="D157" s="89" t="s">
        <v>200</v>
      </c>
      <c r="F157" s="127">
        <v>1542608.19882</v>
      </c>
      <c r="G157" s="128">
        <v>137240.83789390925</v>
      </c>
      <c r="H157" s="128">
        <v>77376.448703762828</v>
      </c>
      <c r="I157" s="128">
        <v>144067.89349261692</v>
      </c>
      <c r="J157" s="128">
        <v>27704.607672809612</v>
      </c>
      <c r="K157" s="128">
        <v>231899.71797547021</v>
      </c>
      <c r="L157" s="128">
        <v>144954.73427030101</v>
      </c>
      <c r="M157" s="93">
        <v>134422.848</v>
      </c>
      <c r="N157" s="128">
        <v>0</v>
      </c>
      <c r="O157" s="141">
        <v>7577.6</v>
      </c>
      <c r="P157" s="94"/>
      <c r="Q157" s="95"/>
      <c r="R157" s="128">
        <v>0</v>
      </c>
      <c r="S157" s="92"/>
      <c r="T157" s="128">
        <v>0</v>
      </c>
      <c r="U157" s="96">
        <v>0</v>
      </c>
      <c r="V157" s="96">
        <v>0</v>
      </c>
      <c r="W157" s="97">
        <v>2447852.88682887</v>
      </c>
    </row>
    <row r="158" spans="1:23" ht="10.5" x14ac:dyDescent="0.25">
      <c r="A158" s="87" t="s">
        <v>269</v>
      </c>
      <c r="B158" s="87" t="s">
        <v>201</v>
      </c>
      <c r="C158" s="88">
        <v>2074</v>
      </c>
      <c r="D158" s="89" t="s">
        <v>202</v>
      </c>
      <c r="F158" s="127">
        <v>2233753.6735800002</v>
      </c>
      <c r="G158" s="128">
        <v>168936.88746637414</v>
      </c>
      <c r="H158" s="128">
        <v>96518.136063525089</v>
      </c>
      <c r="I158" s="128">
        <v>142425.55438273228</v>
      </c>
      <c r="J158" s="128">
        <v>0</v>
      </c>
      <c r="K158" s="128">
        <v>279565.0253095837</v>
      </c>
      <c r="L158" s="128">
        <v>15243.152693269876</v>
      </c>
      <c r="M158" s="93">
        <v>134422.848</v>
      </c>
      <c r="N158" s="128">
        <v>53709.129000000001</v>
      </c>
      <c r="O158" s="141">
        <v>52736</v>
      </c>
      <c r="P158" s="94"/>
      <c r="Q158" s="95"/>
      <c r="R158" s="128">
        <v>-28783.533977212664</v>
      </c>
      <c r="S158" s="92"/>
      <c r="T158" s="128">
        <v>0</v>
      </c>
      <c r="U158" s="96">
        <v>0</v>
      </c>
      <c r="V158" s="96">
        <v>0</v>
      </c>
      <c r="W158" s="97">
        <v>3148526.8725182721</v>
      </c>
    </row>
    <row r="159" spans="1:23" ht="10.5" x14ac:dyDescent="0.25">
      <c r="A159" s="100" t="s">
        <v>271</v>
      </c>
      <c r="B159" s="100"/>
      <c r="C159" s="88">
        <v>2117</v>
      </c>
      <c r="D159" s="89" t="s">
        <v>203</v>
      </c>
      <c r="F159" s="127">
        <v>929840.04593999998</v>
      </c>
      <c r="G159" s="128">
        <v>28185.36009181969</v>
      </c>
      <c r="H159" s="128">
        <v>15476.865495383889</v>
      </c>
      <c r="I159" s="128">
        <v>12829.262454452019</v>
      </c>
      <c r="J159" s="128">
        <v>0</v>
      </c>
      <c r="K159" s="128">
        <v>68312.701185311496</v>
      </c>
      <c r="L159" s="128">
        <v>0</v>
      </c>
      <c r="M159" s="93">
        <v>134422.848</v>
      </c>
      <c r="N159" s="128">
        <v>0</v>
      </c>
      <c r="O159" s="141">
        <v>6502.4000000000005</v>
      </c>
      <c r="P159" s="94"/>
      <c r="Q159" s="95"/>
      <c r="R159" s="128">
        <v>0</v>
      </c>
      <c r="S159" s="92"/>
      <c r="T159" s="128">
        <v>14142.916833033145</v>
      </c>
      <c r="U159" s="96">
        <v>12548.99556649779</v>
      </c>
      <c r="V159" s="96">
        <v>0</v>
      </c>
      <c r="W159" s="97">
        <v>1222261.3955664977</v>
      </c>
    </row>
    <row r="160" spans="1:23" ht="10.5" x14ac:dyDescent="0.25">
      <c r="A160" s="100" t="s">
        <v>271</v>
      </c>
      <c r="B160" s="100"/>
      <c r="C160" s="88">
        <v>3035</v>
      </c>
      <c r="D160" s="89" t="s">
        <v>204</v>
      </c>
      <c r="F160" s="127">
        <v>374073.58169999998</v>
      </c>
      <c r="G160" s="128">
        <v>14762.509200002411</v>
      </c>
      <c r="H160" s="128">
        <v>8331.4161000054937</v>
      </c>
      <c r="I160" s="128">
        <v>7196.2231500020289</v>
      </c>
      <c r="J160" s="128">
        <v>0</v>
      </c>
      <c r="K160" s="128">
        <v>26691.05356180227</v>
      </c>
      <c r="L160" s="128">
        <v>1392.3714943830703</v>
      </c>
      <c r="M160" s="93">
        <v>134422.848</v>
      </c>
      <c r="N160" s="128">
        <v>0</v>
      </c>
      <c r="O160" s="141">
        <v>2324</v>
      </c>
      <c r="P160" s="94"/>
      <c r="Q160" s="95"/>
      <c r="R160" s="128">
        <v>0</v>
      </c>
      <c r="S160" s="92"/>
      <c r="T160" s="128">
        <v>0</v>
      </c>
      <c r="U160" s="96">
        <v>21555.909347936162</v>
      </c>
      <c r="V160" s="96">
        <v>0</v>
      </c>
      <c r="W160" s="97">
        <v>590749.91255413147</v>
      </c>
    </row>
    <row r="161" spans="1:51" ht="10.5" x14ac:dyDescent="0.25">
      <c r="A161" s="100" t="s">
        <v>271</v>
      </c>
      <c r="B161" s="100"/>
      <c r="C161" s="101">
        <v>2078</v>
      </c>
      <c r="D161" s="89" t="s">
        <v>205</v>
      </c>
      <c r="F161" s="127">
        <v>1350227.49966</v>
      </c>
      <c r="G161" s="128">
        <v>153376.83078427747</v>
      </c>
      <c r="H161" s="128">
        <v>88726.944533916772</v>
      </c>
      <c r="I161" s="128">
        <v>154141.19955004347</v>
      </c>
      <c r="J161" s="128">
        <v>133.71721625234554</v>
      </c>
      <c r="K161" s="128">
        <v>179055.61833039855</v>
      </c>
      <c r="L161" s="128">
        <v>14820.049100613542</v>
      </c>
      <c r="M161" s="93">
        <v>134422.848</v>
      </c>
      <c r="N161" s="128">
        <v>0</v>
      </c>
      <c r="O161" s="141">
        <v>8151.8</v>
      </c>
      <c r="P161" s="94"/>
      <c r="Q161" s="95"/>
      <c r="R161" s="128">
        <v>0</v>
      </c>
      <c r="S161" s="92"/>
      <c r="T161" s="128">
        <v>0</v>
      </c>
      <c r="U161" s="96">
        <v>0</v>
      </c>
      <c r="V161" s="96">
        <v>0</v>
      </c>
      <c r="W161" s="97">
        <v>2083056.5071755024</v>
      </c>
    </row>
    <row r="162" spans="1:51" ht="10.5" x14ac:dyDescent="0.25">
      <c r="A162" s="100" t="s">
        <v>271</v>
      </c>
      <c r="B162" s="100"/>
      <c r="C162" s="101">
        <v>2030</v>
      </c>
      <c r="D162" s="89" t="s">
        <v>325</v>
      </c>
      <c r="F162" s="127">
        <v>716083.71354000003</v>
      </c>
      <c r="G162" s="128">
        <v>98274.780796170104</v>
      </c>
      <c r="H162" s="128">
        <v>56830.813442345134</v>
      </c>
      <c r="I162" s="128">
        <v>84951.434481514298</v>
      </c>
      <c r="J162" s="128">
        <v>1410.3320233884801</v>
      </c>
      <c r="K162" s="128">
        <v>79863.350998337541</v>
      </c>
      <c r="L162" s="128">
        <v>1317.8906700009877</v>
      </c>
      <c r="M162" s="93">
        <v>134422.848</v>
      </c>
      <c r="N162" s="128">
        <v>0</v>
      </c>
      <c r="O162" s="141">
        <v>3644</v>
      </c>
      <c r="P162" s="94"/>
      <c r="Q162" s="95"/>
      <c r="R162" s="128">
        <v>0</v>
      </c>
      <c r="S162" s="92"/>
      <c r="T162" s="128">
        <v>0</v>
      </c>
      <c r="U162" s="96">
        <v>0</v>
      </c>
      <c r="V162" s="96">
        <v>0</v>
      </c>
      <c r="W162" s="97">
        <v>1176799.1639517564</v>
      </c>
    </row>
    <row r="163" spans="1:51" ht="10.5" x14ac:dyDescent="0.25">
      <c r="A163" s="87" t="s">
        <v>269</v>
      </c>
      <c r="B163" s="87" t="s">
        <v>206</v>
      </c>
      <c r="C163" s="88">
        <v>2100</v>
      </c>
      <c r="D163" s="89" t="s">
        <v>207</v>
      </c>
      <c r="F163" s="127">
        <v>751709.76893999998</v>
      </c>
      <c r="G163" s="128">
        <v>44684.120830993401</v>
      </c>
      <c r="H163" s="128">
        <v>25245.042101425079</v>
      </c>
      <c r="I163" s="128">
        <v>59337.738283115323</v>
      </c>
      <c r="J163" s="128">
        <v>0</v>
      </c>
      <c r="K163" s="128">
        <v>66472.839445585065</v>
      </c>
      <c r="L163" s="128">
        <v>2041.1666114769391</v>
      </c>
      <c r="M163" s="93">
        <v>134422.848</v>
      </c>
      <c r="N163" s="128">
        <v>0</v>
      </c>
      <c r="O163" s="141">
        <v>16093</v>
      </c>
      <c r="P163" s="94"/>
      <c r="Q163" s="95"/>
      <c r="R163" s="128">
        <v>-9600.3220024665461</v>
      </c>
      <c r="S163" s="92"/>
      <c r="T163" s="128">
        <v>0</v>
      </c>
      <c r="U163" s="96">
        <v>0</v>
      </c>
      <c r="V163" s="96">
        <v>0</v>
      </c>
      <c r="W163" s="97">
        <v>1090406.2022101292</v>
      </c>
    </row>
    <row r="164" spans="1:51" ht="11" thickBot="1" x14ac:dyDescent="0.3">
      <c r="A164" s="100" t="s">
        <v>271</v>
      </c>
      <c r="B164" s="100"/>
      <c r="C164" s="88">
        <v>3036</v>
      </c>
      <c r="D164" s="89" t="s">
        <v>294</v>
      </c>
      <c r="F164" s="127">
        <v>1189910.2503599999</v>
      </c>
      <c r="G164" s="128">
        <v>53525.879462077908</v>
      </c>
      <c r="H164" s="128">
        <v>30573.874836226987</v>
      </c>
      <c r="I164" s="128">
        <v>47775.879139668672</v>
      </c>
      <c r="J164" s="128">
        <v>6561.3359271903864</v>
      </c>
      <c r="K164" s="128">
        <v>113879.60711374745</v>
      </c>
      <c r="L164" s="128">
        <v>9449.6883657605249</v>
      </c>
      <c r="M164" s="93">
        <v>134422.848</v>
      </c>
      <c r="N164" s="128">
        <v>0</v>
      </c>
      <c r="O164" s="141">
        <v>3644</v>
      </c>
      <c r="P164" s="94"/>
      <c r="Q164" s="95"/>
      <c r="R164" s="128">
        <v>0</v>
      </c>
      <c r="S164" s="92"/>
      <c r="T164" s="128">
        <v>0</v>
      </c>
      <c r="U164" s="96">
        <v>0</v>
      </c>
      <c r="V164" s="96">
        <v>0</v>
      </c>
      <c r="W164" s="97">
        <v>1589743.363204672</v>
      </c>
    </row>
    <row r="165" spans="1:51" ht="11" hidden="1" thickBot="1" x14ac:dyDescent="0.3">
      <c r="A165" s="87"/>
      <c r="B165" s="87"/>
      <c r="C165" s="88"/>
      <c r="D165" s="89"/>
      <c r="F165" s="91"/>
      <c r="G165" s="92"/>
      <c r="H165" s="92"/>
      <c r="I165" s="92"/>
      <c r="J165" s="92"/>
      <c r="K165" s="92"/>
      <c r="L165" s="92"/>
      <c r="M165" s="99"/>
      <c r="N165" s="92"/>
      <c r="O165" s="104"/>
      <c r="P165" s="94"/>
      <c r="Q165" s="95"/>
      <c r="R165" s="92"/>
      <c r="S165" s="92"/>
      <c r="T165" s="92"/>
      <c r="U165" s="96"/>
      <c r="V165" s="96"/>
      <c r="W165" s="97"/>
    </row>
    <row r="166" spans="1:51" ht="11" hidden="1" thickBot="1" x14ac:dyDescent="0.3">
      <c r="A166" s="87"/>
      <c r="B166" s="87"/>
      <c r="C166" s="88"/>
      <c r="D166" s="89"/>
      <c r="F166" s="91"/>
      <c r="G166" s="92"/>
      <c r="H166" s="92"/>
      <c r="I166" s="92"/>
      <c r="J166" s="92"/>
      <c r="K166" s="92"/>
      <c r="L166" s="92"/>
      <c r="M166" s="99"/>
      <c r="N166" s="92"/>
      <c r="O166" s="104"/>
      <c r="P166" s="94"/>
      <c r="Q166" s="95"/>
      <c r="R166" s="92"/>
      <c r="S166" s="92"/>
      <c r="T166" s="92"/>
      <c r="U166" s="96"/>
      <c r="V166" s="96"/>
      <c r="W166" s="97"/>
    </row>
    <row r="167" spans="1:51" ht="11" hidden="1" thickBot="1" x14ac:dyDescent="0.3">
      <c r="A167" s="87"/>
      <c r="B167" s="87"/>
      <c r="C167" s="88"/>
      <c r="D167" s="89"/>
      <c r="F167" s="91"/>
      <c r="G167" s="92"/>
      <c r="H167" s="92"/>
      <c r="I167" s="92"/>
      <c r="J167" s="92"/>
      <c r="K167" s="92"/>
      <c r="L167" s="92"/>
      <c r="M167" s="99"/>
      <c r="N167" s="92"/>
      <c r="O167" s="104"/>
      <c r="P167" s="94"/>
      <c r="Q167" s="95"/>
      <c r="R167" s="92"/>
      <c r="S167" s="92"/>
      <c r="T167" s="92"/>
      <c r="U167" s="96"/>
      <c r="V167" s="96"/>
      <c r="W167" s="97">
        <v>0</v>
      </c>
    </row>
    <row r="168" spans="1:51" ht="11" hidden="1" thickBot="1" x14ac:dyDescent="0.3">
      <c r="A168" s="87"/>
      <c r="B168" s="87"/>
      <c r="C168" s="88"/>
      <c r="D168" s="89"/>
      <c r="F168" s="91"/>
      <c r="G168" s="92"/>
      <c r="H168" s="92"/>
      <c r="I168" s="92"/>
      <c r="J168" s="92"/>
      <c r="K168" s="92"/>
      <c r="L168" s="92"/>
      <c r="M168" s="99"/>
      <c r="N168" s="92"/>
      <c r="O168" s="104"/>
      <c r="P168" s="94"/>
      <c r="Q168" s="95"/>
      <c r="R168" s="92"/>
      <c r="S168" s="92"/>
      <c r="T168" s="92"/>
      <c r="U168" s="96"/>
      <c r="V168" s="96"/>
      <c r="W168" s="97"/>
    </row>
    <row r="169" spans="1:51" s="52" customFormat="1" ht="10.5" x14ac:dyDescent="0.25">
      <c r="C169" s="71" t="s">
        <v>312</v>
      </c>
      <c r="D169" s="52" t="s">
        <v>269</v>
      </c>
      <c r="E169" s="76">
        <v>51</v>
      </c>
      <c r="F169" s="105">
        <v>62135403.223140009</v>
      </c>
      <c r="G169" s="72">
        <v>3499920.9277118901</v>
      </c>
      <c r="H169" s="72">
        <v>2019360.5512776542</v>
      </c>
      <c r="I169" s="72">
        <v>3578948.3564247824</v>
      </c>
      <c r="J169" s="72">
        <v>39487.066368761058</v>
      </c>
      <c r="K169" s="72">
        <v>6198068.7005082676</v>
      </c>
      <c r="L169" s="72">
        <v>1212794.0261350847</v>
      </c>
      <c r="M169" s="72">
        <v>6855565.2480000081</v>
      </c>
      <c r="N169" s="72">
        <v>134322.83100000001</v>
      </c>
      <c r="O169" s="72">
        <v>1555795.4</v>
      </c>
      <c r="P169" s="72">
        <v>0</v>
      </c>
      <c r="Q169" s="72">
        <v>0</v>
      </c>
      <c r="R169" s="72">
        <v>-792182.22962434136</v>
      </c>
      <c r="S169" s="72">
        <v>0</v>
      </c>
      <c r="T169" s="72">
        <v>1110959.146200082</v>
      </c>
      <c r="U169" s="72">
        <v>221952.58330343053</v>
      </c>
      <c r="V169" s="72">
        <v>0</v>
      </c>
      <c r="W169" s="106">
        <v>87770395.830445632</v>
      </c>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row>
    <row r="170" spans="1:51" ht="10.5" x14ac:dyDescent="0.25">
      <c r="C170" s="71" t="s">
        <v>312</v>
      </c>
      <c r="D170" s="53" t="s">
        <v>271</v>
      </c>
      <c r="E170" s="76">
        <v>106</v>
      </c>
      <c r="F170" s="105">
        <v>120448130.70185998</v>
      </c>
      <c r="G170" s="72">
        <v>8873141.2453243267</v>
      </c>
      <c r="H170" s="72">
        <v>5130746.315036606</v>
      </c>
      <c r="I170" s="72">
        <v>10193194.452164823</v>
      </c>
      <c r="J170" s="72">
        <v>382225.93881485664</v>
      </c>
      <c r="K170" s="72">
        <v>13654320.243306598</v>
      </c>
      <c r="L170" s="72">
        <v>4550876.5704241516</v>
      </c>
      <c r="M170" s="72">
        <v>13845553.343999982</v>
      </c>
      <c r="N170" s="72">
        <v>191916.98034120002</v>
      </c>
      <c r="O170" s="72">
        <v>883385.8000000004</v>
      </c>
      <c r="P170" s="72">
        <v>0</v>
      </c>
      <c r="Q170" s="72">
        <v>0</v>
      </c>
      <c r="R170" s="72">
        <v>0</v>
      </c>
      <c r="S170" s="72">
        <v>0</v>
      </c>
      <c r="T170" s="72">
        <v>864884.88547616778</v>
      </c>
      <c r="U170" s="72">
        <v>570151.12872589729</v>
      </c>
      <c r="V170" s="72">
        <v>0</v>
      </c>
      <c r="W170" s="97">
        <v>179588527.6054745</v>
      </c>
    </row>
    <row r="171" spans="1:51" ht="11" thickBot="1" x14ac:dyDescent="0.3">
      <c r="C171" s="71" t="s">
        <v>312</v>
      </c>
      <c r="D171" s="52" t="s">
        <v>272</v>
      </c>
      <c r="E171" s="76">
        <v>3</v>
      </c>
      <c r="F171" s="105">
        <v>3918866.094</v>
      </c>
      <c r="G171" s="72">
        <v>209697.19703617686</v>
      </c>
      <c r="H171" s="72">
        <v>120904.02169574169</v>
      </c>
      <c r="I171" s="72">
        <v>306728.63265358971</v>
      </c>
      <c r="J171" s="72">
        <v>35179.007986382247</v>
      </c>
      <c r="K171" s="72">
        <v>330987.83287972771</v>
      </c>
      <c r="L171" s="72">
        <v>105598.14805681123</v>
      </c>
      <c r="M171" s="72">
        <v>268845.696</v>
      </c>
      <c r="N171" s="72">
        <v>0</v>
      </c>
      <c r="O171" s="72">
        <v>17612.8</v>
      </c>
      <c r="P171" s="72">
        <v>0</v>
      </c>
      <c r="Q171" s="72">
        <v>0</v>
      </c>
      <c r="R171" s="72">
        <v>0</v>
      </c>
      <c r="S171" s="72">
        <v>0</v>
      </c>
      <c r="T171" s="72">
        <v>0</v>
      </c>
      <c r="U171" s="72">
        <v>86819.784130280139</v>
      </c>
      <c r="V171" s="72">
        <v>0</v>
      </c>
      <c r="W171" s="107">
        <v>5401239.2144387104</v>
      </c>
    </row>
    <row r="172" spans="1:51" ht="7.5" customHeight="1" x14ac:dyDescent="0.25">
      <c r="C172" s="71"/>
      <c r="D172" s="52"/>
      <c r="F172" s="105"/>
      <c r="G172" s="72"/>
      <c r="H172" s="72"/>
      <c r="I172" s="72"/>
      <c r="J172" s="72"/>
      <c r="K172" s="72"/>
      <c r="L172" s="72"/>
      <c r="M172" s="72"/>
      <c r="N172" s="72"/>
      <c r="O172" s="72"/>
      <c r="P172" s="72"/>
      <c r="Q172" s="72"/>
      <c r="R172" s="72"/>
      <c r="S172" s="72"/>
      <c r="T172" s="72"/>
      <c r="U172" s="72"/>
      <c r="V172" s="72"/>
      <c r="W172" s="156"/>
    </row>
    <row r="173" spans="1:51" ht="10.5" x14ac:dyDescent="0.25">
      <c r="C173" s="52" t="s">
        <v>359</v>
      </c>
      <c r="D173" s="98"/>
      <c r="E173" s="157">
        <v>160</v>
      </c>
      <c r="F173" s="105">
        <v>186502400.01899999</v>
      </c>
      <c r="G173" s="72">
        <v>12582759.370072395</v>
      </c>
      <c r="H173" s="72">
        <v>7271010.8880100017</v>
      </c>
      <c r="I173" s="72">
        <v>14078871.441243196</v>
      </c>
      <c r="J173" s="72">
        <v>456892.01316999993</v>
      </c>
      <c r="K173" s="72">
        <v>20183376.776694596</v>
      </c>
      <c r="L173" s="72">
        <v>5869268.7446160475</v>
      </c>
      <c r="M173" s="72">
        <v>20969964.287999988</v>
      </c>
      <c r="N173" s="72">
        <v>326239.81134120002</v>
      </c>
      <c r="O173" s="72">
        <v>2456794</v>
      </c>
      <c r="P173" s="72">
        <v>0</v>
      </c>
      <c r="Q173" s="72">
        <v>0</v>
      </c>
      <c r="R173" s="72">
        <v>-792182.22962434136</v>
      </c>
      <c r="S173" s="72">
        <v>0</v>
      </c>
      <c r="T173" s="72">
        <v>1975844.0316762498</v>
      </c>
      <c r="U173" s="72">
        <v>878923.49615960801</v>
      </c>
      <c r="V173" s="72">
        <v>0</v>
      </c>
      <c r="W173" s="156">
        <v>272760162.65035886</v>
      </c>
    </row>
    <row r="174" spans="1:51" ht="11" thickBot="1" x14ac:dyDescent="0.3">
      <c r="A174" s="158" t="s">
        <v>360</v>
      </c>
      <c r="F174" s="154"/>
      <c r="W174" s="155"/>
    </row>
    <row r="175" spans="1:51" ht="11" thickBot="1" x14ac:dyDescent="0.3">
      <c r="A175" s="158" t="s">
        <v>360</v>
      </c>
      <c r="D175" s="160" t="s">
        <v>361</v>
      </c>
      <c r="F175" s="159">
        <v>0</v>
      </c>
      <c r="G175" s="159">
        <v>0</v>
      </c>
      <c r="H175" s="159">
        <v>0</v>
      </c>
      <c r="I175" s="159">
        <v>0</v>
      </c>
      <c r="J175" s="159">
        <v>0</v>
      </c>
      <c r="K175" s="159">
        <v>0</v>
      </c>
      <c r="L175" s="159">
        <v>0</v>
      </c>
      <c r="N175" s="159">
        <v>0</v>
      </c>
      <c r="R175" s="161">
        <v>-9.0949470177292824E-11</v>
      </c>
      <c r="T175" s="161">
        <v>0</v>
      </c>
      <c r="U175" s="161">
        <v>0</v>
      </c>
      <c r="V175" s="161"/>
      <c r="W175" s="162">
        <v>272760162.65035897</v>
      </c>
    </row>
    <row r="176" spans="1:51" ht="11" thickBot="1" x14ac:dyDescent="0.3">
      <c r="A176" s="158" t="s">
        <v>360</v>
      </c>
      <c r="D176" s="163" t="s">
        <v>313</v>
      </c>
      <c r="F176" s="164"/>
      <c r="G176" s="165"/>
      <c r="H176" s="165"/>
      <c r="I176" s="165"/>
      <c r="J176" s="165"/>
      <c r="K176" s="165"/>
      <c r="L176" s="165"/>
      <c r="M176" s="165"/>
      <c r="N176" s="165"/>
      <c r="O176" s="165"/>
      <c r="P176" s="165"/>
      <c r="Q176" s="165"/>
      <c r="R176" s="165"/>
      <c r="S176" s="165"/>
      <c r="T176" s="165"/>
      <c r="U176" s="165"/>
      <c r="V176" s="166"/>
      <c r="W176" s="167">
        <v>0</v>
      </c>
    </row>
    <row r="177" spans="1:23" hidden="1" x14ac:dyDescent="0.2">
      <c r="A177" s="98"/>
      <c r="B177" s="98"/>
      <c r="C177" s="98"/>
      <c r="D177" s="98"/>
      <c r="E177" s="98"/>
      <c r="F177" s="98"/>
      <c r="G177" s="98"/>
      <c r="H177" s="98"/>
      <c r="I177" s="98"/>
      <c r="J177" s="98"/>
      <c r="K177" s="98"/>
      <c r="L177" s="98"/>
      <c r="M177" s="98"/>
      <c r="N177" s="98"/>
      <c r="O177" s="98"/>
      <c r="P177" s="98"/>
      <c r="Q177" s="98"/>
      <c r="R177" s="98"/>
      <c r="S177" s="98"/>
      <c r="T177" s="98"/>
      <c r="U177" s="98"/>
      <c r="V177" s="98"/>
      <c r="W177" s="168"/>
    </row>
    <row r="178" spans="1:23" hidden="1" x14ac:dyDescent="0.2">
      <c r="P178" s="76" t="e">
        <v>#REF!</v>
      </c>
    </row>
    <row r="179" spans="1:23" hidden="1" x14ac:dyDescent="0.2">
      <c r="O179" s="76">
        <v>1494804.2</v>
      </c>
      <c r="P179" s="76">
        <v>5895360.3498558979</v>
      </c>
      <c r="R179" s="76">
        <v>-792182.22962434136</v>
      </c>
    </row>
    <row r="180" spans="1:23" hidden="1" x14ac:dyDescent="0.2"/>
    <row r="181" spans="1:23" hidden="1" x14ac:dyDescent="0.2"/>
    <row r="182" spans="1:23" hidden="1" x14ac:dyDescent="0.2"/>
    <row r="183" spans="1:23" x14ac:dyDescent="0.2">
      <c r="A183" s="98"/>
      <c r="B183" s="98"/>
      <c r="C183" s="98"/>
      <c r="D183" s="98"/>
      <c r="E183" s="98"/>
      <c r="F183" s="98"/>
      <c r="G183" s="98"/>
      <c r="H183" s="98"/>
      <c r="I183" s="98"/>
      <c r="J183" s="98"/>
      <c r="K183" s="98"/>
      <c r="L183" s="98"/>
      <c r="M183" s="98"/>
      <c r="N183" s="98"/>
      <c r="O183" s="98"/>
      <c r="P183" s="98"/>
      <c r="Q183" s="98"/>
      <c r="R183" s="98"/>
      <c r="S183" s="98"/>
      <c r="T183" s="98"/>
      <c r="U183" s="98"/>
      <c r="V183" s="98"/>
      <c r="W183" s="98"/>
    </row>
    <row r="184" spans="1:23" x14ac:dyDescent="0.2">
      <c r="A184" s="98"/>
      <c r="B184" s="98"/>
      <c r="C184" s="98"/>
      <c r="D184" s="98"/>
      <c r="E184" s="98"/>
      <c r="F184" s="98"/>
      <c r="G184" s="98"/>
      <c r="H184" s="98"/>
      <c r="I184" s="98"/>
      <c r="J184" s="98"/>
      <c r="K184" s="98"/>
      <c r="L184" s="98"/>
      <c r="M184" s="98"/>
      <c r="N184" s="98"/>
      <c r="O184" s="98"/>
      <c r="P184" s="98"/>
      <c r="Q184" s="98"/>
      <c r="R184" s="98"/>
      <c r="S184" s="98"/>
      <c r="T184" s="98"/>
      <c r="U184" s="98"/>
      <c r="V184" s="98"/>
      <c r="W184" s="98"/>
    </row>
    <row r="185" spans="1:23" x14ac:dyDescent="0.2">
      <c r="A185" s="98"/>
      <c r="B185" s="98"/>
      <c r="C185" s="98"/>
      <c r="D185" s="98"/>
      <c r="E185" s="98"/>
      <c r="F185" s="98"/>
      <c r="G185" s="98"/>
      <c r="H185" s="98"/>
      <c r="I185" s="98"/>
      <c r="J185" s="98"/>
      <c r="K185" s="98"/>
      <c r="L185" s="98"/>
      <c r="M185" s="98"/>
      <c r="N185" s="98"/>
      <c r="O185" s="98"/>
      <c r="P185" s="98"/>
      <c r="Q185" s="98"/>
      <c r="R185" s="98"/>
      <c r="S185" s="98"/>
      <c r="T185" s="98"/>
      <c r="U185" s="98"/>
      <c r="V185" s="98"/>
      <c r="W185" s="98"/>
    </row>
    <row r="186" spans="1:23" x14ac:dyDescent="0.2">
      <c r="A186" s="98"/>
      <c r="B186" s="98"/>
      <c r="C186" s="98"/>
      <c r="D186" s="98"/>
      <c r="E186" s="98"/>
      <c r="F186" s="98"/>
      <c r="G186" s="98"/>
      <c r="H186" s="98"/>
      <c r="I186" s="98"/>
      <c r="J186" s="98"/>
      <c r="K186" s="98"/>
      <c r="L186" s="98"/>
      <c r="M186" s="98"/>
      <c r="N186" s="98"/>
      <c r="O186" s="98"/>
      <c r="P186" s="98"/>
      <c r="Q186" s="98"/>
      <c r="R186" s="98"/>
      <c r="S186" s="98"/>
      <c r="T186" s="98"/>
      <c r="U186" s="98"/>
      <c r="V186" s="98"/>
      <c r="W186" s="98"/>
    </row>
    <row r="187" spans="1:23" x14ac:dyDescent="0.2">
      <c r="A187" s="98"/>
      <c r="B187" s="98"/>
      <c r="C187" s="98"/>
      <c r="D187" s="98"/>
      <c r="E187" s="98"/>
      <c r="F187" s="98"/>
      <c r="G187" s="98"/>
      <c r="H187" s="98"/>
      <c r="I187" s="98"/>
      <c r="J187" s="98"/>
      <c r="K187" s="98"/>
      <c r="L187" s="98"/>
      <c r="M187" s="98"/>
      <c r="N187" s="98"/>
      <c r="O187" s="98"/>
      <c r="P187" s="98"/>
      <c r="Q187" s="98"/>
      <c r="R187" s="98"/>
      <c r="S187" s="98"/>
      <c r="T187" s="98"/>
      <c r="U187" s="98"/>
      <c r="V187" s="98"/>
      <c r="W187" s="98"/>
    </row>
    <row r="188" spans="1:23" x14ac:dyDescent="0.2">
      <c r="A188" s="98"/>
      <c r="B188" s="98"/>
      <c r="C188" s="98"/>
      <c r="D188" s="98"/>
      <c r="E188" s="98"/>
      <c r="F188" s="98"/>
      <c r="G188" s="98"/>
      <c r="H188" s="98"/>
      <c r="I188" s="98"/>
      <c r="J188" s="98"/>
      <c r="K188" s="98"/>
      <c r="L188" s="98"/>
      <c r="M188" s="98"/>
      <c r="N188" s="98"/>
      <c r="O188" s="98"/>
      <c r="P188" s="98"/>
      <c r="Q188" s="98"/>
      <c r="R188" s="98"/>
      <c r="S188" s="98"/>
      <c r="T188" s="98"/>
      <c r="U188" s="98"/>
      <c r="V188" s="98"/>
      <c r="W188" s="98"/>
    </row>
    <row r="189" spans="1:23" x14ac:dyDescent="0.2">
      <c r="A189" s="98"/>
      <c r="B189" s="98"/>
      <c r="C189" s="98"/>
      <c r="D189" s="98"/>
      <c r="E189" s="98"/>
      <c r="F189" s="98"/>
      <c r="G189" s="98"/>
      <c r="H189" s="98"/>
      <c r="I189" s="98"/>
      <c r="J189" s="98"/>
      <c r="K189" s="98"/>
      <c r="L189" s="98"/>
      <c r="M189" s="98"/>
      <c r="N189" s="98"/>
      <c r="O189" s="98"/>
      <c r="P189" s="98"/>
      <c r="Q189" s="98"/>
      <c r="R189" s="98"/>
      <c r="S189" s="98"/>
      <c r="T189" s="98"/>
      <c r="U189" s="98"/>
      <c r="V189" s="98"/>
      <c r="W189" s="98"/>
    </row>
    <row r="190" spans="1:23" x14ac:dyDescent="0.2">
      <c r="A190" s="98"/>
      <c r="B190" s="98"/>
      <c r="C190" s="98"/>
      <c r="D190" s="98"/>
      <c r="E190" s="98"/>
      <c r="F190" s="98"/>
      <c r="G190" s="98"/>
      <c r="H190" s="98"/>
      <c r="I190" s="98"/>
      <c r="J190" s="98"/>
      <c r="K190" s="98"/>
      <c r="L190" s="98"/>
      <c r="M190" s="98"/>
      <c r="N190" s="98"/>
      <c r="O190" s="98"/>
      <c r="P190" s="98"/>
      <c r="Q190" s="98"/>
      <c r="R190" s="98"/>
      <c r="S190" s="98"/>
      <c r="T190" s="98"/>
      <c r="U190" s="98"/>
      <c r="V190" s="98"/>
      <c r="W190" s="98"/>
    </row>
    <row r="191" spans="1:23" x14ac:dyDescent="0.2">
      <c r="A191" s="98"/>
      <c r="B191" s="98"/>
      <c r="C191" s="98"/>
      <c r="D191" s="98"/>
      <c r="E191" s="98"/>
      <c r="F191" s="98"/>
      <c r="G191" s="98"/>
      <c r="H191" s="98"/>
      <c r="I191" s="98"/>
      <c r="J191" s="98"/>
      <c r="K191" s="98"/>
      <c r="L191" s="98"/>
      <c r="M191" s="98"/>
      <c r="N191" s="98"/>
      <c r="O191" s="98"/>
      <c r="P191" s="98"/>
      <c r="Q191" s="98"/>
      <c r="R191" s="98"/>
      <c r="S191" s="98"/>
      <c r="T191" s="98"/>
      <c r="U191" s="98"/>
      <c r="V191" s="98"/>
      <c r="W191" s="98"/>
    </row>
  </sheetData>
  <mergeCells count="1">
    <mergeCell ref="F3:W3"/>
  </mergeCells>
  <dataValidations disablePrompts="1" count="1">
    <dataValidation type="list" allowBlank="1" showInputMessage="1" showErrorMessage="1" sqref="A5:A168" xr:uid="{4E594444-8070-4B33-AD40-DD9CFFFE72CD}">
      <formula1>$D$169:$D$171</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U67"/>
  <sheetViews>
    <sheetView workbookViewId="0">
      <pane xSplit="4" ySplit="4" topLeftCell="E5" activePane="bottomRight" state="frozen"/>
      <selection pane="topRight" activeCell="E1" sqref="E1"/>
      <selection pane="bottomLeft" activeCell="A5" sqref="A5"/>
      <selection pane="bottomRight" activeCell="D16" sqref="D16"/>
    </sheetView>
  </sheetViews>
  <sheetFormatPr defaultColWidth="9.1796875" defaultRowHeight="10" x14ac:dyDescent="0.2"/>
  <cols>
    <col min="1" max="1" width="20.1796875" style="90" customWidth="1"/>
    <col min="2" max="2" width="6.54296875" style="90" customWidth="1"/>
    <col min="3" max="3" width="6.26953125" style="108" bestFit="1" customWidth="1"/>
    <col min="4" max="4" width="35" style="90" customWidth="1"/>
    <col min="5" max="5" width="2.7265625" style="90" customWidth="1"/>
    <col min="6" max="6" width="10.1796875" style="76" bestFit="1" customWidth="1"/>
    <col min="7" max="7" width="9.81640625" style="76" bestFit="1" customWidth="1"/>
    <col min="8" max="8" width="9.81640625" style="76" customWidth="1"/>
    <col min="9" max="9" width="9.81640625" style="76" bestFit="1" customWidth="1"/>
    <col min="10" max="10" width="9.54296875" style="76" bestFit="1" customWidth="1"/>
    <col min="11" max="11" width="9.7265625" style="76" bestFit="1" customWidth="1"/>
    <col min="12" max="13" width="9.54296875" style="76" bestFit="1" customWidth="1"/>
    <col min="14" max="14" width="9.26953125" style="76" customWidth="1"/>
    <col min="15" max="15" width="9.26953125" style="76" bestFit="1" customWidth="1"/>
    <col min="16" max="16" width="10.453125" style="76" customWidth="1"/>
    <col min="17" max="17" width="10.81640625" style="76" customWidth="1"/>
    <col min="18" max="18" width="11" style="76" customWidth="1"/>
    <col min="19" max="19" width="10.453125" style="76" hidden="1" customWidth="1"/>
    <col min="20" max="20" width="10.7265625" style="76" customWidth="1"/>
    <col min="21" max="21" width="10.54296875" style="76" customWidth="1"/>
    <col min="22" max="22" width="10.26953125" style="76" hidden="1" customWidth="1"/>
    <col min="23" max="23" width="12" style="76" bestFit="1" customWidth="1"/>
    <col min="24" max="16384" width="9.1796875" style="98"/>
  </cols>
  <sheetData>
    <row r="1" spans="1:99" s="71" customFormat="1" ht="10.5" x14ac:dyDescent="0.25">
      <c r="A1" s="70" t="s">
        <v>314</v>
      </c>
      <c r="B1" s="70"/>
      <c r="D1" s="52"/>
      <c r="E1" s="52"/>
      <c r="F1" s="52"/>
      <c r="G1" s="52"/>
      <c r="H1" s="52"/>
      <c r="I1" s="52"/>
      <c r="J1" s="52"/>
      <c r="K1" s="52"/>
      <c r="L1" s="52"/>
      <c r="M1" s="52"/>
      <c r="N1" s="52"/>
      <c r="O1" s="135"/>
      <c r="P1" s="52"/>
      <c r="Q1" s="52"/>
      <c r="R1" s="52"/>
      <c r="S1" s="52"/>
      <c r="T1" s="73"/>
      <c r="U1" s="73"/>
      <c r="V1" s="73"/>
      <c r="W1" s="52"/>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s="71" customFormat="1" ht="11" thickBot="1" x14ac:dyDescent="0.3">
      <c r="A2" s="77" t="s">
        <v>328</v>
      </c>
      <c r="B2" s="70"/>
      <c r="D2" s="52"/>
      <c r="E2" s="52"/>
      <c r="F2" s="72"/>
      <c r="G2" s="72"/>
      <c r="H2" s="72"/>
      <c r="I2" s="72"/>
      <c r="J2" s="72"/>
      <c r="K2" s="72"/>
      <c r="L2" s="72"/>
      <c r="M2" s="75"/>
      <c r="N2" s="72"/>
      <c r="O2" s="109"/>
      <c r="P2" s="72"/>
      <c r="Q2" s="52"/>
      <c r="R2" s="72"/>
      <c r="S2" s="72"/>
      <c r="T2" s="75"/>
      <c r="U2" s="136" t="s">
        <v>298</v>
      </c>
      <c r="V2" s="75" t="s">
        <v>298</v>
      </c>
      <c r="W2" s="72"/>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s="71" customFormat="1" ht="11" thickBot="1" x14ac:dyDescent="0.3">
      <c r="A3" s="77" t="s">
        <v>299</v>
      </c>
      <c r="B3" s="78"/>
      <c r="C3" s="79"/>
      <c r="D3" s="52"/>
      <c r="E3" s="52"/>
      <c r="F3" s="151" t="s">
        <v>300</v>
      </c>
      <c r="G3" s="152"/>
      <c r="H3" s="152"/>
      <c r="I3" s="152"/>
      <c r="J3" s="152"/>
      <c r="K3" s="152"/>
      <c r="L3" s="152"/>
      <c r="M3" s="152"/>
      <c r="N3" s="152"/>
      <c r="O3" s="152"/>
      <c r="P3" s="152"/>
      <c r="Q3" s="152"/>
      <c r="R3" s="152"/>
      <c r="S3" s="152"/>
      <c r="T3" s="152"/>
      <c r="U3" s="152"/>
      <c r="V3" s="152"/>
      <c r="W3" s="153"/>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s="82" customFormat="1" ht="31.5" x14ac:dyDescent="0.25">
      <c r="A4" s="80" t="s">
        <v>0</v>
      </c>
      <c r="B4" s="81" t="s">
        <v>257</v>
      </c>
      <c r="C4" s="81" t="s">
        <v>258</v>
      </c>
      <c r="D4" s="80" t="s">
        <v>1</v>
      </c>
      <c r="F4" s="125" t="s">
        <v>301</v>
      </c>
      <c r="G4" s="126" t="s">
        <v>302</v>
      </c>
      <c r="H4" s="126" t="s">
        <v>303</v>
      </c>
      <c r="I4" s="126" t="s">
        <v>304</v>
      </c>
      <c r="J4" s="126" t="s">
        <v>244</v>
      </c>
      <c r="K4" s="126" t="s">
        <v>332</v>
      </c>
      <c r="L4" s="126" t="s">
        <v>305</v>
      </c>
      <c r="M4" s="110" t="s">
        <v>246</v>
      </c>
      <c r="N4" s="126" t="s">
        <v>247</v>
      </c>
      <c r="O4" s="144" t="s">
        <v>306</v>
      </c>
      <c r="P4" s="126" t="s">
        <v>315</v>
      </c>
      <c r="Q4" s="126" t="s">
        <v>354</v>
      </c>
      <c r="R4" s="126" t="s">
        <v>309</v>
      </c>
      <c r="S4" s="84" t="s">
        <v>327</v>
      </c>
      <c r="T4" s="126" t="s">
        <v>334</v>
      </c>
      <c r="U4" s="84" t="s">
        <v>316</v>
      </c>
      <c r="V4" s="114" t="s">
        <v>310</v>
      </c>
      <c r="W4" s="85" t="s">
        <v>311</v>
      </c>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row>
    <row r="5" spans="1:99" ht="10.5" x14ac:dyDescent="0.25">
      <c r="A5" s="100" t="s">
        <v>271</v>
      </c>
      <c r="B5" s="101"/>
      <c r="C5" s="101">
        <v>6907</v>
      </c>
      <c r="D5" s="102" t="s">
        <v>4</v>
      </c>
      <c r="F5" s="127">
        <v>4869188.6213700008</v>
      </c>
      <c r="G5" s="128">
        <v>542420.9630135945</v>
      </c>
      <c r="H5" s="128">
        <v>196131.22476878334</v>
      </c>
      <c r="I5" s="128">
        <v>460059.78933660907</v>
      </c>
      <c r="J5" s="128">
        <v>0</v>
      </c>
      <c r="K5" s="128">
        <v>461100.42344122694</v>
      </c>
      <c r="L5" s="128">
        <v>45455.917926315989</v>
      </c>
      <c r="M5" s="145">
        <v>134422.848</v>
      </c>
      <c r="N5" s="128">
        <v>0</v>
      </c>
      <c r="O5" s="141">
        <v>59113</v>
      </c>
      <c r="P5" s="94"/>
      <c r="Q5" s="94"/>
      <c r="R5" s="128">
        <v>0</v>
      </c>
      <c r="S5" s="92"/>
      <c r="T5" s="130">
        <v>0</v>
      </c>
      <c r="U5" s="96">
        <v>0</v>
      </c>
      <c r="V5" s="96"/>
      <c r="W5" s="97">
        <v>6767892.7878565304</v>
      </c>
    </row>
    <row r="6" spans="1:99" ht="10.5" x14ac:dyDescent="0.25">
      <c r="A6" s="100" t="s">
        <v>271</v>
      </c>
      <c r="B6" s="101"/>
      <c r="C6" s="101">
        <v>4064</v>
      </c>
      <c r="D6" s="89" t="s">
        <v>209</v>
      </c>
      <c r="F6" s="127">
        <v>7194463.850970001</v>
      </c>
      <c r="G6" s="128">
        <v>265634.86369723006</v>
      </c>
      <c r="H6" s="128">
        <v>86872.216170660147</v>
      </c>
      <c r="I6" s="128">
        <v>141832.18966646367</v>
      </c>
      <c r="J6" s="128">
        <v>0</v>
      </c>
      <c r="K6" s="128">
        <v>472373.04738771782</v>
      </c>
      <c r="L6" s="128">
        <v>16017.214680162244</v>
      </c>
      <c r="M6" s="93">
        <v>134422.848</v>
      </c>
      <c r="N6" s="128">
        <v>0</v>
      </c>
      <c r="O6" s="141">
        <v>69258.8</v>
      </c>
      <c r="P6" s="128">
        <v>1299163.5111401731</v>
      </c>
      <c r="Q6" s="94"/>
      <c r="R6" s="128">
        <v>0</v>
      </c>
      <c r="S6" s="92"/>
      <c r="T6" s="130">
        <v>0</v>
      </c>
      <c r="U6" s="96">
        <v>0</v>
      </c>
      <c r="V6" s="96"/>
      <c r="W6" s="97">
        <v>9680038.5417124089</v>
      </c>
    </row>
    <row r="7" spans="1:99" ht="10.5" x14ac:dyDescent="0.25">
      <c r="A7" s="100" t="s">
        <v>271</v>
      </c>
      <c r="B7" s="101"/>
      <c r="C7" s="101">
        <v>4025</v>
      </c>
      <c r="D7" s="89" t="s">
        <v>212</v>
      </c>
      <c r="F7" s="127">
        <v>3828827.7900900003</v>
      </c>
      <c r="G7" s="128">
        <v>366696.54200271145</v>
      </c>
      <c r="H7" s="128">
        <v>133426.71206533292</v>
      </c>
      <c r="I7" s="128">
        <v>333929.84604669153</v>
      </c>
      <c r="J7" s="128">
        <v>0</v>
      </c>
      <c r="K7" s="128">
        <v>374234.97771692282</v>
      </c>
      <c r="L7" s="128">
        <v>44757.955264336444</v>
      </c>
      <c r="M7" s="93">
        <v>134422.848</v>
      </c>
      <c r="N7" s="128">
        <v>0</v>
      </c>
      <c r="O7" s="141">
        <v>33611</v>
      </c>
      <c r="P7" s="94"/>
      <c r="Q7" s="94"/>
      <c r="R7" s="128">
        <v>0</v>
      </c>
      <c r="S7" s="92"/>
      <c r="T7" s="130">
        <v>0</v>
      </c>
      <c r="U7" s="96">
        <v>177067.02326731011</v>
      </c>
      <c r="V7" s="96"/>
      <c r="W7" s="97">
        <v>5426974.6944533056</v>
      </c>
    </row>
    <row r="8" spans="1:99" ht="10.5" x14ac:dyDescent="0.25">
      <c r="A8" s="100" t="s">
        <v>271</v>
      </c>
      <c r="B8" s="101"/>
      <c r="C8" s="101">
        <v>4041</v>
      </c>
      <c r="D8" s="89" t="s">
        <v>213</v>
      </c>
      <c r="F8" s="127">
        <v>4727450.5299900007</v>
      </c>
      <c r="G8" s="128">
        <v>392161.8942856387</v>
      </c>
      <c r="H8" s="128">
        <v>142229.73049996214</v>
      </c>
      <c r="I8" s="128">
        <v>420655.54123737011</v>
      </c>
      <c r="J8" s="128">
        <v>0</v>
      </c>
      <c r="K8" s="128">
        <v>402201.39766014158</v>
      </c>
      <c r="L8" s="128">
        <v>80706.266083762835</v>
      </c>
      <c r="M8" s="93">
        <v>134422.848</v>
      </c>
      <c r="N8" s="128">
        <v>0</v>
      </c>
      <c r="O8" s="141">
        <v>32768</v>
      </c>
      <c r="P8" s="94"/>
      <c r="Q8" s="94"/>
      <c r="R8" s="128">
        <v>0</v>
      </c>
      <c r="S8" s="92"/>
      <c r="T8" s="130">
        <v>0</v>
      </c>
      <c r="U8" s="96">
        <v>0</v>
      </c>
      <c r="V8" s="96"/>
      <c r="W8" s="97">
        <v>6332596.2077568769</v>
      </c>
    </row>
    <row r="9" spans="1:99" ht="10.5" x14ac:dyDescent="0.25">
      <c r="A9" s="100" t="s">
        <v>270</v>
      </c>
      <c r="B9" s="101" t="s">
        <v>214</v>
      </c>
      <c r="C9" s="101">
        <v>5400</v>
      </c>
      <c r="D9" s="89" t="s">
        <v>215</v>
      </c>
      <c r="F9" s="127">
        <v>8489982.0516300015</v>
      </c>
      <c r="G9" s="128">
        <v>423686.4539733188</v>
      </c>
      <c r="H9" s="128">
        <v>158504.85764853275</v>
      </c>
      <c r="I9" s="128">
        <v>286891.44533330272</v>
      </c>
      <c r="J9" s="128">
        <v>0</v>
      </c>
      <c r="K9" s="128">
        <v>575449.42033731192</v>
      </c>
      <c r="L9" s="128">
        <v>24415.574416391901</v>
      </c>
      <c r="M9" s="93">
        <v>134422.848</v>
      </c>
      <c r="N9" s="128">
        <v>0</v>
      </c>
      <c r="O9" s="141">
        <v>43520</v>
      </c>
      <c r="P9" s="94"/>
      <c r="Q9" s="94"/>
      <c r="R9" s="128">
        <v>-16944.750010956657</v>
      </c>
      <c r="S9" s="92"/>
      <c r="T9" s="130">
        <v>0</v>
      </c>
      <c r="U9" s="96">
        <v>0</v>
      </c>
      <c r="V9" s="96"/>
      <c r="W9" s="97">
        <v>10119927.901327902</v>
      </c>
    </row>
    <row r="10" spans="1:99" ht="10.5" x14ac:dyDescent="0.25">
      <c r="A10" s="100" t="s">
        <v>271</v>
      </c>
      <c r="B10" s="101"/>
      <c r="C10" s="101">
        <v>6906</v>
      </c>
      <c r="D10" s="102" t="s">
        <v>5</v>
      </c>
      <c r="F10" s="127">
        <v>6008629.2933600005</v>
      </c>
      <c r="G10" s="128">
        <v>669176.67776210955</v>
      </c>
      <c r="H10" s="128">
        <v>241530.95712974347</v>
      </c>
      <c r="I10" s="128">
        <v>616115.54788956151</v>
      </c>
      <c r="J10" s="128">
        <v>0</v>
      </c>
      <c r="K10" s="128">
        <v>551828.86502649682</v>
      </c>
      <c r="L10" s="128">
        <v>72986.474133083859</v>
      </c>
      <c r="M10" s="93">
        <v>134422.848</v>
      </c>
      <c r="N10" s="128">
        <v>0</v>
      </c>
      <c r="O10" s="141">
        <v>66560</v>
      </c>
      <c r="P10" s="94"/>
      <c r="Q10" s="94"/>
      <c r="R10" s="128">
        <v>0</v>
      </c>
      <c r="S10" s="92"/>
      <c r="T10" s="130">
        <v>0</v>
      </c>
      <c r="U10" s="96">
        <v>0</v>
      </c>
      <c r="V10" s="96"/>
      <c r="W10" s="97">
        <v>8361250.6633009957</v>
      </c>
    </row>
    <row r="11" spans="1:99" ht="10.5" x14ac:dyDescent="0.25">
      <c r="A11" s="100" t="s">
        <v>272</v>
      </c>
      <c r="B11" s="101"/>
      <c r="C11" s="101">
        <v>6102</v>
      </c>
      <c r="D11" s="102" t="s">
        <v>6</v>
      </c>
      <c r="F11" s="127">
        <v>3545819.6868900005</v>
      </c>
      <c r="G11" s="128">
        <v>270905.85925228411</v>
      </c>
      <c r="H11" s="128">
        <v>99300.64771118862</v>
      </c>
      <c r="I11" s="128">
        <v>293796.35433653597</v>
      </c>
      <c r="J11" s="128">
        <v>0</v>
      </c>
      <c r="K11" s="128">
        <v>243533.04343545923</v>
      </c>
      <c r="L11" s="128">
        <v>11834.337444799756</v>
      </c>
      <c r="M11" s="93">
        <v>134422.848</v>
      </c>
      <c r="N11" s="128">
        <v>0</v>
      </c>
      <c r="O11" s="141">
        <v>35840</v>
      </c>
      <c r="P11" s="94"/>
      <c r="Q11" s="94"/>
      <c r="R11" s="128">
        <v>0</v>
      </c>
      <c r="S11" s="92"/>
      <c r="T11" s="130">
        <v>0</v>
      </c>
      <c r="U11" s="96">
        <v>0</v>
      </c>
      <c r="V11" s="96"/>
      <c r="W11" s="97">
        <v>4635452.7770702681</v>
      </c>
    </row>
    <row r="12" spans="1:99" ht="10.5" x14ac:dyDescent="0.25">
      <c r="A12" s="100" t="s">
        <v>271</v>
      </c>
      <c r="B12" s="101"/>
      <c r="C12" s="101">
        <v>4029</v>
      </c>
      <c r="D12" s="89" t="s">
        <v>295</v>
      </c>
      <c r="F12" s="127">
        <v>7717110.6858300008</v>
      </c>
      <c r="G12" s="128">
        <v>805136.30196148914</v>
      </c>
      <c r="H12" s="128">
        <v>286992.78047992353</v>
      </c>
      <c r="I12" s="128">
        <v>684375.88576951774</v>
      </c>
      <c r="J12" s="128">
        <v>0</v>
      </c>
      <c r="K12" s="128">
        <v>792121.29299275682</v>
      </c>
      <c r="L12" s="128">
        <v>28613.027771558376</v>
      </c>
      <c r="M12" s="93">
        <v>134422.848</v>
      </c>
      <c r="N12" s="128">
        <v>0</v>
      </c>
      <c r="O12" s="141">
        <v>52736</v>
      </c>
      <c r="P12" s="128">
        <v>1158880.6122398512</v>
      </c>
      <c r="Q12" s="94"/>
      <c r="R12" s="128">
        <v>0</v>
      </c>
      <c r="S12" s="92"/>
      <c r="T12" s="130">
        <v>0</v>
      </c>
      <c r="U12" s="96">
        <v>0</v>
      </c>
      <c r="V12" s="96"/>
      <c r="W12" s="97">
        <v>11660389.435045097</v>
      </c>
    </row>
    <row r="13" spans="1:99" ht="10.5" x14ac:dyDescent="0.25">
      <c r="A13" s="100" t="s">
        <v>271</v>
      </c>
      <c r="B13" s="101"/>
      <c r="C13" s="101">
        <v>4100</v>
      </c>
      <c r="D13" s="89" t="s">
        <v>218</v>
      </c>
      <c r="F13" s="127">
        <v>8659291.8294000011</v>
      </c>
      <c r="G13" s="128">
        <v>782983.91337001533</v>
      </c>
      <c r="H13" s="128">
        <v>292088.44340323721</v>
      </c>
      <c r="I13" s="128">
        <v>830853.06877372786</v>
      </c>
      <c r="J13" s="128">
        <v>0</v>
      </c>
      <c r="K13" s="128">
        <v>806766.9144543967</v>
      </c>
      <c r="L13" s="128">
        <v>72621.282067169581</v>
      </c>
      <c r="M13" s="93">
        <v>134422.848</v>
      </c>
      <c r="N13" s="128">
        <v>0</v>
      </c>
      <c r="O13" s="141">
        <v>64705</v>
      </c>
      <c r="P13" s="94"/>
      <c r="Q13" s="94"/>
      <c r="R13" s="128">
        <v>0</v>
      </c>
      <c r="S13" s="92"/>
      <c r="T13" s="130">
        <v>0</v>
      </c>
      <c r="U13" s="96">
        <v>0</v>
      </c>
      <c r="V13" s="96"/>
      <c r="W13" s="97">
        <v>11643733.299468547</v>
      </c>
    </row>
    <row r="14" spans="1:99" ht="10.5" x14ac:dyDescent="0.25">
      <c r="A14" s="100" t="s">
        <v>271</v>
      </c>
      <c r="B14" s="101"/>
      <c r="C14" s="101">
        <v>6908</v>
      </c>
      <c r="D14" s="102" t="s">
        <v>7</v>
      </c>
      <c r="F14" s="127">
        <v>6437210.1397200003</v>
      </c>
      <c r="G14" s="128">
        <v>573859.91584147385</v>
      </c>
      <c r="H14" s="128">
        <v>211140.17815835951</v>
      </c>
      <c r="I14" s="128">
        <v>579492.80396304349</v>
      </c>
      <c r="J14" s="128">
        <v>0</v>
      </c>
      <c r="K14" s="128">
        <v>500009.16736637906</v>
      </c>
      <c r="L14" s="128">
        <v>24115.071433958656</v>
      </c>
      <c r="M14" s="93">
        <v>134422.848</v>
      </c>
      <c r="N14" s="128">
        <v>0</v>
      </c>
      <c r="O14" s="141">
        <v>66937</v>
      </c>
      <c r="P14" s="94"/>
      <c r="Q14" s="94"/>
      <c r="R14" s="128">
        <v>0</v>
      </c>
      <c r="S14" s="92"/>
      <c r="T14" s="130">
        <v>0</v>
      </c>
      <c r="U14" s="96">
        <v>0</v>
      </c>
      <c r="V14" s="96"/>
      <c r="W14" s="97">
        <v>8527187.1244832147</v>
      </c>
    </row>
    <row r="15" spans="1:99" ht="10.5" x14ac:dyDescent="0.25">
      <c r="A15" s="100" t="s">
        <v>271</v>
      </c>
      <c r="B15" s="101"/>
      <c r="C15" s="101">
        <v>6905</v>
      </c>
      <c r="D15" s="89" t="s">
        <v>219</v>
      </c>
      <c r="F15" s="127">
        <v>4816583.6800500005</v>
      </c>
      <c r="G15" s="128">
        <v>310311.15100879024</v>
      </c>
      <c r="H15" s="128">
        <v>110376.62588127609</v>
      </c>
      <c r="I15" s="128">
        <v>417637.19200731372</v>
      </c>
      <c r="J15" s="128">
        <v>0</v>
      </c>
      <c r="K15" s="128">
        <v>263821.51937057177</v>
      </c>
      <c r="L15" s="128">
        <v>55920.37984885052</v>
      </c>
      <c r="M15" s="93">
        <v>134422.848</v>
      </c>
      <c r="N15" s="128">
        <v>0</v>
      </c>
      <c r="O15" s="141">
        <v>49408</v>
      </c>
      <c r="P15" s="94"/>
      <c r="Q15" s="94"/>
      <c r="R15" s="128">
        <v>0</v>
      </c>
      <c r="S15" s="92"/>
      <c r="T15" s="130">
        <v>0</v>
      </c>
      <c r="U15" s="96">
        <v>0</v>
      </c>
      <c r="V15" s="96"/>
      <c r="W15" s="97">
        <v>6158481.3961668033</v>
      </c>
    </row>
    <row r="16" spans="1:99" ht="10.5" x14ac:dyDescent="0.25">
      <c r="A16" s="100" t="s">
        <v>272</v>
      </c>
      <c r="B16" s="101"/>
      <c r="C16" s="101">
        <v>4024</v>
      </c>
      <c r="D16" s="89" t="s">
        <v>222</v>
      </c>
      <c r="F16" s="127">
        <v>3467371.3529400006</v>
      </c>
      <c r="G16" s="128">
        <v>266106.09991299186</v>
      </c>
      <c r="H16" s="128">
        <v>82621.651989108534</v>
      </c>
      <c r="I16" s="128">
        <v>309844.79529993626</v>
      </c>
      <c r="J16" s="128">
        <v>0</v>
      </c>
      <c r="K16" s="128">
        <v>187887.96032665044</v>
      </c>
      <c r="L16" s="128">
        <v>16324.057873268817</v>
      </c>
      <c r="M16" s="93">
        <v>134422.848</v>
      </c>
      <c r="N16" s="128">
        <v>0</v>
      </c>
      <c r="O16" s="141">
        <v>12707.6</v>
      </c>
      <c r="P16" s="94"/>
      <c r="Q16" s="94"/>
      <c r="R16" s="128">
        <v>0</v>
      </c>
      <c r="S16" s="92"/>
      <c r="T16" s="130">
        <v>0</v>
      </c>
      <c r="U16" s="96">
        <v>0</v>
      </c>
      <c r="V16" s="96"/>
      <c r="W16" s="97">
        <v>4477286.366341956</v>
      </c>
    </row>
    <row r="17" spans="1:23" ht="10.5" x14ac:dyDescent="0.25">
      <c r="A17" s="100" t="s">
        <v>272</v>
      </c>
      <c r="B17" s="101"/>
      <c r="C17" s="101">
        <v>4010</v>
      </c>
      <c r="D17" s="89" t="s">
        <v>223</v>
      </c>
      <c r="F17" s="127">
        <v>3427098.5077200001</v>
      </c>
      <c r="G17" s="128">
        <v>248605.89218177018</v>
      </c>
      <c r="H17" s="128">
        <v>90012.478203737686</v>
      </c>
      <c r="I17" s="128">
        <v>302536.83788120287</v>
      </c>
      <c r="J17" s="128">
        <v>0</v>
      </c>
      <c r="K17" s="128">
        <v>194708.05738677227</v>
      </c>
      <c r="L17" s="128">
        <v>34022.32127313815</v>
      </c>
      <c r="M17" s="93">
        <v>134422.848</v>
      </c>
      <c r="N17" s="128">
        <v>0</v>
      </c>
      <c r="O17" s="141">
        <v>19494.8</v>
      </c>
      <c r="P17" s="94"/>
      <c r="Q17" s="94"/>
      <c r="R17" s="128">
        <v>0</v>
      </c>
      <c r="S17" s="92"/>
      <c r="T17" s="130">
        <v>0</v>
      </c>
      <c r="U17" s="96">
        <v>0</v>
      </c>
      <c r="V17" s="96"/>
      <c r="W17" s="97">
        <v>4450901.7426466206</v>
      </c>
    </row>
    <row r="18" spans="1:23" ht="10.5" x14ac:dyDescent="0.25">
      <c r="A18" s="100" t="s">
        <v>271</v>
      </c>
      <c r="B18" s="101"/>
      <c r="C18" s="101">
        <v>4021</v>
      </c>
      <c r="D18" s="89" t="s">
        <v>216</v>
      </c>
      <c r="F18" s="127">
        <v>5376397.8322800007</v>
      </c>
      <c r="G18" s="128">
        <v>616401.66114331118</v>
      </c>
      <c r="H18" s="128">
        <v>224622.33176322991</v>
      </c>
      <c r="I18" s="128">
        <v>692970.94451575237</v>
      </c>
      <c r="J18" s="128">
        <v>0</v>
      </c>
      <c r="K18" s="128">
        <v>577026.24462213297</v>
      </c>
      <c r="L18" s="128">
        <v>21105.093280158493</v>
      </c>
      <c r="M18" s="93">
        <v>134422.848</v>
      </c>
      <c r="N18" s="128">
        <v>0</v>
      </c>
      <c r="O18" s="141">
        <v>39339.4</v>
      </c>
      <c r="P18" s="94"/>
      <c r="Q18" s="94"/>
      <c r="R18" s="128">
        <v>0</v>
      </c>
      <c r="S18" s="92"/>
      <c r="T18" s="130">
        <v>0</v>
      </c>
      <c r="U18" s="96">
        <v>0</v>
      </c>
      <c r="V18" s="96"/>
      <c r="W18" s="97">
        <v>7682286.3556045871</v>
      </c>
    </row>
    <row r="19" spans="1:23" ht="10.5" x14ac:dyDescent="0.25">
      <c r="A19" s="100" t="s">
        <v>271</v>
      </c>
      <c r="B19" s="101"/>
      <c r="C19" s="101">
        <v>4613</v>
      </c>
      <c r="D19" s="89" t="s">
        <v>225</v>
      </c>
      <c r="F19" s="127">
        <v>3274495.5696300003</v>
      </c>
      <c r="G19" s="128">
        <v>216932.48200971456</v>
      </c>
      <c r="H19" s="128">
        <v>79673.200678515408</v>
      </c>
      <c r="I19" s="128">
        <v>305821.27346277377</v>
      </c>
      <c r="J19" s="128">
        <v>0</v>
      </c>
      <c r="K19" s="128">
        <v>164305.49847809912</v>
      </c>
      <c r="L19" s="128">
        <v>21581.585615300231</v>
      </c>
      <c r="M19" s="93">
        <v>134422.848</v>
      </c>
      <c r="N19" s="128">
        <v>0</v>
      </c>
      <c r="O19" s="141">
        <v>32702.800000000003</v>
      </c>
      <c r="P19" s="94"/>
      <c r="Q19" s="94"/>
      <c r="R19" s="128">
        <v>0</v>
      </c>
      <c r="S19" s="92"/>
      <c r="T19" s="130">
        <v>0</v>
      </c>
      <c r="U19" s="96">
        <v>59833.736455360427</v>
      </c>
      <c r="V19" s="96"/>
      <c r="W19" s="97">
        <v>4289768.9943297636</v>
      </c>
    </row>
    <row r="20" spans="1:23" ht="10.5" x14ac:dyDescent="0.25">
      <c r="A20" s="100" t="s">
        <v>271</v>
      </c>
      <c r="B20" s="101"/>
      <c r="C20" s="101">
        <v>4101</v>
      </c>
      <c r="D20" s="89" t="s">
        <v>326</v>
      </c>
      <c r="F20" s="127">
        <v>8033820.5173500013</v>
      </c>
      <c r="G20" s="128">
        <v>929727.23711727234</v>
      </c>
      <c r="H20" s="128">
        <v>344945.79737429408</v>
      </c>
      <c r="I20" s="128">
        <v>833320.63180237147</v>
      </c>
      <c r="J20" s="128">
        <v>0</v>
      </c>
      <c r="K20" s="128">
        <v>752620.39472323644</v>
      </c>
      <c r="L20" s="128">
        <v>177136.910600726</v>
      </c>
      <c r="M20" s="93">
        <v>134422.848</v>
      </c>
      <c r="N20" s="128">
        <v>0</v>
      </c>
      <c r="O20" s="141">
        <v>85438.6</v>
      </c>
      <c r="P20" s="128">
        <v>1483402.7793165948</v>
      </c>
      <c r="Q20" s="94"/>
      <c r="R20" s="128">
        <v>0</v>
      </c>
      <c r="S20" s="92"/>
      <c r="T20" s="130">
        <v>0</v>
      </c>
      <c r="U20" s="96">
        <v>0</v>
      </c>
      <c r="V20" s="96"/>
      <c r="W20" s="97">
        <v>12774835.716284493</v>
      </c>
    </row>
    <row r="21" spans="1:23" ht="10.5" x14ac:dyDescent="0.25">
      <c r="A21" s="100" t="s">
        <v>271</v>
      </c>
      <c r="B21" s="101"/>
      <c r="C21" s="101">
        <v>5401</v>
      </c>
      <c r="D21" s="89" t="s">
        <v>226</v>
      </c>
      <c r="F21" s="127">
        <v>7408070.1578700002</v>
      </c>
      <c r="G21" s="128">
        <v>808550.11027073802</v>
      </c>
      <c r="H21" s="128">
        <v>301901.1992065474</v>
      </c>
      <c r="I21" s="128">
        <v>585355.93195085914</v>
      </c>
      <c r="J21" s="128">
        <v>0</v>
      </c>
      <c r="K21" s="128">
        <v>744845.81561417901</v>
      </c>
      <c r="L21" s="128">
        <v>79547.919097298334</v>
      </c>
      <c r="M21" s="93">
        <v>134422.848</v>
      </c>
      <c r="N21" s="128">
        <v>0</v>
      </c>
      <c r="O21" s="141">
        <v>66048</v>
      </c>
      <c r="P21" s="128">
        <v>1521637.7243856324</v>
      </c>
      <c r="Q21" s="94"/>
      <c r="R21" s="128">
        <v>0</v>
      </c>
      <c r="S21" s="92"/>
      <c r="T21" s="130">
        <v>0</v>
      </c>
      <c r="U21" s="96">
        <v>0</v>
      </c>
      <c r="V21" s="96"/>
      <c r="W21" s="97">
        <v>11650379.706395254</v>
      </c>
    </row>
    <row r="22" spans="1:23" ht="10.5" x14ac:dyDescent="0.25">
      <c r="A22" s="100" t="s">
        <v>271</v>
      </c>
      <c r="B22" s="101"/>
      <c r="C22" s="101">
        <v>4502</v>
      </c>
      <c r="D22" s="89" t="s">
        <v>227</v>
      </c>
      <c r="F22" s="127">
        <v>8500207.7897100002</v>
      </c>
      <c r="G22" s="128">
        <v>112142.19668831493</v>
      </c>
      <c r="H22" s="128">
        <v>35727.353688518218</v>
      </c>
      <c r="I22" s="128">
        <v>21966.314900771344</v>
      </c>
      <c r="J22" s="128">
        <v>0</v>
      </c>
      <c r="K22" s="128">
        <v>435862.91699441388</v>
      </c>
      <c r="L22" s="128">
        <v>16277.049610927932</v>
      </c>
      <c r="M22" s="93">
        <v>134422.848</v>
      </c>
      <c r="N22" s="128">
        <v>0</v>
      </c>
      <c r="O22" s="141">
        <v>31744</v>
      </c>
      <c r="P22" s="94"/>
      <c r="Q22" s="94"/>
      <c r="R22" s="128">
        <v>0</v>
      </c>
      <c r="S22" s="92"/>
      <c r="T22" s="130">
        <v>401338.53040705685</v>
      </c>
      <c r="U22" s="96">
        <v>11135.611410889775</v>
      </c>
      <c r="V22" s="96"/>
      <c r="W22" s="97">
        <v>9700824.6114108898</v>
      </c>
    </row>
    <row r="23" spans="1:23" ht="10.5" x14ac:dyDescent="0.25">
      <c r="A23" s="100" t="s">
        <v>271</v>
      </c>
      <c r="B23" s="101"/>
      <c r="C23" s="101">
        <v>4616</v>
      </c>
      <c r="D23" s="89" t="s">
        <v>228</v>
      </c>
      <c r="F23" s="127">
        <v>7812634.9221900012</v>
      </c>
      <c r="G23" s="128">
        <v>486440.69191150781</v>
      </c>
      <c r="H23" s="128">
        <v>168032.91156832539</v>
      </c>
      <c r="I23" s="128">
        <v>475400.57646084594</v>
      </c>
      <c r="J23" s="128">
        <v>0</v>
      </c>
      <c r="K23" s="128">
        <v>584373.56769923889</v>
      </c>
      <c r="L23" s="128">
        <v>8112.4631384814429</v>
      </c>
      <c r="M23" s="93">
        <v>134422.848</v>
      </c>
      <c r="N23" s="128">
        <v>0</v>
      </c>
      <c r="O23" s="141">
        <v>48640</v>
      </c>
      <c r="P23" s="94"/>
      <c r="Q23" s="94"/>
      <c r="R23" s="128">
        <v>0</v>
      </c>
      <c r="S23" s="92"/>
      <c r="T23" s="130">
        <v>0</v>
      </c>
      <c r="U23" s="96">
        <v>0</v>
      </c>
      <c r="V23" s="96"/>
      <c r="W23" s="97">
        <v>9718057.980968399</v>
      </c>
    </row>
    <row r="24" spans="1:23" ht="10.5" x14ac:dyDescent="0.25">
      <c r="A24" s="100" t="s">
        <v>272</v>
      </c>
      <c r="B24" s="101"/>
      <c r="C24" s="101">
        <v>4004</v>
      </c>
      <c r="D24" s="89" t="s">
        <v>221</v>
      </c>
      <c r="F24" s="127">
        <v>4385626.4297700003</v>
      </c>
      <c r="G24" s="128">
        <v>308705.62955893908</v>
      </c>
      <c r="H24" s="128">
        <v>114418.97116087517</v>
      </c>
      <c r="I24" s="128">
        <v>394188.39515446761</v>
      </c>
      <c r="J24" s="128">
        <v>0</v>
      </c>
      <c r="K24" s="128">
        <v>235785.55636079347</v>
      </c>
      <c r="L24" s="128">
        <v>35172.563981837258</v>
      </c>
      <c r="M24" s="93">
        <v>134422.848</v>
      </c>
      <c r="N24" s="128">
        <v>0</v>
      </c>
      <c r="O24" s="141">
        <v>33001.200000000004</v>
      </c>
      <c r="P24" s="94"/>
      <c r="Q24" s="94"/>
      <c r="R24" s="128">
        <v>0</v>
      </c>
      <c r="S24" s="92"/>
      <c r="T24" s="130">
        <v>0</v>
      </c>
      <c r="U24" s="96">
        <v>0</v>
      </c>
      <c r="V24" s="96"/>
      <c r="W24" s="97">
        <v>5641321.5939869145</v>
      </c>
    </row>
    <row r="25" spans="1:23" ht="10.5" x14ac:dyDescent="0.25">
      <c r="A25" s="100" t="s">
        <v>271</v>
      </c>
      <c r="B25" s="101"/>
      <c r="C25" s="101">
        <v>4027</v>
      </c>
      <c r="D25" s="89" t="s">
        <v>229</v>
      </c>
      <c r="F25" s="127">
        <v>4683982.1416200008</v>
      </c>
      <c r="G25" s="128">
        <v>508668.27709081088</v>
      </c>
      <c r="H25" s="128">
        <v>176550.28117358923</v>
      </c>
      <c r="I25" s="128">
        <v>457230.8367595895</v>
      </c>
      <c r="J25" s="128">
        <v>49585.589761002346</v>
      </c>
      <c r="K25" s="128">
        <v>509963.56298448163</v>
      </c>
      <c r="L25" s="128">
        <v>177870.66608696189</v>
      </c>
      <c r="M25" s="93">
        <v>134422.848</v>
      </c>
      <c r="N25" s="128">
        <v>0</v>
      </c>
      <c r="O25" s="141">
        <v>28928</v>
      </c>
      <c r="P25" s="94"/>
      <c r="Q25" s="94"/>
      <c r="R25" s="128">
        <v>0</v>
      </c>
      <c r="S25" s="92"/>
      <c r="T25" s="130">
        <v>0</v>
      </c>
      <c r="U25" s="96">
        <v>0</v>
      </c>
      <c r="V25" s="96"/>
      <c r="W25" s="97">
        <v>6727202.2034764364</v>
      </c>
    </row>
    <row r="26" spans="1:23" ht="10.5" x14ac:dyDescent="0.25">
      <c r="A26" s="100" t="s">
        <v>271</v>
      </c>
      <c r="B26" s="101"/>
      <c r="C26" s="101">
        <v>4032</v>
      </c>
      <c r="D26" s="89" t="s">
        <v>210</v>
      </c>
      <c r="F26" s="127">
        <v>7593276.6376200011</v>
      </c>
      <c r="G26" s="128">
        <v>651463.09739351424</v>
      </c>
      <c r="H26" s="128">
        <v>240560.59152968865</v>
      </c>
      <c r="I26" s="128">
        <v>587462.65379667655</v>
      </c>
      <c r="J26" s="128">
        <v>0</v>
      </c>
      <c r="K26" s="128">
        <v>672527.64960775839</v>
      </c>
      <c r="L26" s="128">
        <v>3231.0796003594073</v>
      </c>
      <c r="M26" s="93">
        <v>134422.848</v>
      </c>
      <c r="N26" s="128">
        <v>0</v>
      </c>
      <c r="O26" s="141">
        <v>62408.4</v>
      </c>
      <c r="P26" s="94"/>
      <c r="Q26" s="94"/>
      <c r="R26" s="128">
        <v>0</v>
      </c>
      <c r="S26" s="92"/>
      <c r="T26" s="130">
        <v>0</v>
      </c>
      <c r="U26" s="96">
        <v>0</v>
      </c>
      <c r="V26" s="96"/>
      <c r="W26" s="97">
        <v>9945352.9575479999</v>
      </c>
    </row>
    <row r="27" spans="1:23" ht="10.5" x14ac:dyDescent="0.25">
      <c r="A27" s="100" t="s">
        <v>271</v>
      </c>
      <c r="B27" s="101"/>
      <c r="C27" s="101">
        <v>4019</v>
      </c>
      <c r="D27" s="89" t="s">
        <v>230</v>
      </c>
      <c r="F27" s="127">
        <v>4336496.0790300006</v>
      </c>
      <c r="G27" s="128">
        <v>437789.41154991568</v>
      </c>
      <c r="H27" s="128">
        <v>159628.70726770745</v>
      </c>
      <c r="I27" s="128">
        <v>422423.22831441107</v>
      </c>
      <c r="J27" s="128">
        <v>0</v>
      </c>
      <c r="K27" s="128">
        <v>476605.88718876778</v>
      </c>
      <c r="L27" s="128">
        <v>45608.202076582027</v>
      </c>
      <c r="M27" s="93">
        <v>134422.848</v>
      </c>
      <c r="N27" s="128">
        <v>0</v>
      </c>
      <c r="O27" s="141">
        <v>36608</v>
      </c>
      <c r="P27" s="94"/>
      <c r="Q27" s="94"/>
      <c r="R27" s="128">
        <v>0</v>
      </c>
      <c r="S27" s="92"/>
      <c r="T27" s="130">
        <v>0</v>
      </c>
      <c r="U27" s="96">
        <v>0</v>
      </c>
      <c r="V27" s="96"/>
      <c r="W27" s="97">
        <v>6049582.3634273848</v>
      </c>
    </row>
    <row r="28" spans="1:23" ht="10.5" x14ac:dyDescent="0.25">
      <c r="A28" s="100" t="s">
        <v>272</v>
      </c>
      <c r="B28" s="101"/>
      <c r="C28" s="101">
        <v>4013</v>
      </c>
      <c r="D28" s="89" t="s">
        <v>231</v>
      </c>
      <c r="F28" s="127">
        <v>1990760.3717400003</v>
      </c>
      <c r="G28" s="128">
        <v>209390.90955315094</v>
      </c>
      <c r="H28" s="128">
        <v>77639.100659021904</v>
      </c>
      <c r="I28" s="128">
        <v>204801.1036032608</v>
      </c>
      <c r="J28" s="128">
        <v>0</v>
      </c>
      <c r="K28" s="128">
        <v>229439.12495474081</v>
      </c>
      <c r="L28" s="128">
        <v>47684.567764713422</v>
      </c>
      <c r="M28" s="93">
        <v>134422.848</v>
      </c>
      <c r="N28" s="128">
        <v>0</v>
      </c>
      <c r="O28" s="141">
        <v>14950.400000000001</v>
      </c>
      <c r="P28" s="94"/>
      <c r="Q28" s="94"/>
      <c r="R28" s="128">
        <v>0</v>
      </c>
      <c r="S28" s="92"/>
      <c r="T28" s="130">
        <v>0</v>
      </c>
      <c r="U28" s="96">
        <v>0</v>
      </c>
      <c r="V28" s="96"/>
      <c r="W28" s="97">
        <v>2909088.4262748887</v>
      </c>
    </row>
    <row r="29" spans="1:23" ht="10.5" x14ac:dyDescent="0.25">
      <c r="A29" s="100" t="s">
        <v>271</v>
      </c>
      <c r="B29" s="101"/>
      <c r="C29" s="101">
        <v>4112</v>
      </c>
      <c r="D29" s="89" t="s">
        <v>233</v>
      </c>
      <c r="F29" s="127">
        <v>5565528.9791100007</v>
      </c>
      <c r="G29" s="128">
        <v>295001.86593097745</v>
      </c>
      <c r="H29" s="128">
        <v>95673.273186181512</v>
      </c>
      <c r="I29" s="128">
        <v>137293.2209379719</v>
      </c>
      <c r="J29" s="128">
        <v>0</v>
      </c>
      <c r="K29" s="128">
        <v>424783.60729060863</v>
      </c>
      <c r="L29" s="128">
        <v>6413.9637517356678</v>
      </c>
      <c r="M29" s="93">
        <v>134422.848</v>
      </c>
      <c r="N29" s="128">
        <v>0</v>
      </c>
      <c r="O29" s="141">
        <v>43945.200000000004</v>
      </c>
      <c r="P29" s="94"/>
      <c r="Q29" s="94"/>
      <c r="R29" s="128">
        <v>0</v>
      </c>
      <c r="S29" s="92"/>
      <c r="T29" s="130">
        <v>0</v>
      </c>
      <c r="U29" s="96">
        <v>0</v>
      </c>
      <c r="V29" s="96"/>
      <c r="W29" s="97">
        <v>6703062.9582074769</v>
      </c>
    </row>
    <row r="30" spans="1:23" ht="10.5" x14ac:dyDescent="0.25">
      <c r="A30" s="100" t="s">
        <v>271</v>
      </c>
      <c r="B30" s="101"/>
      <c r="C30" s="101">
        <v>4039</v>
      </c>
      <c r="D30" s="89" t="s">
        <v>330</v>
      </c>
      <c r="F30" s="127">
        <v>4774303.49364</v>
      </c>
      <c r="G30" s="128">
        <v>371892.17019902333</v>
      </c>
      <c r="H30" s="128">
        <v>125205.7496853737</v>
      </c>
      <c r="I30" s="128">
        <v>251581.35884668093</v>
      </c>
      <c r="J30" s="128">
        <v>0</v>
      </c>
      <c r="K30" s="128">
        <v>421155.56629469356</v>
      </c>
      <c r="L30" s="128">
        <v>24480.806886820417</v>
      </c>
      <c r="M30" s="93">
        <v>134422.848</v>
      </c>
      <c r="N30" s="128">
        <v>0</v>
      </c>
      <c r="O30" s="141">
        <v>25395.200000000001</v>
      </c>
      <c r="P30" s="94"/>
      <c r="Q30" s="94"/>
      <c r="R30" s="128">
        <v>0</v>
      </c>
      <c r="S30" s="92"/>
      <c r="T30" s="130">
        <v>0</v>
      </c>
      <c r="U30" s="96">
        <v>0</v>
      </c>
      <c r="V30" s="96"/>
      <c r="W30" s="97">
        <v>6128437.1935525928</v>
      </c>
    </row>
    <row r="31" spans="1:23" ht="10.5" x14ac:dyDescent="0.25">
      <c r="A31" s="100" t="s">
        <v>271</v>
      </c>
      <c r="B31" s="101"/>
      <c r="C31" s="101">
        <v>4006</v>
      </c>
      <c r="D31" s="89" t="s">
        <v>220</v>
      </c>
      <c r="F31" s="127">
        <v>4478774.2622100003</v>
      </c>
      <c r="G31" s="128">
        <v>392062.93994905771</v>
      </c>
      <c r="H31" s="128">
        <v>141398.94703002024</v>
      </c>
      <c r="I31" s="128">
        <v>302846.122488992</v>
      </c>
      <c r="J31" s="128">
        <v>8415.944488187979</v>
      </c>
      <c r="K31" s="128">
        <v>396471.33032236452</v>
      </c>
      <c r="L31" s="128">
        <v>62119.21642920914</v>
      </c>
      <c r="M31" s="93">
        <v>134422.848</v>
      </c>
      <c r="N31" s="128">
        <v>0</v>
      </c>
      <c r="O31" s="141">
        <v>52028.600000000006</v>
      </c>
      <c r="P31" s="94"/>
      <c r="Q31" s="94"/>
      <c r="R31" s="128">
        <v>0</v>
      </c>
      <c r="S31" s="92"/>
      <c r="T31" s="130">
        <v>0</v>
      </c>
      <c r="U31" s="96">
        <v>0</v>
      </c>
      <c r="V31" s="96"/>
      <c r="W31" s="97">
        <v>5968540.2109178323</v>
      </c>
    </row>
    <row r="32" spans="1:23" ht="10.5" x14ac:dyDescent="0.25">
      <c r="A32" s="100" t="s">
        <v>271</v>
      </c>
      <c r="B32" s="101"/>
      <c r="C32" s="101">
        <v>4023</v>
      </c>
      <c r="D32" s="89" t="s">
        <v>235</v>
      </c>
      <c r="F32" s="127">
        <v>7805325.6798300007</v>
      </c>
      <c r="G32" s="128">
        <v>481711.2048878916</v>
      </c>
      <c r="H32" s="128">
        <v>168177.42440647216</v>
      </c>
      <c r="I32" s="128">
        <v>626013.81770242762</v>
      </c>
      <c r="J32" s="128">
        <v>0</v>
      </c>
      <c r="K32" s="128">
        <v>530023.03507044772</v>
      </c>
      <c r="L32" s="128">
        <v>27059.429484219952</v>
      </c>
      <c r="M32" s="93">
        <v>134422.848</v>
      </c>
      <c r="N32" s="128">
        <v>80613.702000000005</v>
      </c>
      <c r="O32" s="141">
        <v>52485.8</v>
      </c>
      <c r="P32" s="94"/>
      <c r="Q32" s="94"/>
      <c r="R32" s="128">
        <v>0</v>
      </c>
      <c r="S32" s="92"/>
      <c r="T32" s="130">
        <v>0</v>
      </c>
      <c r="U32" s="96">
        <v>0</v>
      </c>
      <c r="V32" s="96"/>
      <c r="W32" s="97">
        <v>9905832.9413814582</v>
      </c>
    </row>
    <row r="33" spans="1:99" ht="10.5" x14ac:dyDescent="0.25">
      <c r="A33" s="100" t="s">
        <v>271</v>
      </c>
      <c r="B33" s="101"/>
      <c r="C33" s="101">
        <v>4610</v>
      </c>
      <c r="D33" s="100" t="s">
        <v>236</v>
      </c>
      <c r="F33" s="127">
        <v>3780606.5938800005</v>
      </c>
      <c r="G33" s="128">
        <v>296228.12799994298</v>
      </c>
      <c r="H33" s="128">
        <v>103679.84479997227</v>
      </c>
      <c r="I33" s="128">
        <v>302855.0568556455</v>
      </c>
      <c r="J33" s="128">
        <v>0</v>
      </c>
      <c r="K33" s="128">
        <v>418393.87967685523</v>
      </c>
      <c r="L33" s="128">
        <v>43474.220637115235</v>
      </c>
      <c r="M33" s="93">
        <v>134422.848</v>
      </c>
      <c r="N33" s="128">
        <v>0</v>
      </c>
      <c r="O33" s="141">
        <v>24268.800000000003</v>
      </c>
      <c r="P33" s="94"/>
      <c r="Q33" s="94"/>
      <c r="R33" s="128">
        <v>0</v>
      </c>
      <c r="S33" s="92"/>
      <c r="T33" s="130">
        <v>0</v>
      </c>
      <c r="U33" s="96">
        <v>0</v>
      </c>
      <c r="V33" s="96"/>
      <c r="W33" s="97">
        <v>5103929.3718495313</v>
      </c>
    </row>
    <row r="34" spans="1:99" ht="10.5" x14ac:dyDescent="0.25">
      <c r="A34" s="100" t="s">
        <v>271</v>
      </c>
      <c r="B34" s="101"/>
      <c r="C34" s="101">
        <v>4040</v>
      </c>
      <c r="D34" s="89" t="s">
        <v>211</v>
      </c>
      <c r="F34" s="127">
        <v>6841954.9346400015</v>
      </c>
      <c r="G34" s="128">
        <v>589136.6258105106</v>
      </c>
      <c r="H34" s="128">
        <v>205848.5679851647</v>
      </c>
      <c r="I34" s="128">
        <v>560238.59619785659</v>
      </c>
      <c r="J34" s="128">
        <v>0</v>
      </c>
      <c r="K34" s="128">
        <v>699857.69908701302</v>
      </c>
      <c r="L34" s="128">
        <v>20576.748608357571</v>
      </c>
      <c r="M34" s="93">
        <v>134422.848</v>
      </c>
      <c r="N34" s="128">
        <v>0</v>
      </c>
      <c r="O34" s="141">
        <v>34304</v>
      </c>
      <c r="P34" s="94"/>
      <c r="Q34" s="94"/>
      <c r="R34" s="128">
        <v>0</v>
      </c>
      <c r="S34" s="92"/>
      <c r="T34" s="130">
        <v>0</v>
      </c>
      <c r="U34" s="96">
        <v>0</v>
      </c>
      <c r="V34" s="96"/>
      <c r="W34" s="97">
        <v>9086340.0203289036</v>
      </c>
    </row>
    <row r="35" spans="1:99" ht="10.5" x14ac:dyDescent="0.25">
      <c r="A35" s="100" t="s">
        <v>270</v>
      </c>
      <c r="B35" s="101" t="s">
        <v>237</v>
      </c>
      <c r="C35" s="101">
        <v>4074</v>
      </c>
      <c r="D35" s="89" t="s">
        <v>238</v>
      </c>
      <c r="F35" s="127">
        <v>6682960.9102500007</v>
      </c>
      <c r="G35" s="128">
        <v>423867.78995736601</v>
      </c>
      <c r="H35" s="128">
        <v>155966.98269357532</v>
      </c>
      <c r="I35" s="128">
        <v>336739.41091073828</v>
      </c>
      <c r="J35" s="128">
        <v>0</v>
      </c>
      <c r="K35" s="128">
        <v>559352.06622540124</v>
      </c>
      <c r="L35" s="128">
        <v>7938.8889387009958</v>
      </c>
      <c r="M35" s="93">
        <v>134422.848</v>
      </c>
      <c r="N35" s="128">
        <v>0</v>
      </c>
      <c r="O35" s="141">
        <v>291840</v>
      </c>
      <c r="P35" s="128">
        <v>1071652.4210009947</v>
      </c>
      <c r="Q35" s="94"/>
      <c r="R35" s="128">
        <v>-13705.146393863248</v>
      </c>
      <c r="S35" s="92"/>
      <c r="T35" s="130">
        <v>0</v>
      </c>
      <c r="U35" s="96">
        <v>0</v>
      </c>
      <c r="V35" s="96"/>
      <c r="W35" s="97">
        <v>9651036.171582913</v>
      </c>
    </row>
    <row r="36" spans="1:99" ht="10.5" x14ac:dyDescent="0.25">
      <c r="A36" s="100" t="s">
        <v>271</v>
      </c>
      <c r="B36" s="101"/>
      <c r="C36" s="101">
        <v>4028</v>
      </c>
      <c r="D36" s="89" t="s">
        <v>239</v>
      </c>
      <c r="F36" s="127">
        <v>4220610.3818100002</v>
      </c>
      <c r="G36" s="128">
        <v>484273.37947881519</v>
      </c>
      <c r="H36" s="128">
        <v>164543.33982166849</v>
      </c>
      <c r="I36" s="128">
        <v>443488.7921908265</v>
      </c>
      <c r="J36" s="128">
        <v>14934.138371905881</v>
      </c>
      <c r="K36" s="128">
        <v>470762.18618670391</v>
      </c>
      <c r="L36" s="128">
        <v>41165.740767611293</v>
      </c>
      <c r="M36" s="93">
        <v>134422.848</v>
      </c>
      <c r="N36" s="128">
        <v>0</v>
      </c>
      <c r="O36" s="141">
        <v>46080</v>
      </c>
      <c r="P36" s="128">
        <v>1162049.1758784412</v>
      </c>
      <c r="Q36" s="94"/>
      <c r="R36" s="128">
        <v>0</v>
      </c>
      <c r="S36" s="92"/>
      <c r="T36" s="130">
        <v>0</v>
      </c>
      <c r="U36" s="96">
        <v>0</v>
      </c>
      <c r="V36" s="96"/>
      <c r="W36" s="97">
        <v>7182329.9825059725</v>
      </c>
    </row>
    <row r="37" spans="1:99" ht="10.5" x14ac:dyDescent="0.25">
      <c r="A37" s="100" t="s">
        <v>271</v>
      </c>
      <c r="B37" s="101"/>
      <c r="C37" s="101">
        <v>6909</v>
      </c>
      <c r="D37" s="89" t="s">
        <v>342</v>
      </c>
      <c r="F37" s="127">
        <v>3993852.8395800004</v>
      </c>
      <c r="G37" s="128">
        <v>307946.54286274122</v>
      </c>
      <c r="H37" s="128">
        <v>109434.83838412917</v>
      </c>
      <c r="I37" s="128">
        <v>318147.00366204686</v>
      </c>
      <c r="J37" s="128">
        <v>14413.760561015506</v>
      </c>
      <c r="K37" s="128">
        <v>422810.87847338809</v>
      </c>
      <c r="L37" s="128">
        <v>56320.913353505573</v>
      </c>
      <c r="M37" s="93">
        <v>134422.848</v>
      </c>
      <c r="N37" s="128">
        <v>0</v>
      </c>
      <c r="O37" s="141">
        <v>36096</v>
      </c>
      <c r="P37" s="128">
        <v>873935.69239227858</v>
      </c>
      <c r="Q37" s="94"/>
      <c r="R37" s="128">
        <v>0</v>
      </c>
      <c r="S37" s="92"/>
      <c r="T37" s="130">
        <v>0</v>
      </c>
      <c r="U37" s="96">
        <v>67073.653517751023</v>
      </c>
      <c r="V37" s="96"/>
      <c r="W37" s="97">
        <v>6334454.9707868565</v>
      </c>
    </row>
    <row r="38" spans="1:99" ht="10.5" x14ac:dyDescent="0.25">
      <c r="A38" s="100" t="s">
        <v>272</v>
      </c>
      <c r="B38" s="89"/>
      <c r="C38" s="101">
        <v>9998</v>
      </c>
      <c r="D38" s="89" t="s">
        <v>217</v>
      </c>
      <c r="F38" s="127">
        <v>3795405.1092000008</v>
      </c>
      <c r="G38" s="128">
        <v>305081.42024341994</v>
      </c>
      <c r="H38" s="128">
        <v>110460.51422605765</v>
      </c>
      <c r="I38" s="128">
        <v>373286.40442445868</v>
      </c>
      <c r="J38" s="128">
        <v>0</v>
      </c>
      <c r="K38" s="128">
        <v>186487.37763181847</v>
      </c>
      <c r="L38" s="128">
        <v>26169.527428618541</v>
      </c>
      <c r="M38" s="93">
        <v>134422.848</v>
      </c>
      <c r="N38" s="128">
        <v>0</v>
      </c>
      <c r="O38" s="141">
        <v>10068.6</v>
      </c>
      <c r="P38" s="94"/>
      <c r="Q38" s="143">
        <v>1064.170240000356</v>
      </c>
      <c r="R38" s="128">
        <v>0</v>
      </c>
      <c r="S38" s="92"/>
      <c r="T38" s="130">
        <v>0</v>
      </c>
      <c r="U38" s="96">
        <v>0</v>
      </c>
      <c r="V38" s="96"/>
      <c r="W38" s="97">
        <v>4942445.971394375</v>
      </c>
    </row>
    <row r="39" spans="1:99" ht="11" thickBot="1" x14ac:dyDescent="0.3">
      <c r="A39" s="100" t="s">
        <v>272</v>
      </c>
      <c r="B39" s="89"/>
      <c r="C39" s="101">
        <v>9997</v>
      </c>
      <c r="D39" s="89" t="s">
        <v>224</v>
      </c>
      <c r="F39" s="127">
        <v>3175865.8054200001</v>
      </c>
      <c r="G39" s="128">
        <v>194871.29676344816</v>
      </c>
      <c r="H39" s="128">
        <v>69166.818601226289</v>
      </c>
      <c r="I39" s="128">
        <v>296685.30344759836</v>
      </c>
      <c r="J39" s="128">
        <v>0</v>
      </c>
      <c r="K39" s="128">
        <v>242273.83503056082</v>
      </c>
      <c r="L39" s="128">
        <v>34155.047476482461</v>
      </c>
      <c r="M39" s="93">
        <v>134422.848</v>
      </c>
      <c r="N39" s="128">
        <v>0</v>
      </c>
      <c r="O39" s="141">
        <v>26780</v>
      </c>
      <c r="P39" s="94"/>
      <c r="Q39" s="122">
        <v>709.4468266669428</v>
      </c>
      <c r="R39" s="128">
        <v>0</v>
      </c>
      <c r="S39" s="92"/>
      <c r="T39" s="130">
        <v>0</v>
      </c>
      <c r="U39" s="96">
        <v>0</v>
      </c>
      <c r="V39" s="96"/>
      <c r="W39" s="97">
        <v>4174930.4015659834</v>
      </c>
    </row>
    <row r="40" spans="1:99" ht="11" hidden="1" thickBot="1" x14ac:dyDescent="0.3">
      <c r="A40" s="89"/>
      <c r="B40" s="89"/>
      <c r="C40" s="111"/>
      <c r="D40" s="89"/>
      <c r="F40" s="91"/>
      <c r="G40" s="92"/>
      <c r="H40" s="92"/>
      <c r="I40" s="92"/>
      <c r="J40" s="92"/>
      <c r="K40" s="92"/>
      <c r="L40" s="92"/>
      <c r="M40" s="99"/>
      <c r="N40" s="92"/>
      <c r="O40" s="99"/>
      <c r="P40" s="92"/>
      <c r="Q40" s="94"/>
      <c r="R40" s="92"/>
      <c r="S40" s="92"/>
      <c r="T40" s="92"/>
      <c r="U40" s="112"/>
      <c r="V40" s="112"/>
      <c r="W40" s="97"/>
    </row>
    <row r="41" spans="1:99" ht="11" hidden="1" thickBot="1" x14ac:dyDescent="0.3">
      <c r="A41" s="89"/>
      <c r="B41" s="89"/>
      <c r="C41" s="111"/>
      <c r="D41" s="89"/>
      <c r="F41" s="91"/>
      <c r="G41" s="92"/>
      <c r="H41" s="92"/>
      <c r="I41" s="92"/>
      <c r="J41" s="92"/>
      <c r="K41" s="92"/>
      <c r="L41" s="92"/>
      <c r="M41" s="99"/>
      <c r="N41" s="92"/>
      <c r="O41" s="99"/>
      <c r="P41" s="92"/>
      <c r="Q41" s="94"/>
      <c r="R41" s="92"/>
      <c r="S41" s="92"/>
      <c r="T41" s="92"/>
      <c r="U41" s="112"/>
      <c r="V41" s="112"/>
      <c r="W41" s="97"/>
    </row>
    <row r="42" spans="1:99" ht="11" hidden="1" thickBot="1" x14ac:dyDescent="0.3">
      <c r="A42" s="89"/>
      <c r="B42" s="89"/>
      <c r="C42" s="111"/>
      <c r="D42" s="89"/>
      <c r="F42" s="91"/>
      <c r="G42" s="92"/>
      <c r="H42" s="92"/>
      <c r="I42" s="92"/>
      <c r="J42" s="92"/>
      <c r="K42" s="92"/>
      <c r="L42" s="92"/>
      <c r="M42" s="99"/>
      <c r="N42" s="92"/>
      <c r="O42" s="99"/>
      <c r="P42" s="92"/>
      <c r="Q42" s="94"/>
      <c r="R42" s="92"/>
      <c r="S42" s="92"/>
      <c r="T42" s="92"/>
      <c r="U42" s="112"/>
      <c r="V42" s="112"/>
      <c r="W42" s="97"/>
    </row>
    <row r="43" spans="1:99" s="52" customFormat="1" ht="10.5" x14ac:dyDescent="0.25">
      <c r="C43" s="71" t="s">
        <v>312</v>
      </c>
      <c r="D43" s="52" t="s">
        <v>270</v>
      </c>
      <c r="E43" s="76">
        <v>2</v>
      </c>
      <c r="F43" s="105">
        <v>15172942.961880002</v>
      </c>
      <c r="G43" s="72">
        <v>847554.24393068487</v>
      </c>
      <c r="H43" s="72">
        <v>314471.84034210804</v>
      </c>
      <c r="I43" s="72">
        <v>623630.856244041</v>
      </c>
      <c r="J43" s="72">
        <v>0</v>
      </c>
      <c r="K43" s="72">
        <v>1134801.486562713</v>
      </c>
      <c r="L43" s="72">
        <v>32354.463355092896</v>
      </c>
      <c r="M43" s="72">
        <v>268845.696</v>
      </c>
      <c r="N43" s="72">
        <v>0</v>
      </c>
      <c r="O43" s="72">
        <v>335360</v>
      </c>
      <c r="P43" s="72">
        <v>1071652.4210009947</v>
      </c>
      <c r="Q43" s="72">
        <v>0</v>
      </c>
      <c r="R43" s="72">
        <v>-30649.896404819905</v>
      </c>
      <c r="S43" s="72">
        <v>0</v>
      </c>
      <c r="T43" s="72">
        <v>0</v>
      </c>
      <c r="U43" s="72">
        <v>0</v>
      </c>
      <c r="V43" s="72">
        <v>0</v>
      </c>
      <c r="W43" s="106">
        <v>19770964.072910815</v>
      </c>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row>
    <row r="44" spans="1:99" ht="10.5" x14ac:dyDescent="0.25">
      <c r="C44" s="71" t="s">
        <v>312</v>
      </c>
      <c r="D44" s="53" t="s">
        <v>271</v>
      </c>
      <c r="E44" s="76">
        <v>26</v>
      </c>
      <c r="F44" s="105">
        <v>152739095.23278001</v>
      </c>
      <c r="G44" s="72">
        <v>12694750.245237116</v>
      </c>
      <c r="H44" s="72">
        <v>4546393.2281066757</v>
      </c>
      <c r="I44" s="72">
        <v>11809368.225536793</v>
      </c>
      <c r="J44" s="72">
        <v>87349.433182111708</v>
      </c>
      <c r="K44" s="72">
        <v>13326847.325730994</v>
      </c>
      <c r="L44" s="72">
        <v>1273275.598234569</v>
      </c>
      <c r="M44" s="72">
        <v>3494994.0480000023</v>
      </c>
      <c r="N44" s="72">
        <v>80613.702000000005</v>
      </c>
      <c r="O44" s="72">
        <v>1241557.5999999999</v>
      </c>
      <c r="P44" s="72">
        <v>7499069.4953529704</v>
      </c>
      <c r="Q44" s="72">
        <v>0</v>
      </c>
      <c r="R44" s="72">
        <v>0</v>
      </c>
      <c r="S44" s="72">
        <v>0</v>
      </c>
      <c r="T44" s="72">
        <v>401338.53040705685</v>
      </c>
      <c r="U44" s="72">
        <v>315110.02465131134</v>
      </c>
      <c r="V44" s="72">
        <v>0</v>
      </c>
      <c r="W44" s="97">
        <v>209509762.68921962</v>
      </c>
    </row>
    <row r="45" spans="1:99" ht="11" thickBot="1" x14ac:dyDescent="0.3">
      <c r="C45" s="71" t="s">
        <v>312</v>
      </c>
      <c r="D45" s="52" t="s">
        <v>272</v>
      </c>
      <c r="E45" s="76">
        <v>7</v>
      </c>
      <c r="F45" s="105">
        <v>23787947.26368</v>
      </c>
      <c r="G45" s="72">
        <v>1803667.1074660043</v>
      </c>
      <c r="H45" s="72">
        <v>643620.18255121587</v>
      </c>
      <c r="I45" s="72">
        <v>2175139.1941474606</v>
      </c>
      <c r="J45" s="72">
        <v>0</v>
      </c>
      <c r="K45" s="72">
        <v>1520114.9551267955</v>
      </c>
      <c r="L45" s="72">
        <v>205362.42324285841</v>
      </c>
      <c r="M45" s="72">
        <v>940959.93599999999</v>
      </c>
      <c r="N45" s="72">
        <v>0</v>
      </c>
      <c r="O45" s="72">
        <v>152842.6</v>
      </c>
      <c r="P45" s="72">
        <v>0</v>
      </c>
      <c r="Q45" s="72">
        <v>1773.6170666672988</v>
      </c>
      <c r="R45" s="72">
        <v>0</v>
      </c>
      <c r="S45" s="72">
        <v>0</v>
      </c>
      <c r="T45" s="72">
        <v>0</v>
      </c>
      <c r="U45" s="72">
        <v>0</v>
      </c>
      <c r="V45" s="72">
        <v>0</v>
      </c>
      <c r="W45" s="107">
        <v>31231427.279281005</v>
      </c>
    </row>
    <row r="46" spans="1:99" ht="10.5" x14ac:dyDescent="0.25">
      <c r="C46" s="71"/>
      <c r="D46" s="52"/>
      <c r="F46" s="105"/>
      <c r="W46" s="155"/>
    </row>
    <row r="47" spans="1:99" ht="10.5" x14ac:dyDescent="0.25">
      <c r="C47" s="52" t="s">
        <v>359</v>
      </c>
      <c r="D47" s="53"/>
      <c r="E47" s="157">
        <v>35</v>
      </c>
      <c r="F47" s="105">
        <v>191699985.45834002</v>
      </c>
      <c r="G47" s="72">
        <v>15345971.596633805</v>
      </c>
      <c r="H47" s="72">
        <v>5504485.2510000002</v>
      </c>
      <c r="I47" s="72">
        <v>14608138.275928294</v>
      </c>
      <c r="J47" s="72">
        <v>87349.433182111708</v>
      </c>
      <c r="K47" s="72">
        <v>15981763.767420504</v>
      </c>
      <c r="L47" s="72">
        <v>1510992.4848325201</v>
      </c>
      <c r="M47" s="72">
        <v>4704799.6800000025</v>
      </c>
      <c r="N47" s="72">
        <v>80613.702000000005</v>
      </c>
      <c r="O47" s="72">
        <v>1729760.2</v>
      </c>
      <c r="P47" s="72">
        <v>8570721.9163539652</v>
      </c>
      <c r="Q47" s="72">
        <v>1773.6170666672988</v>
      </c>
      <c r="R47" s="72">
        <v>-30649.896404819905</v>
      </c>
      <c r="S47" s="72">
        <v>0</v>
      </c>
      <c r="T47" s="72">
        <v>401338.53040705685</v>
      </c>
      <c r="U47" s="72">
        <v>315110.02465131134</v>
      </c>
      <c r="V47" s="72">
        <v>0</v>
      </c>
      <c r="W47" s="156">
        <v>260512154.04141146</v>
      </c>
    </row>
    <row r="48" spans="1:99" x14ac:dyDescent="0.2">
      <c r="A48" s="98"/>
      <c r="B48" s="98"/>
      <c r="C48" s="98"/>
      <c r="D48" s="98"/>
      <c r="E48" s="98"/>
      <c r="F48" s="98"/>
      <c r="G48" s="98"/>
      <c r="H48" s="98"/>
      <c r="I48" s="98"/>
      <c r="J48" s="98"/>
      <c r="K48" s="98"/>
      <c r="L48" s="98"/>
      <c r="M48" s="98"/>
      <c r="N48" s="98"/>
      <c r="O48" s="98"/>
      <c r="P48" s="98"/>
      <c r="Q48" s="98"/>
      <c r="R48" s="98"/>
      <c r="S48" s="98"/>
      <c r="T48" s="98"/>
      <c r="U48" s="98"/>
      <c r="V48" s="98"/>
      <c r="W48" s="98"/>
    </row>
    <row r="49" s="98" customFormat="1" x14ac:dyDescent="0.2"/>
    <row r="50" s="98" customFormat="1" x14ac:dyDescent="0.2"/>
    <row r="51" s="98" customFormat="1" x14ac:dyDescent="0.2"/>
    <row r="52" s="98" customFormat="1" x14ac:dyDescent="0.2"/>
    <row r="53" s="98" customFormat="1" x14ac:dyDescent="0.2"/>
    <row r="54" s="98" customFormat="1" x14ac:dyDescent="0.2"/>
    <row r="55" s="98" customFormat="1" x14ac:dyDescent="0.2"/>
    <row r="56" s="98" customFormat="1" x14ac:dyDescent="0.2"/>
    <row r="57" s="98" customFormat="1" x14ac:dyDescent="0.2"/>
    <row r="58" s="98" customFormat="1" x14ac:dyDescent="0.2"/>
    <row r="59" s="98" customFormat="1" x14ac:dyDescent="0.2"/>
    <row r="60" s="98" customFormat="1" x14ac:dyDescent="0.2"/>
    <row r="61" s="98" customFormat="1" x14ac:dyDescent="0.2"/>
    <row r="62" s="98" customFormat="1" x14ac:dyDescent="0.2"/>
    <row r="63" s="98" customFormat="1" x14ac:dyDescent="0.2"/>
    <row r="64" s="98" customFormat="1" x14ac:dyDescent="0.2"/>
    <row r="65" s="98" customFormat="1" x14ac:dyDescent="0.2"/>
    <row r="66" s="98" customFormat="1" x14ac:dyDescent="0.2"/>
    <row r="67" s="98" customFormat="1" x14ac:dyDescent="0.2"/>
  </sheetData>
  <mergeCells count="1">
    <mergeCell ref="F3:W3"/>
  </mergeCells>
  <dataValidations count="2">
    <dataValidation type="list" allowBlank="1" showInputMessage="1" showErrorMessage="1" sqref="A5:A39" xr:uid="{57E4271C-0686-4031-83EE-3075C95E485F}">
      <formula1>$D$43:$D$45</formula1>
    </dataValidation>
    <dataValidation type="list" allowBlank="1" showInputMessage="1" showErrorMessage="1" sqref="A40:A42" xr:uid="{E07FF808-39D0-4D24-87EC-4C069924F24B}">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1b</vt:lpstr>
      <vt:lpstr>'Appendix 1b'!Print_Area</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2022-09-14T13:52:40Z</cp:lastPrinted>
  <dcterms:created xsi:type="dcterms:W3CDTF">2018-09-25T08:54:57Z</dcterms:created>
  <dcterms:modified xsi:type="dcterms:W3CDTF">2023-10-07T10:40:14Z</dcterms:modified>
</cp:coreProperties>
</file>