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School Funding Team\SFT\Formula Funding\2022-23\Other\Consultations 2022-23\Schools Block 2022-23\"/>
    </mc:Choice>
  </mc:AlternateContent>
  <workbookProtection workbookAlgorithmName="SHA-512" workbookHashValue="V3YZowFwcZdY5Yfy3Dq2ovHsmsMj2DGy1UqVnU7rSmF0V9NBesOOjMZKE34cmDagROfeu7ereJFmvsQCILjRIA==" workbookSaltValue="rIveaErCYpXYnJqiou+Ncw==" workbookSpinCount="100000" lockStructure="1"/>
  <bookViews>
    <workbookView xWindow="480" yWindow="80" windowWidth="18200" windowHeight="11310"/>
  </bookViews>
  <sheets>
    <sheet name="Appendix 1b" sheetId="1" r:id="rId1"/>
    <sheet name="School List" sheetId="8" state="veryHidden" r:id="rId2"/>
    <sheet name="2021-22 Pupils" sheetId="5" state="veryHidden" r:id="rId3"/>
    <sheet name="2021-22 IST P" sheetId="3" state="veryHidden" r:id="rId4"/>
    <sheet name="2021-22 IST S" sheetId="7" state="veryHidden" r:id="rId5"/>
    <sheet name="2022-23 Pupils" sheetId="4" state="veryHidden" r:id="rId6"/>
    <sheet name="2022-23 IST P" sheetId="2" state="veryHidden" r:id="rId7"/>
    <sheet name="2022-23 IST S" sheetId="6" state="veryHidden" r:id="rId8"/>
  </sheets>
  <definedNames>
    <definedName name="_xlnm.Print_Area" localSheetId="0">'Appendix 1b'!$A$1:$J$34</definedName>
  </definedNames>
  <calcPr calcId="162913"/>
</workbook>
</file>

<file path=xl/calcChain.xml><?xml version="1.0" encoding="utf-8"?>
<calcChain xmlns="http://schemas.openxmlformats.org/spreadsheetml/2006/main">
  <c r="H3" i="1" l="1"/>
  <c r="E8" i="1" l="1"/>
  <c r="B10" i="1"/>
  <c r="C16" i="1"/>
  <c r="F28" i="1"/>
  <c r="F26" i="1"/>
  <c r="F18" i="1"/>
  <c r="F10" i="1"/>
  <c r="E22" i="1"/>
  <c r="E14" i="1"/>
  <c r="F24" i="1"/>
  <c r="F16" i="1"/>
  <c r="E28" i="1"/>
  <c r="E20" i="1"/>
  <c r="E12" i="1"/>
  <c r="C8" i="1"/>
  <c r="E26" i="1"/>
  <c r="B8" i="1"/>
  <c r="F20" i="1"/>
  <c r="E24" i="1"/>
  <c r="F8" i="1"/>
  <c r="F22" i="1"/>
  <c r="F14" i="1"/>
  <c r="E18" i="1"/>
  <c r="E10" i="1"/>
  <c r="F12" i="1"/>
  <c r="E16" i="1"/>
  <c r="C24" i="1"/>
  <c r="C18" i="1"/>
  <c r="C28" i="1"/>
  <c r="C22" i="1"/>
  <c r="C20" i="1"/>
  <c r="C26" i="1"/>
  <c r="C10" i="1"/>
  <c r="B16" i="1"/>
  <c r="B24" i="1"/>
  <c r="B18" i="1"/>
  <c r="B26" i="1"/>
  <c r="C12" i="1"/>
  <c r="B12" i="1"/>
  <c r="B20" i="1"/>
  <c r="B28" i="1"/>
  <c r="C14" i="1"/>
  <c r="B14" i="1"/>
  <c r="B22" i="1"/>
  <c r="J16" i="1" l="1"/>
  <c r="J22" i="1"/>
  <c r="J8" i="1"/>
  <c r="J12" i="1"/>
  <c r="J18" i="1"/>
  <c r="I14" i="1"/>
  <c r="J26" i="1"/>
  <c r="I20" i="1"/>
  <c r="I10" i="1"/>
  <c r="I18" i="1"/>
  <c r="I24" i="1"/>
  <c r="I22" i="1"/>
  <c r="J28" i="1"/>
  <c r="I8" i="1"/>
  <c r="I28" i="1"/>
  <c r="I26" i="1"/>
  <c r="I16" i="1"/>
  <c r="J14" i="1"/>
  <c r="J20" i="1"/>
  <c r="I12" i="1"/>
  <c r="J24" i="1"/>
  <c r="J10" i="1"/>
  <c r="F30" i="1"/>
  <c r="E30" i="1"/>
  <c r="E31" i="1" l="1"/>
  <c r="F31" i="1"/>
  <c r="C30" i="1" l="1"/>
  <c r="C31" i="1" l="1"/>
  <c r="J30" i="1"/>
  <c r="J31" i="1" l="1"/>
  <c r="B30" i="1"/>
  <c r="I30" i="1" l="1"/>
  <c r="B31" i="1"/>
  <c r="I31" i="1" l="1"/>
</calcChain>
</file>

<file path=xl/comments1.xml><?xml version="1.0" encoding="utf-8"?>
<comments xmlns="http://schemas.openxmlformats.org/spreadsheetml/2006/main">
  <authors>
    <author>Sarah North</author>
    <author>Andrew Redding</author>
  </authors>
  <commentList>
    <comment ref="F7" authorId="0" shapeId="0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NFF - this is ending??? What do we do with the money if we do not apply in 18/19?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including age 16+ but in Yr 11</t>
        </r>
      </text>
    </comment>
    <comment ref="N7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need to make this closely align with no.s that would be recorded in Oct 16 Census - i.e. 16/17 AY no.s</t>
        </r>
      </text>
    </comment>
    <comment ref="O7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need to make this closely align with no.s that would be recorded in Oct 16 Census - i.e. 16/17 AY no.s</t>
        </r>
      </text>
    </comment>
    <comment ref="Q7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manual inut as circular - see blue tab</t>
        </r>
      </text>
    </comment>
    <comment ref="P22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full at October 2016</t>
        </r>
      </text>
    </comment>
    <comment ref="N27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DSP is closed / to close
behaviour centre is this still open 
not added - JS 22.11.16 - vast majority of children in PBC are still on roll of placing school</t>
        </r>
      </text>
    </comment>
    <comment ref="N34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expanded provison - need to increase this number - oct occupancy warrants this</t>
        </r>
      </text>
    </comment>
    <comment ref="P38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at Sept 18 has 6 out of 7 year groups; 19/20 is last year of growth</t>
        </r>
      </text>
    </comment>
    <comment ref="P40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At Sept 2018 all year groups</t>
        </r>
      </text>
    </comment>
    <comment ref="N54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adjusted back to 16/17 original number</t>
        </r>
      </text>
    </comment>
    <comment ref="N58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funded on actual occupancy because still establishing</t>
        </r>
      </text>
    </comment>
    <comment ref="N59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behaviour centre is this still open 
not added see Carrwood note - PBC children are still on roll of schools placing</t>
        </r>
      </text>
    </comment>
    <comment ref="N64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behaviour centre is this still open 
not added see Carrwood note - PBC children are still on roll of schools placing</t>
        </r>
      </text>
    </comment>
    <comment ref="N75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REMOVED - CLOSED PROVISION</t>
        </r>
      </text>
    </comment>
    <comment ref="N84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behaviour centre is this still open 
not added see Carrwood note - PBC children are still on roll of schools placing</t>
        </r>
      </text>
    </comment>
    <comment ref="E168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84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At Sept 2018 all year groups</t>
        </r>
      </text>
    </comment>
    <comment ref="P185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all year groups full at October 2016
</t>
        </r>
      </text>
    </comment>
    <comment ref="O186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funded on actual occupancy because still establishing</t>
        </r>
      </text>
    </comment>
    <comment ref="P186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Oct 2020 should ow be full</t>
        </r>
      </text>
    </comment>
    <comment ref="Q186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we said we would not adjust this</t>
        </r>
      </text>
    </comment>
    <comment ref="O188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adjusted back to 16/17 original number</t>
        </r>
      </text>
    </comment>
    <comment ref="P192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all year groups full at October 2015
</t>
        </r>
      </text>
    </comment>
    <comment ref="P196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all year groups full at October 2017
</t>
        </r>
      </text>
    </comment>
    <comment ref="O197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adjusted back to 16/17 original number</t>
        </r>
      </text>
    </comment>
    <comment ref="O201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adjusted back to 16/17 original number</t>
        </r>
      </text>
    </comment>
    <comment ref="O202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adjusted back to 16/17 original number</t>
        </r>
      </text>
    </comment>
    <comment ref="O203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adjusted back to 16/17 original number</t>
        </r>
      </text>
    </comment>
    <comment ref="P205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may be adding primary provision</t>
        </r>
      </text>
    </comment>
    <comment ref="P206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Sept 19 600 11-16
PUT BACK IN 120</t>
        </r>
      </text>
    </comment>
    <comment ref="P207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Sept 19 but uncertain 800 11-18
may take 120 year 7 + 60 year 8 when inityially open
PUT BAK IN 120</t>
        </r>
      </text>
    </comment>
  </commentList>
</comments>
</file>

<file path=xl/comments2.xml><?xml version="1.0" encoding="utf-8"?>
<comments xmlns="http://schemas.openxmlformats.org/spreadsheetml/2006/main">
  <authors>
    <author>andrew.redding</author>
    <author>Andrew Redding</author>
    <author>Sarah North</author>
  </authors>
  <commentList>
    <comment ref="C4" authorId="0" shapeId="0">
      <text>
        <r>
          <rPr>
            <b/>
            <sz val="8"/>
            <color indexed="81"/>
            <rFont val="Tahoma"/>
            <family val="2"/>
          </rPr>
          <t>sarah.north:</t>
        </r>
        <r>
          <rPr>
            <sz val="8"/>
            <color indexed="81"/>
            <rFont val="Tahoma"/>
            <family val="2"/>
          </rPr>
          <t xml:space="preserve">
don't adjust DfE no once sheets are set up</t>
        </r>
      </text>
    </comment>
    <comment ref="O4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given NFF 18/19 move to RBA funding based on APT I would rather have any excess provision in the figures in the APT rather than in any contingency
</t>
        </r>
      </text>
    </comment>
    <comment ref="P4" authorId="2" shapeId="0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no PFI schools in Primary phase</t>
        </r>
      </text>
    </comment>
    <comment ref="Q4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if add a cash value separately rather than adjusting pupil numbers; if do this then will need to remove from MFG</t>
        </r>
      </text>
    </comment>
    <comment ref="S4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careful doesn’t affct knock on to totals</t>
        </r>
      </text>
    </comment>
    <comment ref="M9" authorId="2" shapeId="0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in 2er sheet</t>
        </r>
      </text>
    </comment>
    <comment ref="O9" authorId="2" shapeId="0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in 2er sheet</t>
        </r>
      </text>
    </comment>
    <comment ref="C14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10.4.18 new DfE no. of 2045</t>
        </r>
      </text>
    </comment>
    <comment ref="M19" authorId="2" shapeId="0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in 2er sheet</t>
        </r>
      </text>
    </comment>
    <comment ref="O19" authorId="2" shapeId="0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in 2er sheet</t>
        </r>
      </text>
    </comment>
    <comment ref="M20" authorId="2" shapeId="0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in 2er sheet</t>
        </r>
      </text>
    </comment>
    <comment ref="O20" authorId="2" shapeId="0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in 2er sheet</t>
        </r>
      </text>
    </comment>
    <comment ref="M35" authorId="2" shapeId="0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in 2er sheet</t>
        </r>
      </text>
    </comment>
    <comment ref="O35" authorId="2" shapeId="0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in 2er sheet</t>
        </r>
      </text>
    </comment>
    <comment ref="O37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checked TM with Dixons Trinity</t>
        </r>
      </text>
    </comment>
    <comment ref="C95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= 2063</t>
        </r>
      </text>
    </comment>
    <comment ref="C149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10.4.18  new DfE no. 2042</t>
        </r>
      </text>
    </comment>
    <comment ref="M167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need this to be £175k x2 *7/12 - entitled to full allocation of x2 closing schools in year they amalgamate - next year only get 85% of both</t>
        </r>
      </text>
    </comment>
    <comment ref="U185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before changing numbers on a 0% MFG - wouln't expect this to be much different
removal of  reception uplift though is a factor, as is more of the phase on the MFG</t>
        </r>
      </text>
    </comment>
    <comment ref="V185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could reduce </t>
        </r>
      </text>
    </comment>
    <comment ref="T186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where we wish to save money - changes in these are most significant</t>
        </r>
      </text>
    </comment>
  </commentList>
</comments>
</file>

<file path=xl/comments3.xml><?xml version="1.0" encoding="utf-8"?>
<comments xmlns="http://schemas.openxmlformats.org/spreadsheetml/2006/main">
  <authors>
    <author>Andrew Redding</author>
    <author>Sarah North</author>
  </authors>
  <commentList>
    <comment ref="O4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given NFF 18/19 move to RBA funding based on APT I would rather have any excess provision in the figures in the APT rather than in any contingency
</t>
        </r>
      </text>
    </comment>
    <comment ref="Q4" authorId="0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if add a cash value separately rather than adjusting pupil numbers; if do this then will need to remove from MFG</t>
        </r>
      </text>
    </comment>
    <comment ref="S4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careful doesn't knock on to totals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does this come in before the MFG??</t>
        </r>
      </text>
    </comment>
    <comment ref="D5" authorId="1" shapeId="0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2er element only</t>
        </r>
      </text>
    </comment>
    <comment ref="D10" authorId="1" shapeId="0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2er element only</t>
        </r>
      </text>
    </comment>
    <comment ref="D11" authorId="1" shapeId="0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2er element only</t>
        </r>
      </text>
    </comment>
    <comment ref="D14" authorId="1" shapeId="0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2er element only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NOT APPLIED IT - SEE NOTES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4086</t>
        </r>
      </text>
    </comment>
    <comment ref="D30" authorId="0" shapeId="0">
      <text>
        <r>
          <rPr>
            <b/>
            <sz val="9"/>
            <color indexed="81"/>
            <rFont val="Tahoma"/>
            <charset val="1"/>
          </rPr>
          <t>Andrew Redding:</t>
        </r>
        <r>
          <rPr>
            <sz val="9"/>
            <color indexed="81"/>
            <rFont val="Tahoma"/>
            <charset val="1"/>
          </rPr>
          <t xml:space="preserve">
change name to Trinity Academy Bradford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number 4073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former Samuel Lister)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actual 4084
URN 147067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look at what we did for bradford forster
run by feversham; use feversham data
600-660 places 11-16
definate opening Sept 19</t>
        </r>
      </text>
    </comment>
    <comment ref="Q38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need to update to match the APT (december)
alsoneeds to be removed from next year's baseline calc
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actual is 4087 URN 147204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800 places 11-18
NOT SURE SEPT 19
9.10.18 - latest is opening sept on in temporary buildings. Steve Jenks. Assume therefore, budget provision is needed</t>
        </r>
      </text>
    </comment>
    <comment ref="O39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used Laisterdyke enterprise works - see follow up email with TM</t>
        </r>
      </text>
    </comment>
    <comment ref="Q39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need to update to match the APT (december)
alsoneeds to be removed from next year's baseline calc
</t>
        </r>
      </text>
    </comment>
    <comment ref="T52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cost</t>
        </r>
      </text>
    </comment>
    <comment ref="U52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before changing numbers on a 0% MFG - wouln't expect this to be much different
affected by the BSF re-profiling where acadenies are on the MFG</t>
        </r>
      </text>
    </comment>
    <comment ref="V52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could reduce </t>
        </r>
      </text>
    </comment>
    <comment ref="T53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where we wish to save money - changes in these are most significant</t>
        </r>
      </text>
    </comment>
  </commentList>
</comments>
</file>

<file path=xl/comments4.xml><?xml version="1.0" encoding="utf-8"?>
<comments xmlns="http://schemas.openxmlformats.org/spreadsheetml/2006/main">
  <authors>
    <author>Sarah North</author>
    <author>Andrew Redding</author>
  </authors>
  <commentList>
    <comment ref="I7" authorId="0" shapeId="0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including age 16+ but in Yr 11</t>
        </r>
      </text>
    </comment>
    <comment ref="N7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need to make this closely align with no.s that would be recorded in Oct 16 Census - i.e. 16/17 AY no.s</t>
        </r>
      </text>
    </comment>
    <comment ref="O7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need to make this closely align with no.s that would be recorded in Oct 16 Census - i.e. 16/17 AY no.s</t>
        </r>
      </text>
    </comment>
    <comment ref="Q7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manual inut as circular - see blue tab</t>
        </r>
      </text>
    </comment>
    <comment ref="P22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full at October 2016</t>
        </r>
      </text>
    </comment>
    <comment ref="N27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DSP is closed / to close
behaviour centre is this still open 
not added - JS 22.11.16 - vast majority of children in PBC are still on roll of placing school</t>
        </r>
      </text>
    </comment>
    <comment ref="N34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expanded provison - need to increase this number - oct occupancy warrants this</t>
        </r>
      </text>
    </comment>
    <comment ref="P38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at Sept 18 has 6 out of 7 year groups; 19/20 is last year of growth</t>
        </r>
      </text>
    </comment>
    <comment ref="P40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At Sept 2018 all year groups</t>
        </r>
      </text>
    </comment>
    <comment ref="N54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adjusted back to 16/17 original number</t>
        </r>
      </text>
    </comment>
    <comment ref="N58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funded on actual occupancy because still establishing</t>
        </r>
      </text>
    </comment>
    <comment ref="N59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behaviour centre is this still open 
not added see Carrwood note - PBC children are still on roll of schools placing</t>
        </r>
      </text>
    </comment>
    <comment ref="N64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behaviour centre is this still open 
not added see Carrwood note - PBC children are still on roll of schools placing</t>
        </r>
      </text>
    </comment>
    <comment ref="N75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REMOVED - CLOSED PROVISION</t>
        </r>
      </text>
    </comment>
    <comment ref="N84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behaviour centre is this still open 
not added see Carrwood note - PBC children are still on roll of schools placing</t>
        </r>
      </text>
    </comment>
    <comment ref="E168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84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At Sept 2018 all year groups</t>
        </r>
      </text>
    </comment>
    <comment ref="P185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all year groups full at October 2016
</t>
        </r>
      </text>
    </comment>
    <comment ref="O186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funded on actual occupancy because still establishing</t>
        </r>
      </text>
    </comment>
    <comment ref="P186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Oct 2020 should ow be full</t>
        </r>
      </text>
    </comment>
    <comment ref="Q186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we said we would not adjust this</t>
        </r>
      </text>
    </comment>
    <comment ref="O188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adjusted back to 16/17 original number</t>
        </r>
      </text>
    </comment>
    <comment ref="P192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all year groups full at October 2015
</t>
        </r>
      </text>
    </comment>
    <comment ref="P196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all year groups full at October 2017
</t>
        </r>
      </text>
    </comment>
    <comment ref="O197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adjusted back to 16/17 original number</t>
        </r>
      </text>
    </comment>
    <comment ref="O201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adjusted back to 16/17 original number</t>
        </r>
      </text>
    </comment>
    <comment ref="O202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adjusted back to 16/17 original number</t>
        </r>
      </text>
    </comment>
    <comment ref="O203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adjusted back to 16/17 original number</t>
        </r>
      </text>
    </comment>
    <comment ref="P205" authorId="1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may be adding primary provision</t>
        </r>
      </text>
    </comment>
    <comment ref="P206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Sept 19 600 11-16
PUT BACK IN 120</t>
        </r>
      </text>
    </comment>
    <comment ref="P207" authorId="1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Sept 19 but uncertain 800 11-18
may take 120 year 7 + 60 year 8 when inityially open
PUT BAK IN 120</t>
        </r>
      </text>
    </comment>
  </commentList>
</comments>
</file>

<file path=xl/comments5.xml><?xml version="1.0" encoding="utf-8"?>
<comments xmlns="http://schemas.openxmlformats.org/spreadsheetml/2006/main">
  <authors>
    <author>andrew.redding</author>
    <author>Jonty Holden</author>
    <author>Andrew Redding</author>
    <author>Sarah North</author>
  </authors>
  <commentList>
    <comment ref="C4" authorId="0" shapeId="0">
      <text>
        <r>
          <rPr>
            <b/>
            <sz val="8"/>
            <color indexed="81"/>
            <rFont val="Tahoma"/>
            <family val="2"/>
          </rPr>
          <t>sarah.north:</t>
        </r>
        <r>
          <rPr>
            <sz val="8"/>
            <color indexed="81"/>
            <rFont val="Tahoma"/>
            <family val="2"/>
          </rPr>
          <t xml:space="preserve">
don't adjust DfE no once sheets are set up</t>
        </r>
      </text>
    </comment>
    <comment ref="M4" authorId="1" shapeId="0">
      <text>
        <r>
          <rPr>
            <b/>
            <sz val="9"/>
            <color indexed="81"/>
            <rFont val="Tahoma"/>
            <family val="2"/>
          </rPr>
          <t>Jonty Holden:</t>
        </r>
        <r>
          <rPr>
            <sz val="9"/>
            <color indexed="81"/>
            <rFont val="Tahoma"/>
            <family val="2"/>
          </rPr>
          <t xml:space="preserve">
Check Correct for 22/23
</t>
        </r>
      </text>
    </comment>
    <comment ref="O4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given NFF 18/19 move to RBA funding based on APT I would rather have any excess provision in the figures in the APT rather than in any contingency
</t>
        </r>
      </text>
    </comment>
    <comment ref="P4" authorId="3" shapeId="0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no PFI schools in Primary phase</t>
        </r>
      </text>
    </comment>
    <comment ref="Q4" authorId="2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if add a cash value separately rather than adjusting pupil numbers; if do this then will need to remove from MFG</t>
        </r>
      </text>
    </comment>
    <comment ref="S4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careful doesn’t affct knock on to totals</t>
        </r>
      </text>
    </comment>
    <comment ref="X5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for appendix 1a consultationmodelling
also used for Forum ISB variance indicatives</t>
        </r>
      </text>
    </comment>
    <comment ref="M9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only once in secondary IST</t>
        </r>
      </text>
    </comment>
    <comment ref="O9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only once in secondary IST</t>
        </r>
      </text>
    </comment>
    <comment ref="T9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only once in secondary IST</t>
        </r>
      </text>
    </comment>
    <comment ref="U9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only once in secondary IST</t>
        </r>
      </text>
    </comment>
    <comment ref="C14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10.4.18 new DfE no. of 2045</t>
        </r>
      </text>
    </comment>
    <comment ref="M19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only once in secondary IST</t>
        </r>
      </text>
    </comment>
    <comment ref="O19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only once in secondary IST</t>
        </r>
      </text>
    </comment>
    <comment ref="T19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only once in secondary IST</t>
        </r>
      </text>
    </comment>
    <comment ref="U19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only once in secondary IST</t>
        </r>
      </text>
    </comment>
    <comment ref="M20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only once in secondary IST</t>
        </r>
      </text>
    </comment>
    <comment ref="O20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only once in secondary IST</t>
        </r>
      </text>
    </comment>
    <comment ref="T20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only once in secondary IST</t>
        </r>
      </text>
    </comment>
    <comment ref="U20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only once in secondary IST</t>
        </r>
      </text>
    </comment>
    <comment ref="M35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only once in secondary IST</t>
        </r>
      </text>
    </comment>
    <comment ref="O35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only once in secondary IST</t>
        </r>
      </text>
    </comment>
    <comment ref="T35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only once in secondary IST</t>
        </r>
      </text>
    </comment>
    <comment ref="U35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only once in secondary IST</t>
        </r>
      </text>
    </comment>
    <comment ref="O37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checked TM with Dixons Trinity</t>
        </r>
      </text>
    </comment>
    <comment ref="D79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was Lister Primary School</t>
        </r>
      </text>
    </comment>
    <comment ref="C95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= 2063</t>
        </r>
      </text>
    </comment>
    <comment ref="O122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assumed already getting 80% reduction</t>
        </r>
      </text>
    </comment>
    <comment ref="O123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assumed already getting 80% reduction</t>
        </r>
      </text>
    </comment>
    <comment ref="C149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10.4.18  new DfE no. 2042</t>
        </r>
      </text>
    </comment>
    <comment ref="M167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need this to be £175k x2 *7/12 - entitled to full allocation of x2 closing schools in year they amalgamate - next year only get 85% of both</t>
        </r>
      </text>
    </comment>
    <comment ref="U185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before changing numbers on a 0% MFG - wouln't expect this to be much different
removal of  reception uplift though is a factor, as is more of the phase on the MFG</t>
        </r>
      </text>
    </comment>
    <comment ref="V185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could reduce </t>
        </r>
      </text>
    </comment>
    <comment ref="T186" authorId="2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where we wish to save money - changes in these are most significant</t>
        </r>
      </text>
    </comment>
  </commentList>
</comments>
</file>

<file path=xl/comments6.xml><?xml version="1.0" encoding="utf-8"?>
<comments xmlns="http://schemas.openxmlformats.org/spreadsheetml/2006/main">
  <authors>
    <author>Andrew Redding</author>
    <author>andrew.redding</author>
    <author>sarah.north</author>
    <author>Sarah North</author>
  </authors>
  <commentList>
    <comment ref="O4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given NFF 18/19 move to RBA funding based on APT I would rather have any excess provision in the figures in the APT rather than in any contingency
</t>
        </r>
      </text>
    </comment>
    <comment ref="Q4" authorId="0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if add a cash value separately rather than adjusting pupil numbers; if do this then will need to remove from MFG</t>
        </r>
      </text>
    </comment>
    <comment ref="S4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careful doesn't knock on to totals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does this come in before the MFG??</t>
        </r>
      </text>
    </comment>
    <comment ref="Y4" authorId="0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see separate sheet for maintained; uses initial view of Oct 17 census
excludes all HNB - mainstream and DSP / ARC - may need to add mainstream HNB separately</t>
        </r>
      </text>
    </comment>
    <comment ref="AE4" authorId="1" shapeId="0">
      <text>
        <r>
          <rPr>
            <b/>
            <sz val="8"/>
            <color indexed="81"/>
            <rFont val="Tahoma"/>
            <family val="2"/>
          </rPr>
          <t>sarah.north:</t>
        </r>
        <r>
          <rPr>
            <sz val="8"/>
            <color indexed="81"/>
            <rFont val="Tahoma"/>
            <family val="2"/>
          </rPr>
          <t xml:space="preserve">
includes Post 16</t>
        </r>
      </text>
    </comment>
    <comment ref="AF4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includes roughly calc protection</t>
        </r>
      </text>
    </comment>
    <comment ref="AG4" authorId="1" shapeId="0">
      <text>
        <r>
          <rPr>
            <b/>
            <sz val="8"/>
            <color indexed="81"/>
            <rFont val="Tahoma"/>
            <family val="2"/>
          </rPr>
          <t>sarah.north:</t>
        </r>
        <r>
          <rPr>
            <sz val="8"/>
            <color indexed="81"/>
            <rFont val="Tahoma"/>
            <family val="2"/>
          </rPr>
          <t xml:space="preserve">
includes Post 16</t>
        </r>
      </text>
    </comment>
    <comment ref="AQ4" authorId="2" shapeId="0">
      <text>
        <r>
          <rPr>
            <b/>
            <sz val="8"/>
            <color indexed="81"/>
            <rFont val="Tahoma"/>
            <family val="2"/>
          </rPr>
          <t>sarah.north:</t>
        </r>
        <r>
          <rPr>
            <sz val="8"/>
            <color indexed="81"/>
            <rFont val="Tahoma"/>
            <family val="2"/>
          </rPr>
          <t xml:space="preserve">
includes notional SEN, HN place funding and all new delegation</t>
        </r>
      </text>
    </comment>
    <comment ref="AR4" authorId="0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EFA but now also includes I02 proprtion of HNB, where highlighted in purple - maintained schools only</t>
        </r>
      </text>
    </comment>
    <comment ref="AS4" authorId="2" shapeId="0">
      <text>
        <r>
          <rPr>
            <b/>
            <sz val="8"/>
            <color indexed="81"/>
            <rFont val="Tahoma"/>
            <family val="2"/>
          </rPr>
          <t>sarah.north:</t>
        </r>
        <r>
          <rPr>
            <sz val="8"/>
            <color indexed="81"/>
            <rFont val="Tahoma"/>
            <family val="2"/>
          </rPr>
          <t xml:space="preserve">
Plus element of HN funding only, includes SEN funding floor</t>
        </r>
      </text>
    </comment>
    <comment ref="AT4" authorId="2" shapeId="0">
      <text>
        <r>
          <rPr>
            <b/>
            <sz val="8"/>
            <color indexed="81"/>
            <rFont val="Tahoma"/>
            <family val="2"/>
          </rPr>
          <t>sarah.north:</t>
        </r>
        <r>
          <rPr>
            <sz val="8"/>
            <color indexed="81"/>
            <rFont val="Tahoma"/>
            <family val="2"/>
          </rPr>
          <t xml:space="preserve">
any government funded source to promote access and opportunity for minority ethnic pupils</t>
        </r>
      </text>
    </comment>
    <comment ref="AX4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only FFT - should be 0</t>
        </r>
      </text>
    </comment>
    <comment ref="AZ4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currently put possible SIO de-delegation here</t>
        </r>
      </text>
    </comment>
    <comment ref="D5" authorId="3" shapeId="0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2er element only</t>
        </r>
      </text>
    </comment>
    <comment ref="X5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for appendix 1a consultationmodelling also used for Forum ISB indicative reports</t>
        </r>
      </text>
    </comment>
    <comment ref="Y5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from April 2018 S251 guiadnce - no longer need to include academies ESFA funding in our T1 return - maintained schools only. Thereore, no longer need to estimate</t>
        </r>
      </text>
    </comment>
    <comment ref="D10" authorId="3" shapeId="0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2er element only</t>
        </r>
      </text>
    </comment>
    <comment ref="D11" authorId="3" shapeId="0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2er element only</t>
        </r>
      </text>
    </comment>
    <comment ref="D14" authorId="3" shapeId="0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2er element only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4086</t>
        </r>
      </text>
    </comment>
    <comment ref="AG21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includes the MFL</t>
        </r>
      </text>
    </comment>
    <comment ref="AQ21" authorId="0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adjusted to move I02 HNB element into I02</t>
        </r>
      </text>
    </comment>
    <comment ref="BF21" authorId="0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not added ARC - assume continued central retention</t>
        </r>
      </text>
    </comment>
    <comment ref="AQ29" authorId="0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adjusted to move I02 HNB element into I02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was Queensbury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number 4073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former Samuel Lister)</t>
        </r>
      </text>
    </comment>
    <comment ref="AQ33" authorId="0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adjusted to move I02 HNB element into I02</t>
        </r>
      </text>
    </comment>
    <comment ref="AQ35" authorId="0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adjusted to move I02 HNB element into I02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actual 4084
URN 147067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look at what we did for bradford forster
run by feversham; use feversham data
600-660 places 11-16
definate opening Sept 19</t>
        </r>
      </text>
    </comment>
    <comment ref="Q38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need to update to match the APT (december)
alsoneeds to be removed from next year's baseline calc
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actual is 4087 URN 147204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800 places 11-18
NOT SURE SEPT 19
9.10.18 - latest is opening sept on in temporary buildings. Steve Jenks. Assume therefore, budget provision is needed</t>
        </r>
      </text>
    </comment>
    <comment ref="O39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previously used Laisterdyke Enterprise Works (TM email). New build may need reviewing</t>
        </r>
      </text>
    </comment>
    <comment ref="Q39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need to update to match the APT (december)
alsoneeds to be removed from next year's baseline calc
</t>
        </r>
      </text>
    </comment>
    <comment ref="BC48" authorId="0" shape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should be 0 once expenditure is added above</t>
        </r>
      </text>
    </comment>
    <comment ref="T52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new cost</t>
        </r>
      </text>
    </comment>
    <comment ref="U52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before changing numbers on a 0% MFG - wouln't expect this to be much different
affected by the BSF re-profiling where acadenies are on the MFG</t>
        </r>
      </text>
    </comment>
    <comment ref="V52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could reduce </t>
        </r>
      </text>
    </comment>
    <comment ref="T53" authorId="0" shape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where we wish to save money - changes in these are most significant</t>
        </r>
      </text>
    </comment>
  </commentList>
</comments>
</file>

<file path=xl/sharedStrings.xml><?xml version="1.0" encoding="utf-8"?>
<sst xmlns="http://schemas.openxmlformats.org/spreadsheetml/2006/main" count="2712" uniqueCount="441">
  <si>
    <t>Phase</t>
  </si>
  <si>
    <t>School</t>
  </si>
  <si>
    <t>MFG</t>
  </si>
  <si>
    <t>All Through</t>
  </si>
  <si>
    <t>Appleton Academy</t>
  </si>
  <si>
    <t>Bradford Academy</t>
  </si>
  <si>
    <t>Bradford Girls Grammar (Free School)</t>
  </si>
  <si>
    <t>Dixons Allerton Academy</t>
  </si>
  <si>
    <t>Primary</t>
  </si>
  <si>
    <t>RBHX</t>
  </si>
  <si>
    <t>Addingham Primary School</t>
  </si>
  <si>
    <t>RBGL</t>
  </si>
  <si>
    <t>All Saints' CE Primary School (Bradford)</t>
  </si>
  <si>
    <t>RBFB</t>
  </si>
  <si>
    <t>All Saints' CE Primary School (Ilkley)</t>
  </si>
  <si>
    <t>RBIC</t>
  </si>
  <si>
    <t>Ashlands Primary School</t>
  </si>
  <si>
    <t>Atlas School</t>
  </si>
  <si>
    <t>RBEO</t>
  </si>
  <si>
    <t>Baildon CE Primary School</t>
  </si>
  <si>
    <t>RBKO</t>
  </si>
  <si>
    <t>Bankfoot Primary School</t>
  </si>
  <si>
    <t>Barkerend Primary Leadership Academy</t>
  </si>
  <si>
    <t>Beckfoot Allerton Primary Academy</t>
  </si>
  <si>
    <t>Beckfoot Heaton Primary Academy</t>
  </si>
  <si>
    <t>Beckfoot Priestthorpe Primary School</t>
  </si>
  <si>
    <t>RBGR</t>
  </si>
  <si>
    <t>Ben Rhydding Primary School</t>
  </si>
  <si>
    <t>RBFX</t>
  </si>
  <si>
    <t>Blakehill Primary School</t>
  </si>
  <si>
    <t>RBKU</t>
  </si>
  <si>
    <t>Bowling Park Primary School</t>
  </si>
  <si>
    <t>RBHR</t>
  </si>
  <si>
    <t>Brackenhill Primary School</t>
  </si>
  <si>
    <t>RBIF</t>
  </si>
  <si>
    <t>Burley &amp; Woodhead CE Primary School</t>
  </si>
  <si>
    <t>RBFP</t>
  </si>
  <si>
    <t>Burley Oaks Primary School</t>
  </si>
  <si>
    <t>Byron Primary Academy</t>
  </si>
  <si>
    <t>RBHL</t>
  </si>
  <si>
    <t>Carrwood Primary School</t>
  </si>
  <si>
    <t>RBJG</t>
  </si>
  <si>
    <t>Cavendish Primary School</t>
  </si>
  <si>
    <t>Christ Church Primary Academy</t>
  </si>
  <si>
    <t>Clayton St John's CE Primary Academy</t>
  </si>
  <si>
    <t>RBGA</t>
  </si>
  <si>
    <t>Clayton Village Primary School</t>
  </si>
  <si>
    <t>RBGN</t>
  </si>
  <si>
    <t>Cottingley Village Primary School</t>
  </si>
  <si>
    <t>RBHM</t>
  </si>
  <si>
    <t>Crossflatts Primary School</t>
  </si>
  <si>
    <t>Crossley Hall Primary School</t>
  </si>
  <si>
    <t>Dixons Manningham Primary Academy</t>
  </si>
  <si>
    <t>Dixons Marchbank Academy</t>
  </si>
  <si>
    <t>Dixons Music Primary</t>
  </si>
  <si>
    <t>East Morton CE Primary Academy</t>
  </si>
  <si>
    <t>RBHB</t>
  </si>
  <si>
    <t>Eastburn Junior and Infant School</t>
  </si>
  <si>
    <t>RBJY</t>
  </si>
  <si>
    <t>Eldwick Primary School</t>
  </si>
  <si>
    <t>RBGB</t>
  </si>
  <si>
    <t>Fagley Primary School</t>
  </si>
  <si>
    <t>RBFN</t>
  </si>
  <si>
    <t>Farfield Primary</t>
  </si>
  <si>
    <t>Farnham Primary Academy</t>
  </si>
  <si>
    <t>Feversham Primary Academy</t>
  </si>
  <si>
    <t>RBFY</t>
  </si>
  <si>
    <t>Foxhill Primary School</t>
  </si>
  <si>
    <t>RBCY</t>
  </si>
  <si>
    <t>Frizinghall Primary School</t>
  </si>
  <si>
    <t>RBKF</t>
  </si>
  <si>
    <t>Girlington Primary School</t>
  </si>
  <si>
    <t>RBKC</t>
  </si>
  <si>
    <t>Glenaire Primary School</t>
  </si>
  <si>
    <t>Greengates Primary School</t>
  </si>
  <si>
    <t>Grove House Primary School</t>
  </si>
  <si>
    <t>Harden Primary Academy</t>
  </si>
  <si>
    <t>Haworth Primary Academy</t>
  </si>
  <si>
    <t>RBHG</t>
  </si>
  <si>
    <t>Heaton St Barnabas' CE Primary School</t>
  </si>
  <si>
    <t>RBHJ</t>
  </si>
  <si>
    <t>High Crags Primary Leadership Academy</t>
  </si>
  <si>
    <t>RBFU</t>
  </si>
  <si>
    <t>Hill Top CE Primary School</t>
  </si>
  <si>
    <t>Hollingwood Primary Academy</t>
  </si>
  <si>
    <t>Holybrook Primary Academy</t>
  </si>
  <si>
    <t>RDQZ</t>
  </si>
  <si>
    <t>Home Farm Primary School</t>
  </si>
  <si>
    <t>RBGF</t>
  </si>
  <si>
    <t>Hoyle Court Primary School</t>
  </si>
  <si>
    <t>RBDY</t>
  </si>
  <si>
    <t>Idle CE Primary School</t>
  </si>
  <si>
    <t>RBGX</t>
  </si>
  <si>
    <t>Ingrow Primary School</t>
  </si>
  <si>
    <t>Iqra Primary Academy</t>
  </si>
  <si>
    <t>RBDI</t>
  </si>
  <si>
    <t>Keelham Primary School</t>
  </si>
  <si>
    <t>RBDB</t>
  </si>
  <si>
    <t>Keighley St Andrew's CE Primary School</t>
  </si>
  <si>
    <t>RBHF</t>
  </si>
  <si>
    <t>Killinghall Primary School</t>
  </si>
  <si>
    <t>RBEE</t>
  </si>
  <si>
    <t>Knowleswood Primary School</t>
  </si>
  <si>
    <t>Lapage Primary School and Nursery</t>
  </si>
  <si>
    <t>Laycock Primary Academy</t>
  </si>
  <si>
    <t>Lees Primary Academy</t>
  </si>
  <si>
    <t>RBHZ</t>
  </si>
  <si>
    <t>Ley Top Primary School</t>
  </si>
  <si>
    <t>RBET</t>
  </si>
  <si>
    <t>Lidget Green Primary School</t>
  </si>
  <si>
    <t>Lilycroft Primary School</t>
  </si>
  <si>
    <t>RBIZ</t>
  </si>
  <si>
    <t>Long Lee Primary School</t>
  </si>
  <si>
    <t>RBKE</t>
  </si>
  <si>
    <t>Low Ash Primary School</t>
  </si>
  <si>
    <t>RBKJ</t>
  </si>
  <si>
    <t>Low Moor CE Primary School</t>
  </si>
  <si>
    <t>Lower Fields Primary School</t>
  </si>
  <si>
    <t>Margaret McMillan Primary School</t>
  </si>
  <si>
    <t>Marshfield Primary School</t>
  </si>
  <si>
    <t>RBDX</t>
  </si>
  <si>
    <t>Menston Primary School</t>
  </si>
  <si>
    <t>Merlin Top Primary Academy</t>
  </si>
  <si>
    <t>RBGE</t>
  </si>
  <si>
    <t>Miriam Lord Community Primary School</t>
  </si>
  <si>
    <t>RBDK</t>
  </si>
  <si>
    <t>Myrtle Park Primary School</t>
  </si>
  <si>
    <t>RBES</t>
  </si>
  <si>
    <t>Newby Primary School</t>
  </si>
  <si>
    <t>RBEC</t>
  </si>
  <si>
    <t>Newhall Park Primary School</t>
  </si>
  <si>
    <t>Oakworth Primary Academy</t>
  </si>
  <si>
    <t>Oldfield Primary School</t>
  </si>
  <si>
    <t>Our Lady &amp; St Brendan's Catholic Primary School</t>
  </si>
  <si>
    <t>Our Lady of Victories Catholic Primary Academy</t>
  </si>
  <si>
    <t>Oxenhope CE Primary Academy</t>
  </si>
  <si>
    <t>Parkwood Primary School</t>
  </si>
  <si>
    <t>RBGW</t>
  </si>
  <si>
    <t>Peel Park Primary School</t>
  </si>
  <si>
    <t>RBFH</t>
  </si>
  <si>
    <t>Poplars Farm Primary School</t>
  </si>
  <si>
    <t>Reevy Hill Primary School</t>
  </si>
  <si>
    <t>RBCW</t>
  </si>
  <si>
    <t>Riddlesden St Mary's CE Primary</t>
  </si>
  <si>
    <t>RBEP</t>
  </si>
  <si>
    <t>Russell Hall Primary School</t>
  </si>
  <si>
    <t>Ryecroft Primary Academy</t>
  </si>
  <si>
    <t>RBEM</t>
  </si>
  <si>
    <t>Saltaire Primary School</t>
  </si>
  <si>
    <t>RBFE</t>
  </si>
  <si>
    <t>Sandal Primary School and Nursery</t>
  </si>
  <si>
    <t>RBGG</t>
  </si>
  <si>
    <t>Sandy Lane Primary School</t>
  </si>
  <si>
    <t>Shibden Head Primary Academy</t>
  </si>
  <si>
    <t>Shirley Manor Primary Academy</t>
  </si>
  <si>
    <t>RBKI</t>
  </si>
  <si>
    <t>Silsden Primary School</t>
  </si>
  <si>
    <t>Southmere Primary Academy</t>
  </si>
  <si>
    <t>St Anne's Catholic Primary Academy</t>
  </si>
  <si>
    <t>St Anthony's Catholic Primary School (Clayton)</t>
  </si>
  <si>
    <t>St Anthony's Catholic Primary School (Shipley)</t>
  </si>
  <si>
    <t>RBKD</t>
  </si>
  <si>
    <t>St Clare's Catholic Primary School</t>
  </si>
  <si>
    <t>RBFF</t>
  </si>
  <si>
    <t>St Columba's Catholic Primary School</t>
  </si>
  <si>
    <t>St Cuthbert &amp; the First Martyrs' Catholic Primary</t>
  </si>
  <si>
    <t>St Francis' Catholic Primary School</t>
  </si>
  <si>
    <t>St John The Evangelist Catholic Primary</t>
  </si>
  <si>
    <t>St John's CE Primary School</t>
  </si>
  <si>
    <t>St Joseph's Catholic Primary School (Bingley)</t>
  </si>
  <si>
    <t>St Joseph's Catholic Primary School (Bradford)</t>
  </si>
  <si>
    <t>St Joseph's Catholic Primary, Keighley</t>
  </si>
  <si>
    <t>RBIR</t>
  </si>
  <si>
    <t>St Luke's CE Primary School</t>
  </si>
  <si>
    <t>RBIL</t>
  </si>
  <si>
    <t xml:space="preserve">St Mary's and St Peter's Catholic </t>
  </si>
  <si>
    <t>RBFS</t>
  </si>
  <si>
    <t>St Matthew's Catholic Primary School</t>
  </si>
  <si>
    <t>RBJL</t>
  </si>
  <si>
    <t>St Matthew's CE Primary School</t>
  </si>
  <si>
    <t>St Oswald's CE Primary Academy</t>
  </si>
  <si>
    <t>RBGP</t>
  </si>
  <si>
    <t>St Paul's CE Primary School</t>
  </si>
  <si>
    <t>St Philip's CE Primary Academy</t>
  </si>
  <si>
    <t>RBIS</t>
  </si>
  <si>
    <t>St Stephen's CE Primary School</t>
  </si>
  <si>
    <t>St Walburga's Catholic Primary School</t>
  </si>
  <si>
    <t>St William's Catholic Primary School</t>
  </si>
  <si>
    <t>St Winefride's Catholic Primary</t>
  </si>
  <si>
    <t>RBDV</t>
  </si>
  <si>
    <t>Stanbury Village School</t>
  </si>
  <si>
    <t>RBGT</t>
  </si>
  <si>
    <t>Steeton Primary School</t>
  </si>
  <si>
    <t>RBIA</t>
  </si>
  <si>
    <t>Stocks Lane Primary School</t>
  </si>
  <si>
    <t>RBCV</t>
  </si>
  <si>
    <t>Swain House Primary School</t>
  </si>
  <si>
    <t>RBJA</t>
  </si>
  <si>
    <t>Thackley Primary School</t>
  </si>
  <si>
    <t>The Sacred Heart Catholic Primary Academy</t>
  </si>
  <si>
    <t>Thornbury Primary Leadership Academy</t>
  </si>
  <si>
    <t>Thornton Primary School</t>
  </si>
  <si>
    <t>Thorpe Primary School</t>
  </si>
  <si>
    <t>RBHC</t>
  </si>
  <si>
    <t>Trinity All Saints CE Primary School</t>
  </si>
  <si>
    <t>Victoria Primary School</t>
  </si>
  <si>
    <t>RBII</t>
  </si>
  <si>
    <t>Wellington Primary School</t>
  </si>
  <si>
    <t>Westbourne Primary School</t>
  </si>
  <si>
    <t>Westminster CE Primary Academy</t>
  </si>
  <si>
    <t>Whetley Primary Academy</t>
  </si>
  <si>
    <t>RBGJ</t>
  </si>
  <si>
    <t>Wibsey Primary School</t>
  </si>
  <si>
    <t>Wilsden Primary School</t>
  </si>
  <si>
    <t>Woodlands Primary Academy</t>
  </si>
  <si>
    <t>Woodside Academy</t>
  </si>
  <si>
    <t>RBJJ</t>
  </si>
  <si>
    <t>Worthinghead Primary School</t>
  </si>
  <si>
    <t>Secondary</t>
  </si>
  <si>
    <t>Beckfoot Academy</t>
  </si>
  <si>
    <t>Beckfoot Oakbank Academy</t>
  </si>
  <si>
    <t>Beckfoot Thornton Academy</t>
  </si>
  <si>
    <t>Beckfoot Upper Heaton Academy</t>
  </si>
  <si>
    <t>Belle Vue Girls' Academy</t>
  </si>
  <si>
    <t>RBEG</t>
  </si>
  <si>
    <t>Bingley Grammar School</t>
  </si>
  <si>
    <t>Bradford Forster Academy</t>
  </si>
  <si>
    <t>Bronte Girls' Academy</t>
  </si>
  <si>
    <t>Carlton Bolling College</t>
  </si>
  <si>
    <t>Dixons City Academy</t>
  </si>
  <si>
    <t>Dixons Cottingley Academy</t>
  </si>
  <si>
    <t>Dixons Kings Academy</t>
  </si>
  <si>
    <t>Dixons McMillan Academy</t>
  </si>
  <si>
    <t>Dixons Trinity Academy</t>
  </si>
  <si>
    <t>Eden Boys Leadership Academy</t>
  </si>
  <si>
    <t>Feversham College</t>
  </si>
  <si>
    <t>RBJZ</t>
  </si>
  <si>
    <t>Hanson School</t>
  </si>
  <si>
    <t>Ilkley Grammar School</t>
  </si>
  <si>
    <t>Immanuel College Academy</t>
  </si>
  <si>
    <t>Laisterdyke Leadership Academy</t>
  </si>
  <si>
    <t>Oasis Academy Lister Park</t>
  </si>
  <si>
    <t>One In A Million (Free School)</t>
  </si>
  <si>
    <t>RBCQ</t>
  </si>
  <si>
    <t>Parkside School</t>
  </si>
  <si>
    <t>Queensbury Academy</t>
  </si>
  <si>
    <t>RGYC</t>
  </si>
  <si>
    <t>St Bede's &amp; St Joseph's Catholic College</t>
  </si>
  <si>
    <t>RBDG</t>
  </si>
  <si>
    <t>The Holy Family Catholic School</t>
  </si>
  <si>
    <t>RBKB</t>
  </si>
  <si>
    <t>Titus Salt School</t>
  </si>
  <si>
    <t>Tong Leadership Academy</t>
  </si>
  <si>
    <t>University Academy Keighley</t>
  </si>
  <si>
    <t>Total</t>
  </si>
  <si>
    <t>Base Amount Per Pupil</t>
  </si>
  <si>
    <t>Deprivation FSM (flat)</t>
  </si>
  <si>
    <t>Deprivation Ever 6 FSM</t>
  </si>
  <si>
    <t>Pupil Mobility</t>
  </si>
  <si>
    <t>SEN Prior Attainment</t>
  </si>
  <si>
    <t>English as an Additional Language (EAL)</t>
  </si>
  <si>
    <t>Lump Sum</t>
  </si>
  <si>
    <t>Split Sites</t>
  </si>
  <si>
    <t>Total I05</t>
  </si>
  <si>
    <t>Diff</t>
  </si>
  <si>
    <t>Please Choose Your School / Academy</t>
  </si>
  <si>
    <t>APPENDIX 1b</t>
  </si>
  <si>
    <t>Primary APP</t>
  </si>
  <si>
    <t>manual adjustment needed</t>
  </si>
  <si>
    <t>Secondary APP KS3</t>
  </si>
  <si>
    <t>check to APT</t>
  </si>
  <si>
    <t>OCT ACTUAL</t>
  </si>
  <si>
    <t>Secondary APP KS4</t>
  </si>
  <si>
    <t>added 7/12ths to APT no.s - careful to keep the formula in when change link to numbers</t>
  </si>
  <si>
    <t>careful of the formula here</t>
  </si>
  <si>
    <t>SAP Code</t>
  </si>
  <si>
    <t>DfE No.</t>
  </si>
  <si>
    <t>R- Y6 FTE Pupils</t>
  </si>
  <si>
    <t>Reception Uplift (Jan 17-Oct 16)</t>
  </si>
  <si>
    <t>TOTAL Primary FTE Pupils</t>
  </si>
  <si>
    <t>Key Stage 3 FTE Pupils</t>
  </si>
  <si>
    <t>Key Stage 4 FTE Pupils</t>
  </si>
  <si>
    <t>TOTAL Secondary FTE Pupils</t>
  </si>
  <si>
    <t>TOTAL BASE APP</t>
  </si>
  <si>
    <t>HNB 2017-18 AY Funded Places (PRIM)</t>
  </si>
  <si>
    <t>HN 2017-18 AY Funded Places (SEC)</t>
  </si>
  <si>
    <t>RBA Numbers Adjustment for 2015/16  Estimate</t>
  </si>
  <si>
    <t>KS3</t>
  </si>
  <si>
    <t>KS4</t>
  </si>
  <si>
    <t>PRIMARY</t>
  </si>
  <si>
    <t>SECONDARY</t>
  </si>
  <si>
    <t>RECOUPMENT ACADEMY</t>
  </si>
  <si>
    <t>RECOUPMENT FREE SCH</t>
  </si>
  <si>
    <t xml:space="preserve">GRAND TOTAL </t>
  </si>
  <si>
    <t>Primary - for Schools Block Calc</t>
  </si>
  <si>
    <t>Minus Reception Uplift</t>
  </si>
  <si>
    <t>Minus Implicit growth</t>
  </si>
  <si>
    <t>Total Primary No.s</t>
  </si>
  <si>
    <t>Secondary - for Schools Block Calc</t>
  </si>
  <si>
    <t>Total Secondary No.s</t>
  </si>
  <si>
    <t>Add Reception Uplift No.s will be funded for</t>
  </si>
  <si>
    <t>will we be funded still for reception uplift? Assumed not</t>
  </si>
  <si>
    <t>Total Schools Block No.s</t>
  </si>
  <si>
    <t>6907 (P)</t>
  </si>
  <si>
    <t>6906 (P)</t>
  </si>
  <si>
    <t>6102 (P)</t>
  </si>
  <si>
    <t>Cullingworth Village Primary Academy</t>
  </si>
  <si>
    <t>6908 (P)</t>
  </si>
  <si>
    <t>Eastwood Primary Academy</t>
  </si>
  <si>
    <t>Fearnville Primary Academy</t>
  </si>
  <si>
    <t>Holycroft Primary Academy</t>
  </si>
  <si>
    <t>Beckfoot Nessfield Primary Academy</t>
  </si>
  <si>
    <t>The Co-op Academy Parkland</t>
  </si>
  <si>
    <t>Shipley CE Primary Academy</t>
  </si>
  <si>
    <t>Wycliffe CE Primary Academy</t>
  </si>
  <si>
    <t>Buttershaw Business &amp; Enterprise College Academy</t>
  </si>
  <si>
    <t>Individual School Totals - Primary Formula</t>
  </si>
  <si>
    <t>TM Dec</t>
  </si>
  <si>
    <t>To add</t>
  </si>
  <si>
    <t>manual input</t>
  </si>
  <si>
    <t>CHECK mfg FOR THOSE ON mlf</t>
  </si>
  <si>
    <t>copy paste</t>
  </si>
  <si>
    <t>CHECK</t>
  </si>
  <si>
    <t>update for further changes, remove SAP</t>
  </si>
  <si>
    <t>FUNDED FROM THE SCHOOLS BLOCK</t>
  </si>
  <si>
    <t>FUNDED FROM THE HIGH NEEDS BLOCK</t>
  </si>
  <si>
    <t>De-Delegated Items and Contingencies</t>
  </si>
  <si>
    <t>AWPU</t>
  </si>
  <si>
    <t>Deprivation FSM Ever 6</t>
  </si>
  <si>
    <t>Deprivation FSM Flat</t>
  </si>
  <si>
    <t>Deprivation IDACI</t>
  </si>
  <si>
    <t>EAL</t>
  </si>
  <si>
    <t>Rates</t>
  </si>
  <si>
    <t>PFI</t>
  </si>
  <si>
    <t>Sept 17 estimates RBAs</t>
  </si>
  <si>
    <t>Adjustment for De-Delegation</t>
  </si>
  <si>
    <t>Transitional Ceiling</t>
  </si>
  <si>
    <t>Total Schools Block Funding</t>
  </si>
  <si>
    <t>DSPs PLACE Element Only £6k and £10k</t>
  </si>
  <si>
    <t>ARC PLACE Element Only</t>
  </si>
  <si>
    <t>Total HN Block</t>
  </si>
  <si>
    <t>Pupil Premium</t>
  </si>
  <si>
    <t>Total I01</t>
  </si>
  <si>
    <t>Total I02</t>
  </si>
  <si>
    <t>Total I03</t>
  </si>
  <si>
    <t>Total I04</t>
  </si>
  <si>
    <t>Total E10</t>
  </si>
  <si>
    <t>Total E11</t>
  </si>
  <si>
    <t>Total E19</t>
  </si>
  <si>
    <t>Total E23</t>
  </si>
  <si>
    <t>Total E27</t>
  </si>
  <si>
    <t>Total E28</t>
  </si>
  <si>
    <t>Total CFR Formula Funding</t>
  </si>
  <si>
    <t>Recoupment Figure (for DSG Track)</t>
  </si>
  <si>
    <t>Diff (VfM?)</t>
  </si>
  <si>
    <t>TOTAL</t>
  </si>
  <si>
    <t>GRAND TOTAL</t>
  </si>
  <si>
    <t>CHECK THIS LINE = 0</t>
  </si>
  <si>
    <t>Control Total</t>
  </si>
  <si>
    <t>Difference</t>
  </si>
  <si>
    <t>Vs 2017/18</t>
  </si>
  <si>
    <t>Additional cost of formula funding not including change in de-delegation</t>
  </si>
  <si>
    <t>main Schools Block cost levers</t>
  </si>
  <si>
    <t>Individual School Totals - Secondary Formula</t>
  </si>
  <si>
    <t>only need maintained in S251 now</t>
  </si>
  <si>
    <t>FUNDED FROM THE ESFA - POST 16</t>
  </si>
  <si>
    <t>PFI (BSF)</t>
  </si>
  <si>
    <t>MFG (includes combined)</t>
  </si>
  <si>
    <t>ESFA Main Allocation</t>
  </si>
  <si>
    <t>EFA
16-19 Bursary</t>
  </si>
  <si>
    <t>Mainstream HNB</t>
  </si>
  <si>
    <t>Total EFA Post 16 Funding</t>
  </si>
  <si>
    <t>I01 - I05 for IUB</t>
  </si>
  <si>
    <t>DSP I03</t>
  </si>
  <si>
    <t>Total for IUB</t>
  </si>
  <si>
    <t>Vs 2017/18 Secondary</t>
  </si>
  <si>
    <t>note for S251 in Feb we used an estimate (see separate sheet)</t>
  </si>
  <si>
    <t>Vs 2017/18 Primary (total only)</t>
  </si>
  <si>
    <t>for APR advance we used info from website through MF 8.3.17 (see analysis)</t>
  </si>
  <si>
    <t>Vs 2017/18 Total</t>
  </si>
  <si>
    <t>for full tracking purposes the figure was adjusted in here on 8.3.17 (after the Feb S251 were published)</t>
  </si>
  <si>
    <t>this means that this figure will be different from Feb S251 sheets the schools have seen</t>
  </si>
  <si>
    <t>Vs 2017/18 Secondary without change in de-delegation cost</t>
  </si>
  <si>
    <t>Vs 2017/18 P&amp;S total without de-delegation (true additional formula funding cost)</t>
  </si>
  <si>
    <t>Please Choose School or Academy</t>
  </si>
  <si>
    <t>By Factor Breakdown</t>
  </si>
  <si>
    <t>Copthorne Primary Academy</t>
  </si>
  <si>
    <t>Denholme Primary Academy</t>
  </si>
  <si>
    <t>Green Lane Primary School</t>
  </si>
  <si>
    <t>Horton Grange Primary Academy</t>
  </si>
  <si>
    <t>Horton Park Primary Academy</t>
  </si>
  <si>
    <t>St James Primary Academy</t>
  </si>
  <si>
    <t>Worth Valley Primary Academy</t>
  </si>
  <si>
    <t>Co-op Academy Grange</t>
  </si>
  <si>
    <t>update</t>
  </si>
  <si>
    <t>RPA Deduction (negative)</t>
  </si>
  <si>
    <r>
      <t xml:space="preserve">ARC £4k </t>
    </r>
    <r>
      <rPr>
        <b/>
        <sz val="8"/>
        <color rgb="FFFF0000"/>
        <rFont val="Arial"/>
        <family val="2"/>
      </rPr>
      <t>do I add to add to Reports?</t>
    </r>
  </si>
  <si>
    <t>check</t>
  </si>
  <si>
    <t>DfE's £5,000 £APP Guarantee</t>
  </si>
  <si>
    <t>check for new free schools</t>
  </si>
  <si>
    <t>Minimum level of £Per Pupil Funding £4,000</t>
  </si>
  <si>
    <t>The Co-op Academy Princeville</t>
  </si>
  <si>
    <t>Sept 20 estimates RBAs</t>
  </si>
  <si>
    <t>Base Amount Per Pupil 2021/22</t>
  </si>
  <si>
    <t>Add September 2021 Additional No.s Estimate</t>
  </si>
  <si>
    <t>October 2020 Census Figure excluding Uplift</t>
  </si>
  <si>
    <t>Total Primary &amp; Secondary for APT check</t>
  </si>
  <si>
    <t>Link to APT</t>
  </si>
  <si>
    <t>2021/22 Actual</t>
  </si>
  <si>
    <t>2022/23 Illustrative</t>
  </si>
  <si>
    <t>Trinity Academy Bradford</t>
  </si>
  <si>
    <t>any more new sept 21? (NO)</t>
  </si>
  <si>
    <t>Base Amount Per Pupil 2022-23</t>
  </si>
  <si>
    <t>currently uses Oct 21 estimate</t>
  </si>
  <si>
    <t>OCT 21 ACTUAL</t>
  </si>
  <si>
    <t>Reception Uplift for 2022/23</t>
  </si>
  <si>
    <t>Add September Additional No.s Estimate</t>
  </si>
  <si>
    <t>October 2021 Census Figure excluding Uplift</t>
  </si>
  <si>
    <t>currently estimate Oct 21</t>
  </si>
  <si>
    <t>need Dec data</t>
  </si>
  <si>
    <t>SEND Low Prior Attainment</t>
  </si>
  <si>
    <t>Minimum level of £Per Pupil Funding</t>
  </si>
  <si>
    <t>SEND EHCP</t>
  </si>
  <si>
    <t>Total of DSG Funding 2022/23</t>
  </si>
  <si>
    <t>Value of De-delegation 2021/22</t>
  </si>
  <si>
    <t>update maintained for oct 21 numbers</t>
  </si>
  <si>
    <t>Sept 21 estimates RBAs</t>
  </si>
  <si>
    <t>DfE's £APP Guarantee</t>
  </si>
  <si>
    <t>SEND Floor</t>
  </si>
  <si>
    <t>Notional SEND Budget within Schools Block</t>
  </si>
  <si>
    <t>Total (Columns 2 and 8)</t>
  </si>
  <si>
    <t>Total Funding Per Pupil (Columns 3 and 9)</t>
  </si>
  <si>
    <t>Carlton Mills Primary School</t>
  </si>
  <si>
    <t>Rainbow Primary Leadership Academy</t>
  </si>
  <si>
    <t>Proportions of total 2022/23</t>
  </si>
  <si>
    <t>Proportions of total 2021/22</t>
  </si>
  <si>
    <t>SEND Prior Attainment</t>
  </si>
  <si>
    <t>Minimum Per Pupil Funding (MFLs) (Columns 5 and 11)</t>
  </si>
  <si>
    <t>Minimum Funding Guarantee (MFG) (Columns 4 and 10)</t>
  </si>
  <si>
    <t>Funded Pupil Numbers (Columns 1 and 6) *</t>
  </si>
  <si>
    <t>* note that the 2022/23 funded pupil numbers includes the Reception Uplift for the primary phase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</si>
</sst>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"/>
    <numFmt numFmtId="165" formatCode="&quot;£&quot;#,##0"/>
    <numFmt numFmtId="166" formatCode="0.0%"/>
  </numFmts>
  <fonts count="2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8"/>
      <color rgb="FFFF0000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i/>
      <sz val="8"/>
      <color rgb="FFFF0000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rgb="FF00206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22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21" fillId="0" borderId="0"/>
  </cellStyleXfs>
  <cellXfs count="340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4" fontId="10" fillId="0" borderId="0" xfId="0" applyNumberFormat="1" applyFont="1" applyFill="1" applyAlignment="1">
      <alignment horizontal="left"/>
    </xf>
    <xf numFmtId="4" fontId="9" fillId="3" borderId="0" xfId="0" applyNumberFormat="1" applyFont="1" applyFill="1" applyAlignment="1">
      <alignment horizontal="right"/>
    </xf>
    <xf numFmtId="4" fontId="9" fillId="0" borderId="0" xfId="0" applyNumberFormat="1" applyFont="1" applyFill="1" applyAlignment="1">
      <alignment horizontal="right"/>
    </xf>
    <xf numFmtId="3" fontId="11" fillId="0" borderId="0" xfId="0" applyNumberFormat="1" applyFont="1" applyFill="1" applyAlignment="1">
      <alignment horizontal="left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right"/>
    </xf>
    <xf numFmtId="3" fontId="9" fillId="0" borderId="0" xfId="0" applyNumberFormat="1" applyFont="1" applyFill="1" applyAlignment="1">
      <alignment horizontal="left"/>
    </xf>
    <xf numFmtId="4" fontId="11" fillId="0" borderId="0" xfId="0" applyNumberFormat="1" applyFont="1" applyFill="1" applyAlignment="1">
      <alignment horizontal="left"/>
    </xf>
    <xf numFmtId="4" fontId="11" fillId="0" borderId="0" xfId="0" applyNumberFormat="1" applyFont="1" applyFill="1" applyAlignment="1">
      <alignment horizontal="right"/>
    </xf>
    <xf numFmtId="4" fontId="13" fillId="0" borderId="0" xfId="0" applyNumberFormat="1" applyFont="1" applyFill="1" applyAlignment="1">
      <alignment horizontal="left"/>
    </xf>
    <xf numFmtId="0" fontId="9" fillId="0" borderId="0" xfId="0" applyFont="1"/>
    <xf numFmtId="4" fontId="13" fillId="7" borderId="0" xfId="0" applyNumberFormat="1" applyFont="1" applyFill="1" applyAlignment="1">
      <alignment horizontal="right"/>
    </xf>
    <xf numFmtId="164" fontId="10" fillId="3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left"/>
    </xf>
    <xf numFmtId="4" fontId="15" fillId="0" borderId="0" xfId="0" applyNumberFormat="1" applyFont="1" applyFill="1" applyAlignment="1">
      <alignment horizontal="left"/>
    </xf>
    <xf numFmtId="3" fontId="9" fillId="0" borderId="0" xfId="0" applyNumberFormat="1" applyFont="1" applyFill="1" applyAlignment="1">
      <alignment horizontal="right"/>
    </xf>
    <xf numFmtId="0" fontId="15" fillId="0" borderId="0" xfId="0" applyFont="1"/>
    <xf numFmtId="4" fontId="16" fillId="0" borderId="0" xfId="0" applyNumberFormat="1" applyFont="1" applyFill="1" applyAlignment="1">
      <alignment horizontal="right"/>
    </xf>
    <xf numFmtId="4" fontId="17" fillId="3" borderId="0" xfId="0" applyNumberFormat="1" applyFont="1" applyFill="1" applyAlignment="1">
      <alignment horizontal="left"/>
    </xf>
    <xf numFmtId="4" fontId="9" fillId="5" borderId="0" xfId="0" applyNumberFormat="1" applyFont="1" applyFill="1" applyAlignment="1">
      <alignment horizontal="right"/>
    </xf>
    <xf numFmtId="0" fontId="15" fillId="8" borderId="0" xfId="0" applyFont="1" applyFill="1"/>
    <xf numFmtId="0" fontId="9" fillId="8" borderId="0" xfId="0" applyFont="1" applyFill="1" applyAlignment="1">
      <alignment horizontal="center"/>
    </xf>
    <xf numFmtId="0" fontId="9" fillId="8" borderId="0" xfId="0" applyFont="1" applyFill="1"/>
    <xf numFmtId="3" fontId="9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left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center" wrapText="1"/>
    </xf>
    <xf numFmtId="4" fontId="9" fillId="2" borderId="0" xfId="0" applyNumberFormat="1" applyFont="1" applyFill="1" applyAlignment="1">
      <alignment horizontal="right" wrapText="1"/>
    </xf>
    <xf numFmtId="4" fontId="9" fillId="3" borderId="0" xfId="0" applyNumberFormat="1" applyFont="1" applyFill="1" applyAlignment="1">
      <alignment horizontal="right" wrapText="1"/>
    </xf>
    <xf numFmtId="0" fontId="9" fillId="0" borderId="0" xfId="0" applyFont="1" applyAlignment="1">
      <alignment horizontal="right" wrapText="1"/>
    </xf>
    <xf numFmtId="4" fontId="18" fillId="2" borderId="0" xfId="0" applyNumberFormat="1" applyFont="1" applyFill="1" applyAlignment="1">
      <alignment horizontal="right" wrapText="1"/>
    </xf>
    <xf numFmtId="4" fontId="9" fillId="0" borderId="0" xfId="0" applyNumberFormat="1" applyFont="1" applyFill="1" applyAlignment="1">
      <alignment horizontal="right" wrapText="1"/>
    </xf>
    <xf numFmtId="3" fontId="9" fillId="9" borderId="0" xfId="0" applyNumberFormat="1" applyFont="1" applyFill="1" applyAlignment="1">
      <alignment horizontal="right" wrapText="1"/>
    </xf>
    <xf numFmtId="4" fontId="9" fillId="0" borderId="0" xfId="0" applyNumberFormat="1" applyFont="1" applyAlignment="1">
      <alignment horizontal="right" wrapText="1"/>
    </xf>
    <xf numFmtId="4" fontId="9" fillId="10" borderId="0" xfId="0" applyNumberFormat="1" applyFont="1" applyFill="1" applyAlignment="1">
      <alignment horizontal="right" wrapText="1"/>
    </xf>
    <xf numFmtId="4" fontId="9" fillId="7" borderId="0" xfId="0" applyNumberFormat="1" applyFont="1" applyFill="1" applyAlignment="1">
      <alignment horizontal="right" wrapText="1"/>
    </xf>
    <xf numFmtId="0" fontId="9" fillId="0" borderId="0" xfId="0" applyFont="1" applyAlignment="1">
      <alignment wrapText="1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4" fontId="19" fillId="2" borderId="0" xfId="0" applyNumberFormat="1" applyFont="1" applyFill="1" applyAlignment="1">
      <alignment horizontal="right"/>
    </xf>
    <xf numFmtId="4" fontId="13" fillId="0" borderId="0" xfId="0" applyNumberFormat="1" applyFont="1" applyAlignment="1">
      <alignment horizontal="right"/>
    </xf>
    <xf numFmtId="4" fontId="13" fillId="11" borderId="0" xfId="0" applyNumberFormat="1" applyFont="1" applyFill="1" applyAlignment="1">
      <alignment horizontal="right"/>
    </xf>
    <xf numFmtId="4" fontId="13" fillId="11" borderId="0" xfId="0" quotePrefix="1" applyNumberFormat="1" applyFont="1" applyFill="1" applyAlignment="1">
      <alignment horizontal="right"/>
    </xf>
    <xf numFmtId="4" fontId="13" fillId="0" borderId="0" xfId="0" applyNumberFormat="1" applyFont="1" applyFill="1" applyAlignment="1">
      <alignment horizontal="right"/>
    </xf>
    <xf numFmtId="3" fontId="9" fillId="9" borderId="0" xfId="0" applyNumberFormat="1" applyFont="1" applyFill="1" applyAlignment="1">
      <alignment horizontal="right"/>
    </xf>
    <xf numFmtId="4" fontId="13" fillId="0" borderId="0" xfId="0" applyNumberFormat="1" applyFont="1" applyAlignment="1">
      <alignment horizontal="left"/>
    </xf>
    <xf numFmtId="4" fontId="20" fillId="0" borderId="0" xfId="0" applyNumberFormat="1" applyFont="1" applyAlignment="1">
      <alignment horizontal="left"/>
    </xf>
    <xf numFmtId="4" fontId="20" fillId="0" borderId="0" xfId="0" applyNumberFormat="1" applyFont="1" applyFill="1" applyAlignment="1">
      <alignment horizontal="left"/>
    </xf>
    <xf numFmtId="4" fontId="13" fillId="12" borderId="0" xfId="0" applyNumberFormat="1" applyFont="1" applyFill="1" applyAlignment="1">
      <alignment horizontal="right"/>
    </xf>
    <xf numFmtId="0" fontId="13" fillId="12" borderId="0" xfId="0" applyFont="1" applyFill="1" applyBorder="1"/>
    <xf numFmtId="0" fontId="13" fillId="12" borderId="0" xfId="0" applyFont="1" applyFill="1" applyBorder="1" applyAlignment="1">
      <alignment horizontal="center"/>
    </xf>
    <xf numFmtId="4" fontId="19" fillId="12" borderId="0" xfId="0" applyNumberFormat="1" applyFont="1" applyFill="1" applyAlignment="1">
      <alignment horizontal="right"/>
    </xf>
    <xf numFmtId="4" fontId="19" fillId="13" borderId="0" xfId="0" applyNumberFormat="1" applyFont="1" applyFill="1" applyAlignment="1">
      <alignment horizontal="right"/>
    </xf>
    <xf numFmtId="4" fontId="13" fillId="13" borderId="0" xfId="0" applyNumberFormat="1" applyFont="1" applyFill="1" applyAlignment="1">
      <alignment horizontal="right"/>
    </xf>
    <xf numFmtId="4" fontId="13" fillId="13" borderId="0" xfId="0" quotePrefix="1" applyNumberFormat="1" applyFont="1" applyFill="1" applyAlignment="1">
      <alignment horizontal="right"/>
    </xf>
    <xf numFmtId="4" fontId="13" fillId="11" borderId="0" xfId="0" applyNumberFormat="1" applyFont="1" applyFill="1" applyAlignment="1">
      <alignment horizontal="left"/>
    </xf>
    <xf numFmtId="4" fontId="13" fillId="0" borderId="0" xfId="0" quotePrefix="1" applyNumberFormat="1" applyFont="1" applyFill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2" applyFont="1" applyBorder="1"/>
    <xf numFmtId="0" fontId="9" fillId="0" borderId="0" xfId="2" applyFont="1" applyBorder="1" applyAlignment="1">
      <alignment horizontal="left"/>
    </xf>
    <xf numFmtId="0" fontId="9" fillId="0" borderId="0" xfId="2" applyFont="1" applyFill="1" applyBorder="1"/>
    <xf numFmtId="3" fontId="13" fillId="9" borderId="0" xfId="0" applyNumberFormat="1" applyFont="1" applyFill="1" applyAlignment="1">
      <alignment horizontal="right"/>
    </xf>
    <xf numFmtId="3" fontId="13" fillId="0" borderId="0" xfId="0" applyNumberFormat="1" applyFont="1" applyAlignment="1">
      <alignment horizontal="right"/>
    </xf>
    <xf numFmtId="3" fontId="13" fillId="0" borderId="0" xfId="0" applyNumberFormat="1" applyFont="1" applyFill="1" applyAlignment="1">
      <alignment horizontal="right"/>
    </xf>
    <xf numFmtId="3" fontId="9" fillId="9" borderId="2" xfId="0" applyNumberFormat="1" applyFont="1" applyFill="1" applyBorder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/>
    </xf>
    <xf numFmtId="4" fontId="22" fillId="0" borderId="11" xfId="0" applyNumberFormat="1" applyFont="1" applyBorder="1" applyAlignment="1">
      <alignment horizontal="left"/>
    </xf>
    <xf numFmtId="4" fontId="13" fillId="0" borderId="15" xfId="0" applyNumberFormat="1" applyFont="1" applyBorder="1" applyAlignment="1">
      <alignment horizontal="right"/>
    </xf>
    <xf numFmtId="3" fontId="13" fillId="0" borderId="12" xfId="0" applyNumberFormat="1" applyFont="1" applyBorder="1" applyAlignment="1">
      <alignment horizontal="right"/>
    </xf>
    <xf numFmtId="4" fontId="13" fillId="0" borderId="13" xfId="0" applyNumberFormat="1" applyFont="1" applyBorder="1" applyAlignment="1">
      <alignment horizontal="right"/>
    </xf>
    <xf numFmtId="4" fontId="13" fillId="0" borderId="0" xfId="0" applyNumberFormat="1" applyFont="1" applyBorder="1" applyAlignment="1">
      <alignment horizontal="right"/>
    </xf>
    <xf numFmtId="3" fontId="13" fillId="0" borderId="14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4" fontId="22" fillId="0" borderId="13" xfId="0" applyNumberFormat="1" applyFont="1" applyBorder="1" applyAlignment="1">
      <alignment horizontal="left"/>
    </xf>
    <xf numFmtId="3" fontId="17" fillId="3" borderId="14" xfId="0" applyNumberFormat="1" applyFont="1" applyFill="1" applyBorder="1" applyAlignment="1">
      <alignment horizontal="right"/>
    </xf>
    <xf numFmtId="4" fontId="13" fillId="3" borderId="1" xfId="0" applyNumberFormat="1" applyFont="1" applyFill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4" fontId="13" fillId="0" borderId="5" xfId="0" applyNumberFormat="1" applyFont="1" applyBorder="1" applyAlignment="1">
      <alignment horizontal="right"/>
    </xf>
    <xf numFmtId="4" fontId="13" fillId="0" borderId="16" xfId="0" applyNumberFormat="1" applyFont="1" applyBorder="1" applyAlignment="1">
      <alignment horizontal="right"/>
    </xf>
    <xf numFmtId="3" fontId="13" fillId="0" borderId="17" xfId="0" applyNumberFormat="1" applyFont="1" applyBorder="1" applyAlignment="1">
      <alignment horizontal="right"/>
    </xf>
    <xf numFmtId="0" fontId="8" fillId="0" borderId="0" xfId="2" applyFont="1"/>
    <xf numFmtId="0" fontId="9" fillId="0" borderId="0" xfId="2" applyFont="1" applyAlignment="1">
      <alignment horizontal="center"/>
    </xf>
    <xf numFmtId="3" fontId="9" fillId="0" borderId="0" xfId="2" applyNumberFormat="1" applyFont="1" applyFill="1" applyAlignment="1">
      <alignment horizontal="right"/>
    </xf>
    <xf numFmtId="3" fontId="12" fillId="0" borderId="0" xfId="2" applyNumberFormat="1" applyFont="1" applyFill="1" applyAlignment="1">
      <alignment horizontal="right"/>
    </xf>
    <xf numFmtId="0" fontId="11" fillId="0" borderId="0" xfId="2" applyFont="1"/>
    <xf numFmtId="3" fontId="9" fillId="0" borderId="0" xfId="2" applyNumberFormat="1" applyFont="1" applyAlignment="1">
      <alignment horizontal="right"/>
    </xf>
    <xf numFmtId="4" fontId="9" fillId="0" borderId="0" xfId="2" applyNumberFormat="1" applyFont="1" applyAlignment="1">
      <alignment horizontal="right"/>
    </xf>
    <xf numFmtId="0" fontId="9" fillId="0" borderId="0" xfId="2" applyFont="1"/>
    <xf numFmtId="0" fontId="9" fillId="0" borderId="0" xfId="2" applyFont="1" applyFill="1"/>
    <xf numFmtId="3" fontId="17" fillId="0" borderId="0" xfId="2" applyNumberFormat="1" applyFont="1" applyFill="1" applyAlignment="1">
      <alignment horizontal="right"/>
    </xf>
    <xf numFmtId="3" fontId="9" fillId="3" borderId="0" xfId="2" applyNumberFormat="1" applyFont="1" applyFill="1" applyAlignment="1">
      <alignment horizontal="right"/>
    </xf>
    <xf numFmtId="3" fontId="11" fillId="3" borderId="0" xfId="2" applyNumberFormat="1" applyFont="1" applyFill="1" applyAlignment="1">
      <alignment horizontal="right"/>
    </xf>
    <xf numFmtId="3" fontId="12" fillId="0" borderId="0" xfId="2" applyNumberFormat="1" applyFont="1" applyFill="1" applyAlignment="1">
      <alignment horizontal="left"/>
    </xf>
    <xf numFmtId="3" fontId="13" fillId="0" borderId="0" xfId="2" applyNumberFormat="1" applyFont="1" applyFill="1" applyAlignment="1">
      <alignment horizontal="right"/>
    </xf>
    <xf numFmtId="3" fontId="17" fillId="3" borderId="0" xfId="2" applyNumberFormat="1" applyFont="1" applyFill="1" applyAlignment="1">
      <alignment horizontal="left"/>
    </xf>
    <xf numFmtId="3" fontId="9" fillId="0" borderId="0" xfId="2" applyNumberFormat="1" applyFont="1" applyAlignment="1">
      <alignment horizontal="left"/>
    </xf>
    <xf numFmtId="0" fontId="17" fillId="0" borderId="0" xfId="2" applyFont="1" applyFill="1"/>
    <xf numFmtId="0" fontId="10" fillId="0" borderId="0" xfId="2" applyFont="1" applyFill="1"/>
    <xf numFmtId="0" fontId="12" fillId="0" borderId="0" xfId="2" applyFont="1" applyFill="1" applyAlignment="1">
      <alignment horizontal="center"/>
    </xf>
    <xf numFmtId="3" fontId="13" fillId="0" borderId="0" xfId="2" applyNumberFormat="1" applyFont="1" applyAlignment="1">
      <alignment horizontal="right"/>
    </xf>
    <xf numFmtId="0" fontId="9" fillId="3" borderId="0" xfId="2" applyFont="1" applyFill="1" applyAlignment="1">
      <alignment wrapText="1"/>
    </xf>
    <xf numFmtId="0" fontId="9" fillId="3" borderId="0" xfId="2" applyFont="1" applyFill="1" applyAlignment="1">
      <alignment horizontal="center" wrapText="1"/>
    </xf>
    <xf numFmtId="0" fontId="9" fillId="0" borderId="0" xfId="2" applyFont="1" applyFill="1" applyAlignment="1">
      <alignment wrapText="1"/>
    </xf>
    <xf numFmtId="3" fontId="9" fillId="13" borderId="0" xfId="2" applyNumberFormat="1" applyFont="1" applyFill="1" applyBorder="1" applyAlignment="1">
      <alignment horizontal="right" wrapText="1"/>
    </xf>
    <xf numFmtId="3" fontId="9" fillId="3" borderId="0" xfId="2" applyNumberFormat="1" applyFont="1" applyFill="1" applyBorder="1" applyAlignment="1">
      <alignment horizontal="right" wrapText="1"/>
    </xf>
    <xf numFmtId="3" fontId="9" fillId="19" borderId="22" xfId="2" applyNumberFormat="1" applyFont="1" applyFill="1" applyBorder="1" applyAlignment="1">
      <alignment horizontal="right" wrapText="1"/>
    </xf>
    <xf numFmtId="3" fontId="9" fillId="0" borderId="0" xfId="2" applyNumberFormat="1" applyFont="1" applyFill="1" applyAlignment="1">
      <alignment horizontal="right" wrapText="1"/>
    </xf>
    <xf numFmtId="3" fontId="9" fillId="20" borderId="22" xfId="2" applyNumberFormat="1" applyFont="1" applyFill="1" applyBorder="1" applyAlignment="1">
      <alignment horizontal="right" wrapText="1"/>
    </xf>
    <xf numFmtId="3" fontId="9" fillId="21" borderId="22" xfId="2" applyNumberFormat="1" applyFont="1" applyFill="1" applyBorder="1" applyAlignment="1">
      <alignment horizontal="right" wrapText="1"/>
    </xf>
    <xf numFmtId="3" fontId="9" fillId="0" borderId="19" xfId="2" applyNumberFormat="1" applyFont="1" applyFill="1" applyBorder="1" applyAlignment="1">
      <alignment horizontal="right" wrapText="1"/>
    </xf>
    <xf numFmtId="3" fontId="9" fillId="0" borderId="20" xfId="2" applyNumberFormat="1" applyFont="1" applyFill="1" applyBorder="1" applyAlignment="1">
      <alignment horizontal="right" wrapText="1"/>
    </xf>
    <xf numFmtId="3" fontId="9" fillId="0" borderId="21" xfId="2" applyNumberFormat="1" applyFont="1" applyFill="1" applyBorder="1" applyAlignment="1">
      <alignment horizontal="right" wrapText="1"/>
    </xf>
    <xf numFmtId="3" fontId="9" fillId="0" borderId="0" xfId="2" applyNumberFormat="1" applyFont="1" applyAlignment="1">
      <alignment horizontal="right" wrapText="1"/>
    </xf>
    <xf numFmtId="4" fontId="9" fillId="0" borderId="0" xfId="2" applyNumberFormat="1" applyFont="1" applyAlignment="1">
      <alignment horizontal="right" wrapText="1"/>
    </xf>
    <xf numFmtId="3" fontId="9" fillId="2" borderId="0" xfId="2" applyNumberFormat="1" applyFont="1" applyFill="1" applyAlignment="1">
      <alignment horizontal="right" wrapText="1"/>
    </xf>
    <xf numFmtId="3" fontId="9" fillId="22" borderId="0" xfId="2" applyNumberFormat="1" applyFont="1" applyFill="1" applyAlignment="1">
      <alignment horizontal="right" wrapText="1"/>
    </xf>
    <xf numFmtId="0" fontId="9" fillId="0" borderId="0" xfId="2" applyFont="1" applyAlignment="1">
      <alignment wrapText="1"/>
    </xf>
    <xf numFmtId="0" fontId="13" fillId="3" borderId="0" xfId="2" applyFont="1" applyFill="1" applyBorder="1"/>
    <xf numFmtId="0" fontId="13" fillId="3" borderId="0" xfId="2" applyFont="1" applyFill="1" applyBorder="1" applyAlignment="1">
      <alignment horizontal="center"/>
    </xf>
    <xf numFmtId="0" fontId="13" fillId="23" borderId="0" xfId="2" applyFont="1" applyFill="1" applyBorder="1"/>
    <xf numFmtId="0" fontId="13" fillId="0" borderId="0" xfId="2" applyFont="1" applyFill="1" applyBorder="1"/>
    <xf numFmtId="3" fontId="13" fillId="18" borderId="7" xfId="2" applyNumberFormat="1" applyFont="1" applyFill="1" applyBorder="1" applyAlignment="1">
      <alignment horizontal="right"/>
    </xf>
    <xf numFmtId="3" fontId="13" fillId="18" borderId="0" xfId="2" applyNumberFormat="1" applyFont="1" applyFill="1" applyBorder="1" applyAlignment="1">
      <alignment horizontal="right"/>
    </xf>
    <xf numFmtId="3" fontId="13" fillId="5" borderId="0" xfId="2" applyNumberFormat="1" applyFont="1" applyFill="1" applyBorder="1" applyAlignment="1">
      <alignment horizontal="right"/>
    </xf>
    <xf numFmtId="3" fontId="13" fillId="13" borderId="0" xfId="2" applyNumberFormat="1" applyFont="1" applyFill="1" applyBorder="1" applyAlignment="1">
      <alignment horizontal="right"/>
    </xf>
    <xf numFmtId="3" fontId="13" fillId="24" borderId="0" xfId="2" applyNumberFormat="1" applyFont="1" applyFill="1" applyBorder="1" applyAlignment="1">
      <alignment horizontal="right"/>
    </xf>
    <xf numFmtId="3" fontId="10" fillId="7" borderId="0" xfId="2" applyNumberFormat="1" applyFont="1" applyFill="1" applyBorder="1" applyAlignment="1">
      <alignment horizontal="right"/>
    </xf>
    <xf numFmtId="3" fontId="9" fillId="19" borderId="2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9" fillId="20" borderId="23" xfId="2" applyNumberFormat="1" applyFont="1" applyFill="1" applyBorder="1" applyAlignment="1">
      <alignment horizontal="right"/>
    </xf>
    <xf numFmtId="3" fontId="9" fillId="25" borderId="23" xfId="2" applyNumberFormat="1" applyFont="1" applyFill="1" applyBorder="1" applyAlignment="1">
      <alignment horizontal="right"/>
    </xf>
    <xf numFmtId="3" fontId="13" fillId="14" borderId="23" xfId="2" applyNumberFormat="1" applyFont="1" applyFill="1" applyBorder="1" applyAlignment="1">
      <alignment horizontal="right"/>
    </xf>
    <xf numFmtId="3" fontId="13" fillId="0" borderId="7" xfId="2" applyNumberFormat="1" applyFont="1" applyFill="1" applyBorder="1" applyAlignment="1">
      <alignment horizontal="right"/>
    </xf>
    <xf numFmtId="3" fontId="13" fillId="4" borderId="0" xfId="2" applyNumberFormat="1" applyFont="1" applyFill="1" applyBorder="1" applyAlignment="1">
      <alignment horizontal="right"/>
    </xf>
    <xf numFmtId="3" fontId="13" fillId="0" borderId="24" xfId="2" applyNumberFormat="1" applyFont="1" applyFill="1" applyBorder="1" applyAlignment="1">
      <alignment horizontal="right"/>
    </xf>
    <xf numFmtId="3" fontId="9" fillId="0" borderId="0" xfId="2" applyNumberFormat="1" applyFont="1" applyBorder="1" applyAlignment="1">
      <alignment horizontal="right"/>
    </xf>
    <xf numFmtId="3" fontId="13" fillId="0" borderId="24" xfId="2" applyNumberFormat="1" applyFont="1" applyBorder="1" applyAlignment="1">
      <alignment horizontal="right"/>
    </xf>
    <xf numFmtId="3" fontId="13" fillId="2" borderId="0" xfId="2" applyNumberFormat="1" applyFont="1" applyFill="1" applyAlignment="1">
      <alignment horizontal="right"/>
    </xf>
    <xf numFmtId="4" fontId="13" fillId="0" borderId="0" xfId="2" applyNumberFormat="1" applyFont="1" applyAlignment="1">
      <alignment horizontal="right"/>
    </xf>
    <xf numFmtId="3" fontId="13" fillId="22" borderId="0" xfId="2" applyNumberFormat="1" applyFont="1" applyFill="1" applyAlignment="1">
      <alignment horizontal="right"/>
    </xf>
    <xf numFmtId="3" fontId="9" fillId="22" borderId="0" xfId="2" applyNumberFormat="1" applyFont="1" applyFill="1" applyAlignment="1">
      <alignment horizontal="right"/>
    </xf>
    <xf numFmtId="3" fontId="13" fillId="23" borderId="0" xfId="2" applyNumberFormat="1" applyFont="1" applyFill="1" applyBorder="1" applyAlignment="1">
      <alignment horizontal="right"/>
    </xf>
    <xf numFmtId="0" fontId="13" fillId="7" borderId="0" xfId="2" applyFont="1" applyFill="1" applyBorder="1"/>
    <xf numFmtId="0" fontId="13" fillId="7" borderId="0" xfId="2" applyFont="1" applyFill="1" applyBorder="1" applyAlignment="1">
      <alignment horizontal="center"/>
    </xf>
    <xf numFmtId="0" fontId="13" fillId="26" borderId="0" xfId="2" applyFont="1" applyFill="1" applyBorder="1"/>
    <xf numFmtId="3" fontId="10" fillId="13" borderId="0" xfId="2" applyNumberFormat="1" applyFont="1" applyFill="1" applyBorder="1" applyAlignment="1">
      <alignment horizontal="right"/>
    </xf>
    <xf numFmtId="0" fontId="13" fillId="7" borderId="0" xfId="2" applyFont="1" applyFill="1" applyAlignment="1">
      <alignment horizontal="center"/>
    </xf>
    <xf numFmtId="3" fontId="13" fillId="7" borderId="0" xfId="2" applyNumberFormat="1" applyFont="1" applyFill="1" applyBorder="1" applyAlignment="1">
      <alignment horizontal="right"/>
    </xf>
    <xf numFmtId="3" fontId="9" fillId="0" borderId="7" xfId="2" applyNumberFormat="1" applyFont="1" applyFill="1" applyBorder="1" applyAlignment="1">
      <alignment horizontal="right"/>
    </xf>
    <xf numFmtId="3" fontId="9" fillId="0" borderId="0" xfId="2" applyNumberFormat="1" applyFont="1" applyFill="1" applyBorder="1" applyAlignment="1">
      <alignment horizontal="right"/>
    </xf>
    <xf numFmtId="3" fontId="9" fillId="19" borderId="22" xfId="2" applyNumberFormat="1" applyFont="1" applyFill="1" applyBorder="1" applyAlignment="1">
      <alignment horizontal="right"/>
    </xf>
    <xf numFmtId="3" fontId="9" fillId="20" borderId="22" xfId="2" applyNumberFormat="1" applyFont="1" applyFill="1" applyBorder="1" applyAlignment="1">
      <alignment horizontal="right"/>
    </xf>
    <xf numFmtId="3" fontId="9" fillId="14" borderId="22" xfId="2" applyNumberFormat="1" applyFont="1" applyFill="1" applyBorder="1" applyAlignment="1">
      <alignment horizontal="right"/>
    </xf>
    <xf numFmtId="3" fontId="9" fillId="0" borderId="19" xfId="2" applyNumberFormat="1" applyFont="1" applyFill="1" applyBorder="1" applyAlignment="1">
      <alignment horizontal="right"/>
    </xf>
    <xf numFmtId="3" fontId="9" fillId="0" borderId="20" xfId="2" applyNumberFormat="1" applyFont="1" applyFill="1" applyBorder="1" applyAlignment="1">
      <alignment horizontal="right"/>
    </xf>
    <xf numFmtId="3" fontId="9" fillId="0" borderId="21" xfId="2" applyNumberFormat="1" applyFont="1" applyFill="1" applyBorder="1" applyAlignment="1">
      <alignment horizontal="right"/>
    </xf>
    <xf numFmtId="3" fontId="9" fillId="0" borderId="22" xfId="2" applyNumberFormat="1" applyFont="1" applyFill="1" applyBorder="1" applyAlignment="1">
      <alignment horizontal="right"/>
    </xf>
    <xf numFmtId="0" fontId="13" fillId="0" borderId="0" xfId="2" applyFont="1"/>
    <xf numFmtId="3" fontId="9" fillId="14" borderId="23" xfId="2" applyNumberFormat="1" applyFont="1" applyFill="1" applyBorder="1" applyAlignment="1">
      <alignment horizontal="right"/>
    </xf>
    <xf numFmtId="3" fontId="9" fillId="0" borderId="24" xfId="2" applyNumberFormat="1" applyFont="1" applyFill="1" applyBorder="1" applyAlignment="1">
      <alignment horizontal="right"/>
    </xf>
    <xf numFmtId="3" fontId="9" fillId="0" borderId="23" xfId="2" applyNumberFormat="1" applyFont="1" applyFill="1" applyBorder="1" applyAlignment="1">
      <alignment horizontal="right"/>
    </xf>
    <xf numFmtId="0" fontId="9" fillId="0" borderId="0" xfId="2" applyFont="1" applyFill="1" applyBorder="1" applyAlignment="1">
      <alignment horizontal="center"/>
    </xf>
    <xf numFmtId="3" fontId="9" fillId="19" borderId="6" xfId="2" applyNumberFormat="1" applyFont="1" applyFill="1" applyBorder="1" applyAlignment="1">
      <alignment horizontal="right"/>
    </xf>
    <xf numFmtId="3" fontId="9" fillId="20" borderId="6" xfId="2" applyNumberFormat="1" applyFont="1" applyFill="1" applyBorder="1" applyAlignment="1">
      <alignment horizontal="right"/>
    </xf>
    <xf numFmtId="3" fontId="9" fillId="14" borderId="6" xfId="2" applyNumberFormat="1" applyFont="1" applyFill="1" applyBorder="1" applyAlignment="1">
      <alignment horizontal="right"/>
    </xf>
    <xf numFmtId="3" fontId="9" fillId="0" borderId="25" xfId="2" applyNumberFormat="1" applyFont="1" applyFill="1" applyBorder="1" applyAlignment="1">
      <alignment horizontal="right"/>
    </xf>
    <xf numFmtId="3" fontId="9" fillId="0" borderId="18" xfId="2" applyNumberFormat="1" applyFont="1" applyFill="1" applyBorder="1" applyAlignment="1">
      <alignment horizontal="right"/>
    </xf>
    <xf numFmtId="3" fontId="9" fillId="0" borderId="26" xfId="2" applyNumberFormat="1" applyFont="1" applyFill="1" applyBorder="1" applyAlignment="1">
      <alignment horizontal="right"/>
    </xf>
    <xf numFmtId="3" fontId="9" fillId="0" borderId="6" xfId="2" applyNumberFormat="1" applyFont="1" applyFill="1" applyBorder="1" applyAlignment="1">
      <alignment horizontal="right"/>
    </xf>
    <xf numFmtId="0" fontId="13" fillId="0" borderId="0" xfId="2" applyFont="1" applyFill="1"/>
    <xf numFmtId="4" fontId="13" fillId="0" borderId="0" xfId="2" applyNumberFormat="1" applyFont="1" applyFill="1" applyAlignment="1">
      <alignment horizontal="right"/>
    </xf>
    <xf numFmtId="3" fontId="13" fillId="0" borderId="0" xfId="2" applyNumberFormat="1" applyFont="1" applyFill="1"/>
    <xf numFmtId="0" fontId="11" fillId="3" borderId="0" xfId="2" applyFont="1" applyFill="1"/>
    <xf numFmtId="0" fontId="13" fillId="0" borderId="0" xfId="2" applyFont="1" applyAlignment="1">
      <alignment horizontal="center"/>
    </xf>
    <xf numFmtId="3" fontId="17" fillId="3" borderId="1" xfId="2" applyNumberFormat="1" applyFont="1" applyFill="1" applyBorder="1" applyAlignment="1">
      <alignment horizontal="right"/>
    </xf>
    <xf numFmtId="3" fontId="13" fillId="0" borderId="23" xfId="2" applyNumberFormat="1" applyFont="1" applyFill="1" applyBorder="1" applyAlignment="1">
      <alignment horizontal="right"/>
    </xf>
    <xf numFmtId="3" fontId="13" fillId="0" borderId="7" xfId="2" applyNumberFormat="1" applyFont="1" applyBorder="1" applyAlignment="1">
      <alignment horizontal="right"/>
    </xf>
    <xf numFmtId="3" fontId="13" fillId="0" borderId="0" xfId="2" applyNumberFormat="1" applyFont="1" applyBorder="1" applyAlignment="1">
      <alignment horizontal="right"/>
    </xf>
    <xf numFmtId="3" fontId="17" fillId="3" borderId="24" xfId="2" applyNumberFormat="1" applyFont="1" applyFill="1" applyBorder="1" applyAlignment="1">
      <alignment horizontal="right"/>
    </xf>
    <xf numFmtId="0" fontId="16" fillId="28" borderId="0" xfId="2" applyFont="1" applyFill="1"/>
    <xf numFmtId="3" fontId="10" fillId="27" borderId="1" xfId="2" applyNumberFormat="1" applyFont="1" applyFill="1" applyBorder="1" applyAlignment="1">
      <alignment horizontal="right"/>
    </xf>
    <xf numFmtId="3" fontId="9" fillId="10" borderId="2" xfId="2" applyNumberFormat="1" applyFont="1" applyFill="1" applyBorder="1" applyAlignment="1">
      <alignment horizontal="right"/>
    </xf>
    <xf numFmtId="0" fontId="16" fillId="28" borderId="7" xfId="2" applyFont="1" applyFill="1" applyBorder="1"/>
    <xf numFmtId="3" fontId="17" fillId="3" borderId="0" xfId="2" applyNumberFormat="1" applyFont="1" applyFill="1" applyAlignment="1">
      <alignment horizontal="right"/>
    </xf>
    <xf numFmtId="0" fontId="12" fillId="0" borderId="0" xfId="2" applyFont="1"/>
    <xf numFmtId="3" fontId="13" fillId="0" borderId="25" xfId="2" applyNumberFormat="1" applyFont="1" applyFill="1" applyBorder="1" applyAlignment="1">
      <alignment horizontal="right"/>
    </xf>
    <xf numFmtId="3" fontId="13" fillId="0" borderId="18" xfId="2" applyNumberFormat="1" applyFont="1" applyFill="1" applyBorder="1" applyAlignment="1">
      <alignment horizontal="right"/>
    </xf>
    <xf numFmtId="3" fontId="10" fillId="0" borderId="18" xfId="2" applyNumberFormat="1" applyFont="1" applyFill="1" applyBorder="1" applyAlignment="1">
      <alignment horizontal="right"/>
    </xf>
    <xf numFmtId="3" fontId="12" fillId="27" borderId="2" xfId="2" applyNumberFormat="1" applyFont="1" applyFill="1" applyBorder="1" applyAlignment="1">
      <alignment horizontal="right"/>
    </xf>
    <xf numFmtId="0" fontId="10" fillId="0" borderId="25" xfId="2" applyFont="1" applyBorder="1"/>
    <xf numFmtId="3" fontId="13" fillId="0" borderId="25" xfId="2" applyNumberFormat="1" applyFont="1" applyBorder="1" applyAlignment="1">
      <alignment horizontal="right"/>
    </xf>
    <xf numFmtId="3" fontId="13" fillId="0" borderId="18" xfId="2" applyNumberFormat="1" applyFont="1" applyBorder="1" applyAlignment="1">
      <alignment horizontal="right"/>
    </xf>
    <xf numFmtId="3" fontId="13" fillId="0" borderId="26" xfId="2" applyNumberFormat="1" applyFont="1" applyBorder="1" applyAlignment="1">
      <alignment horizontal="right"/>
    </xf>
    <xf numFmtId="3" fontId="10" fillId="0" borderId="0" xfId="2" applyNumberFormat="1" applyFont="1" applyFill="1" applyAlignment="1">
      <alignment horizontal="left"/>
    </xf>
    <xf numFmtId="3" fontId="13" fillId="3" borderId="0" xfId="2" applyNumberFormat="1" applyFont="1" applyFill="1" applyAlignment="1">
      <alignment horizontal="right"/>
    </xf>
    <xf numFmtId="3" fontId="13" fillId="6" borderId="0" xfId="2" applyNumberFormat="1" applyFont="1" applyFill="1" applyAlignment="1">
      <alignment horizontal="right"/>
    </xf>
    <xf numFmtId="3" fontId="17" fillId="0" borderId="0" xfId="2" applyNumberFormat="1" applyFont="1" applyFill="1" applyAlignment="1">
      <alignment horizontal="left"/>
    </xf>
    <xf numFmtId="3" fontId="11" fillId="0" borderId="0" xfId="2" applyNumberFormat="1" applyFont="1" applyFill="1" applyAlignment="1">
      <alignment horizontal="left"/>
    </xf>
    <xf numFmtId="3" fontId="9" fillId="5" borderId="0" xfId="2" applyNumberFormat="1" applyFont="1" applyFill="1" applyBorder="1" applyAlignment="1">
      <alignment horizontal="right" wrapText="1"/>
    </xf>
    <xf numFmtId="3" fontId="9" fillId="0" borderId="20" xfId="2" applyNumberFormat="1" applyFont="1" applyBorder="1" applyAlignment="1">
      <alignment horizontal="right" wrapText="1"/>
    </xf>
    <xf numFmtId="3" fontId="13" fillId="29" borderId="0" xfId="2" applyNumberFormat="1" applyFont="1" applyFill="1" applyBorder="1" applyAlignment="1">
      <alignment horizontal="right"/>
    </xf>
    <xf numFmtId="3" fontId="13" fillId="13" borderId="7" xfId="2" applyNumberFormat="1" applyFont="1" applyFill="1" applyBorder="1" applyAlignment="1">
      <alignment horizontal="right"/>
    </xf>
    <xf numFmtId="3" fontId="25" fillId="11" borderId="0" xfId="2" applyNumberFormat="1" applyFont="1" applyFill="1" applyBorder="1" applyAlignment="1">
      <alignment horizontal="right"/>
    </xf>
    <xf numFmtId="3" fontId="9" fillId="2" borderId="0" xfId="2" applyNumberFormat="1" applyFont="1" applyFill="1" applyAlignment="1">
      <alignment horizontal="right"/>
    </xf>
    <xf numFmtId="3" fontId="13" fillId="3" borderId="0" xfId="2" applyNumberFormat="1" applyFont="1" applyFill="1" applyBorder="1" applyAlignment="1">
      <alignment horizontal="right"/>
    </xf>
    <xf numFmtId="3" fontId="13" fillId="0" borderId="26" xfId="2" applyNumberFormat="1" applyFont="1" applyFill="1" applyBorder="1" applyAlignment="1">
      <alignment horizontal="right"/>
    </xf>
    <xf numFmtId="0" fontId="13" fillId="23" borderId="0" xfId="2" applyFont="1" applyFill="1" applyBorder="1" applyAlignment="1">
      <alignment horizontal="center"/>
    </xf>
    <xf numFmtId="3" fontId="10" fillId="27" borderId="0" xfId="2" applyNumberFormat="1" applyFont="1" applyFill="1" applyBorder="1" applyAlignment="1">
      <alignment horizontal="right"/>
    </xf>
    <xf numFmtId="3" fontId="13" fillId="27" borderId="7" xfId="2" applyNumberFormat="1" applyFont="1" applyFill="1" applyBorder="1" applyAlignment="1">
      <alignment horizontal="right"/>
    </xf>
    <xf numFmtId="3" fontId="13" fillId="27" borderId="0" xfId="2" applyNumberFormat="1" applyFont="1" applyFill="1" applyBorder="1" applyAlignment="1">
      <alignment horizontal="right"/>
    </xf>
    <xf numFmtId="3" fontId="9" fillId="2" borderId="22" xfId="2" applyNumberFormat="1" applyFont="1" applyFill="1" applyBorder="1" applyAlignment="1">
      <alignment horizontal="right"/>
    </xf>
    <xf numFmtId="3" fontId="9" fillId="0" borderId="2" xfId="2" applyNumberFormat="1" applyFont="1" applyBorder="1" applyAlignment="1">
      <alignment horizontal="right"/>
    </xf>
    <xf numFmtId="3" fontId="9" fillId="2" borderId="23" xfId="2" applyNumberFormat="1" applyFont="1" applyFill="1" applyBorder="1" applyAlignment="1">
      <alignment horizontal="right"/>
    </xf>
    <xf numFmtId="3" fontId="9" fillId="2" borderId="6" xfId="2" applyNumberFormat="1" applyFont="1" applyFill="1" applyBorder="1" applyAlignment="1">
      <alignment horizontal="right"/>
    </xf>
    <xf numFmtId="3" fontId="13" fillId="0" borderId="19" xfId="2" applyNumberFormat="1" applyFont="1" applyBorder="1" applyAlignment="1">
      <alignment horizontal="right"/>
    </xf>
    <xf numFmtId="3" fontId="13" fillId="0" borderId="20" xfId="2" applyNumberFormat="1" applyFont="1" applyBorder="1" applyAlignment="1">
      <alignment horizontal="right"/>
    </xf>
    <xf numFmtId="3" fontId="13" fillId="0" borderId="20" xfId="2" applyNumberFormat="1" applyFont="1" applyFill="1" applyBorder="1" applyAlignment="1">
      <alignment horizontal="right"/>
    </xf>
    <xf numFmtId="3" fontId="13" fillId="0" borderId="21" xfId="2" applyNumberFormat="1" applyFont="1" applyBorder="1" applyAlignment="1">
      <alignment horizontal="right"/>
    </xf>
    <xf numFmtId="3" fontId="13" fillId="0" borderId="19" xfId="2" applyNumberFormat="1" applyFont="1" applyFill="1" applyBorder="1" applyAlignment="1">
      <alignment horizontal="right"/>
    </xf>
    <xf numFmtId="3" fontId="13" fillId="0" borderId="21" xfId="2" applyNumberFormat="1" applyFont="1" applyFill="1" applyBorder="1" applyAlignment="1">
      <alignment horizontal="right"/>
    </xf>
    <xf numFmtId="0" fontId="9" fillId="0" borderId="0" xfId="2" applyFont="1" applyFill="1" applyAlignment="1">
      <alignment horizontal="left"/>
    </xf>
    <xf numFmtId="3" fontId="17" fillId="3" borderId="4" xfId="2" applyNumberFormat="1" applyFont="1" applyFill="1" applyBorder="1" applyAlignment="1">
      <alignment horizontal="right"/>
    </xf>
    <xf numFmtId="3" fontId="15" fillId="0" borderId="0" xfId="2" applyNumberFormat="1" applyFont="1" applyFill="1" applyBorder="1" applyAlignment="1">
      <alignment horizontal="right"/>
    </xf>
    <xf numFmtId="3" fontId="9" fillId="10" borderId="10" xfId="2" applyNumberFormat="1" applyFont="1" applyFill="1" applyBorder="1" applyAlignment="1">
      <alignment horizontal="right"/>
    </xf>
    <xf numFmtId="3" fontId="9" fillId="10" borderId="6" xfId="2" applyNumberFormat="1" applyFont="1" applyFill="1" applyBorder="1" applyAlignment="1">
      <alignment horizontal="right"/>
    </xf>
    <xf numFmtId="3" fontId="9" fillId="0" borderId="2" xfId="2" applyNumberFormat="1" applyFont="1" applyFill="1" applyBorder="1" applyAlignment="1">
      <alignment horizontal="right"/>
    </xf>
    <xf numFmtId="3" fontId="17" fillId="3" borderId="0" xfId="2" applyNumberFormat="1" applyFont="1" applyFill="1" applyAlignment="1"/>
    <xf numFmtId="3" fontId="15" fillId="0" borderId="18" xfId="2" applyNumberFormat="1" applyFont="1" applyFill="1" applyBorder="1" applyAlignment="1">
      <alignment horizontal="right"/>
    </xf>
    <xf numFmtId="3" fontId="15" fillId="0" borderId="0" xfId="2" applyNumberFormat="1" applyFont="1" applyFill="1" applyAlignment="1">
      <alignment horizontal="right"/>
    </xf>
    <xf numFmtId="3" fontId="13" fillId="30" borderId="0" xfId="2" applyNumberFormat="1" applyFont="1" applyFill="1" applyAlignment="1">
      <alignment horizontal="left"/>
    </xf>
    <xf numFmtId="3" fontId="13" fillId="30" borderId="0" xfId="2" applyNumberFormat="1" applyFont="1" applyFill="1" applyAlignment="1">
      <alignment horizontal="right"/>
    </xf>
    <xf numFmtId="3" fontId="13" fillId="2" borderId="1" xfId="2" applyNumberFormat="1" applyFont="1" applyFill="1" applyBorder="1" applyAlignment="1">
      <alignment horizontal="right"/>
    </xf>
    <xf numFmtId="4" fontId="11" fillId="5" borderId="0" xfId="0" applyNumberFormat="1" applyFont="1" applyFill="1" applyAlignment="1">
      <alignment horizontal="left"/>
    </xf>
    <xf numFmtId="4" fontId="9" fillId="5" borderId="0" xfId="0" applyNumberFormat="1" applyFont="1" applyFill="1" applyAlignment="1">
      <alignment horizontal="right" wrapText="1"/>
    </xf>
    <xf numFmtId="0" fontId="11" fillId="3" borderId="0" xfId="2" applyFont="1" applyFill="1" applyAlignment="1">
      <alignment horizontal="center"/>
    </xf>
    <xf numFmtId="3" fontId="10" fillId="3" borderId="0" xfId="2" applyNumberFormat="1" applyFont="1" applyFill="1" applyAlignment="1">
      <alignment horizontal="right"/>
    </xf>
    <xf numFmtId="3" fontId="9" fillId="32" borderId="7" xfId="2" applyNumberFormat="1" applyFont="1" applyFill="1" applyBorder="1" applyAlignment="1">
      <alignment horizontal="right" wrapText="1"/>
    </xf>
    <xf numFmtId="3" fontId="9" fillId="32" borderId="0" xfId="2" applyNumberFormat="1" applyFont="1" applyFill="1" applyBorder="1" applyAlignment="1">
      <alignment horizontal="right" wrapText="1"/>
    </xf>
    <xf numFmtId="3" fontId="9" fillId="29" borderId="0" xfId="2" applyNumberFormat="1" applyFont="1" applyFill="1" applyBorder="1" applyAlignment="1">
      <alignment horizontal="right" wrapText="1"/>
    </xf>
    <xf numFmtId="3" fontId="9" fillId="7" borderId="0" xfId="2" applyNumberFormat="1" applyFont="1" applyFill="1" applyBorder="1" applyAlignment="1">
      <alignment horizontal="right" wrapText="1"/>
    </xf>
    <xf numFmtId="0" fontId="17" fillId="3" borderId="0" xfId="2" applyFont="1" applyFill="1" applyAlignment="1">
      <alignment horizontal="center"/>
    </xf>
    <xf numFmtId="4" fontId="17" fillId="0" borderId="0" xfId="2" applyNumberFormat="1" applyFont="1" applyAlignment="1">
      <alignment horizontal="right"/>
    </xf>
    <xf numFmtId="166" fontId="13" fillId="0" borderId="0" xfId="1" applyNumberFormat="1" applyFont="1" applyAlignment="1">
      <alignment horizontal="right"/>
    </xf>
    <xf numFmtId="3" fontId="13" fillId="3" borderId="7" xfId="2" applyNumberFormat="1" applyFont="1" applyFill="1" applyBorder="1" applyAlignment="1">
      <alignment horizontal="right"/>
    </xf>
    <xf numFmtId="3" fontId="13" fillId="17" borderId="0" xfId="2" applyNumberFormat="1" applyFont="1" applyFill="1" applyAlignment="1">
      <alignment horizontal="right"/>
    </xf>
    <xf numFmtId="3" fontId="10" fillId="3" borderId="24" xfId="2" applyNumberFormat="1" applyFont="1" applyFill="1" applyBorder="1" applyAlignment="1">
      <alignment horizontal="right"/>
    </xf>
    <xf numFmtId="0" fontId="2" fillId="0" borderId="0" xfId="0" applyFont="1" applyProtection="1">
      <protection hidden="1"/>
    </xf>
    <xf numFmtId="3" fontId="0" fillId="0" borderId="0" xfId="0" applyNumberFormat="1" applyAlignment="1" applyProtection="1">
      <alignment horizontal="right"/>
      <protection hidden="1"/>
    </xf>
    <xf numFmtId="3" fontId="0" fillId="0" borderId="0" xfId="0" applyNumberForma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3" fontId="2" fillId="0" borderId="1" xfId="0" quotePrefix="1" applyNumberFormat="1" applyFont="1" applyBorder="1" applyAlignment="1" applyProtection="1">
      <alignment horizontal="right"/>
      <protection hidden="1"/>
    </xf>
    <xf numFmtId="0" fontId="2" fillId="0" borderId="1" xfId="0" applyFont="1" applyBorder="1" applyAlignment="1" applyProtection="1">
      <alignment horizontal="right"/>
      <protection hidden="1"/>
    </xf>
    <xf numFmtId="3" fontId="4" fillId="0" borderId="1" xfId="0" quotePrefix="1" applyNumberFormat="1" applyFont="1" applyBorder="1" applyAlignment="1" applyProtection="1">
      <alignment horizontal="right"/>
      <protection hidden="1"/>
    </xf>
    <xf numFmtId="0" fontId="4" fillId="0" borderId="1" xfId="0" applyFont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3" fontId="0" fillId="5" borderId="1" xfId="0" applyNumberFormat="1" applyFill="1" applyBorder="1" applyAlignment="1" applyProtection="1">
      <alignment horizontal="right"/>
      <protection hidden="1"/>
    </xf>
    <xf numFmtId="3" fontId="1" fillId="5" borderId="1" xfId="0" applyNumberFormat="1" applyFont="1" applyFill="1" applyBorder="1" applyAlignment="1" applyProtection="1">
      <alignment horizontal="right"/>
      <protection hidden="1"/>
    </xf>
    <xf numFmtId="3" fontId="1" fillId="0" borderId="0" xfId="0" applyNumberFormat="1" applyFont="1" applyAlignment="1" applyProtection="1">
      <alignment horizontal="right"/>
      <protection hidden="1"/>
    </xf>
    <xf numFmtId="165" fontId="0" fillId="0" borderId="1" xfId="0" applyNumberFormat="1" applyBorder="1" applyAlignment="1" applyProtection="1">
      <alignment horizontal="right"/>
      <protection hidden="1"/>
    </xf>
    <xf numFmtId="165" fontId="1" fillId="0" borderId="1" xfId="0" applyNumberFormat="1" applyFont="1" applyBorder="1" applyAlignment="1" applyProtection="1">
      <alignment horizontal="right"/>
      <protection hidden="1"/>
    </xf>
    <xf numFmtId="165" fontId="0" fillId="0" borderId="0" xfId="0" applyNumberFormat="1" applyAlignment="1" applyProtection="1">
      <alignment horizontal="right"/>
      <protection hidden="1"/>
    </xf>
    <xf numFmtId="165" fontId="1" fillId="0" borderId="0" xfId="0" applyNumberFormat="1" applyFont="1" applyAlignment="1" applyProtection="1">
      <alignment horizontal="right"/>
      <protection hidden="1"/>
    </xf>
    <xf numFmtId="0" fontId="2" fillId="0" borderId="1" xfId="0" applyFont="1" applyBorder="1" applyProtection="1">
      <protection hidden="1"/>
    </xf>
    <xf numFmtId="165" fontId="2" fillId="0" borderId="1" xfId="0" applyNumberFormat="1" applyFont="1" applyBorder="1" applyAlignment="1" applyProtection="1">
      <alignment horizontal="right"/>
      <protection hidden="1"/>
    </xf>
    <xf numFmtId="165" fontId="4" fillId="0" borderId="1" xfId="0" applyNumberFormat="1" applyFont="1" applyBorder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Border="1" applyProtection="1">
      <protection hidden="1"/>
    </xf>
    <xf numFmtId="165" fontId="0" fillId="0" borderId="0" xfId="0" applyNumberFormat="1" applyBorder="1" applyAlignment="1" applyProtection="1">
      <alignment horizontal="right"/>
      <protection hidden="1"/>
    </xf>
    <xf numFmtId="165" fontId="1" fillId="0" borderId="0" xfId="0" applyNumberFormat="1" applyFont="1" applyBorder="1" applyAlignment="1" applyProtection="1">
      <alignment horizontal="right"/>
      <protection hidden="1"/>
    </xf>
    <xf numFmtId="0" fontId="11" fillId="5" borderId="0" xfId="2" applyFont="1" applyFill="1" applyAlignment="1">
      <alignment horizontal="center"/>
    </xf>
    <xf numFmtId="3" fontId="9" fillId="5" borderId="0" xfId="2" applyNumberFormat="1" applyFont="1" applyFill="1" applyAlignment="1">
      <alignment horizontal="right" wrapText="1"/>
    </xf>
    <xf numFmtId="4" fontId="17" fillId="5" borderId="0" xfId="0" applyNumberFormat="1" applyFont="1" applyFill="1" applyAlignment="1">
      <alignment horizontal="center"/>
    </xf>
    <xf numFmtId="4" fontId="13" fillId="5" borderId="0" xfId="0" applyNumberFormat="1" applyFont="1" applyFill="1" applyAlignment="1">
      <alignment horizontal="right"/>
    </xf>
    <xf numFmtId="4" fontId="13" fillId="5" borderId="11" xfId="0" applyNumberFormat="1" applyFont="1" applyFill="1" applyBorder="1" applyAlignment="1">
      <alignment horizontal="right"/>
    </xf>
    <xf numFmtId="4" fontId="13" fillId="5" borderId="12" xfId="0" applyNumberFormat="1" applyFont="1" applyFill="1" applyBorder="1" applyAlignment="1">
      <alignment horizontal="right"/>
    </xf>
    <xf numFmtId="4" fontId="13" fillId="5" borderId="13" xfId="0" applyNumberFormat="1" applyFont="1" applyFill="1" applyBorder="1" applyAlignment="1">
      <alignment horizontal="right"/>
    </xf>
    <xf numFmtId="4" fontId="13" fillId="5" borderId="14" xfId="0" applyNumberFormat="1" applyFont="1" applyFill="1" applyBorder="1" applyAlignment="1">
      <alignment horizontal="right"/>
    </xf>
    <xf numFmtId="4" fontId="13" fillId="5" borderId="5" xfId="0" applyNumberFormat="1" applyFont="1" applyFill="1" applyBorder="1" applyAlignment="1">
      <alignment horizontal="right"/>
    </xf>
    <xf numFmtId="4" fontId="13" fillId="5" borderId="17" xfId="0" applyNumberFormat="1" applyFont="1" applyFill="1" applyBorder="1" applyAlignment="1">
      <alignment horizontal="right"/>
    </xf>
    <xf numFmtId="0" fontId="14" fillId="0" borderId="0" xfId="2" applyFont="1" applyAlignment="1">
      <alignment horizontal="left"/>
    </xf>
    <xf numFmtId="4" fontId="13" fillId="0" borderId="0" xfId="2" applyNumberFormat="1" applyFont="1" applyFill="1" applyAlignment="1">
      <alignment horizontal="left"/>
    </xf>
    <xf numFmtId="3" fontId="13" fillId="33" borderId="7" xfId="2" applyNumberFormat="1" applyFont="1" applyFill="1" applyBorder="1" applyAlignment="1">
      <alignment horizontal="right"/>
    </xf>
    <xf numFmtId="3" fontId="13" fillId="33" borderId="0" xfId="2" applyNumberFormat="1" applyFont="1" applyFill="1" applyBorder="1" applyAlignment="1">
      <alignment horizontal="right"/>
    </xf>
    <xf numFmtId="4" fontId="17" fillId="3" borderId="0" xfId="0" applyNumberFormat="1" applyFont="1" applyFill="1" applyAlignment="1">
      <alignment horizontal="center"/>
    </xf>
    <xf numFmtId="0" fontId="17" fillId="3" borderId="0" xfId="2" applyFont="1" applyFill="1"/>
    <xf numFmtId="3" fontId="17" fillId="5" borderId="0" xfId="2" applyNumberFormat="1" applyFont="1" applyFill="1" applyAlignment="1">
      <alignment horizontal="left"/>
    </xf>
    <xf numFmtId="3" fontId="12" fillId="5" borderId="0" xfId="2" applyNumberFormat="1" applyFont="1" applyFill="1" applyAlignment="1">
      <alignment horizontal="left"/>
    </xf>
    <xf numFmtId="0" fontId="9" fillId="5" borderId="0" xfId="2" applyFont="1" applyFill="1"/>
    <xf numFmtId="3" fontId="10" fillId="6" borderId="0" xfId="2" applyNumberFormat="1" applyFont="1" applyFill="1" applyBorder="1" applyAlignment="1">
      <alignment horizontal="right"/>
    </xf>
    <xf numFmtId="4" fontId="11" fillId="3" borderId="0" xfId="0" applyNumberFormat="1" applyFont="1" applyFill="1" applyAlignment="1">
      <alignment horizontal="right"/>
    </xf>
    <xf numFmtId="4" fontId="11" fillId="3" borderId="0" xfId="0" applyNumberFormat="1" applyFont="1" applyFill="1" applyAlignment="1">
      <alignment horizontal="right" wrapText="1"/>
    </xf>
    <xf numFmtId="4" fontId="17" fillId="0" borderId="0" xfId="0" applyNumberFormat="1" applyFont="1" applyAlignment="1">
      <alignment horizontal="left"/>
    </xf>
    <xf numFmtId="3" fontId="9" fillId="10" borderId="7" xfId="2" applyNumberFormat="1" applyFont="1" applyFill="1" applyBorder="1" applyAlignment="1">
      <alignment horizontal="right" wrapText="1"/>
    </xf>
    <xf numFmtId="3" fontId="9" fillId="10" borderId="0" xfId="2" applyNumberFormat="1" applyFont="1" applyFill="1" applyBorder="1" applyAlignment="1">
      <alignment horizontal="right" wrapText="1"/>
    </xf>
    <xf numFmtId="3" fontId="9" fillId="26" borderId="22" xfId="2" applyNumberFormat="1" applyFont="1" applyFill="1" applyBorder="1" applyAlignment="1">
      <alignment horizontal="right" wrapText="1"/>
    </xf>
    <xf numFmtId="3" fontId="9" fillId="4" borderId="20" xfId="2" applyNumberFormat="1" applyFont="1" applyFill="1" applyBorder="1" applyAlignment="1">
      <alignment horizontal="right" wrapText="1"/>
    </xf>
    <xf numFmtId="3" fontId="13" fillId="10" borderId="7" xfId="2" applyNumberFormat="1" applyFont="1" applyFill="1" applyBorder="1" applyAlignment="1">
      <alignment horizontal="right"/>
    </xf>
    <xf numFmtId="3" fontId="13" fillId="10" borderId="0" xfId="2" applyNumberFormat="1" applyFont="1" applyFill="1" applyBorder="1" applyAlignment="1">
      <alignment horizontal="right"/>
    </xf>
    <xf numFmtId="3" fontId="9" fillId="26" borderId="23" xfId="2" applyNumberFormat="1" applyFont="1" applyFill="1" applyBorder="1" applyAlignment="1">
      <alignment horizontal="right"/>
    </xf>
    <xf numFmtId="3" fontId="13" fillId="34" borderId="0" xfId="2" applyNumberFormat="1" applyFont="1" applyFill="1" applyBorder="1" applyAlignment="1">
      <alignment horizontal="right"/>
    </xf>
    <xf numFmtId="3" fontId="9" fillId="26" borderId="22" xfId="2" applyNumberFormat="1" applyFont="1" applyFill="1" applyBorder="1" applyAlignment="1">
      <alignment horizontal="right"/>
    </xf>
    <xf numFmtId="3" fontId="9" fillId="26" borderId="6" xfId="2" applyNumberFormat="1" applyFont="1" applyFill="1" applyBorder="1" applyAlignment="1">
      <alignment horizontal="right"/>
    </xf>
    <xf numFmtId="3" fontId="9" fillId="33" borderId="0" xfId="2" applyNumberFormat="1" applyFont="1" applyFill="1" applyAlignment="1">
      <alignment horizontal="right" wrapText="1"/>
    </xf>
    <xf numFmtId="3" fontId="13" fillId="10" borderId="0" xfId="2" applyNumberFormat="1" applyFont="1" applyFill="1" applyBorder="1" applyAlignment="1">
      <alignment horizontal="right" wrapText="1"/>
    </xf>
    <xf numFmtId="3" fontId="13" fillId="33" borderId="0" xfId="2" applyNumberFormat="1" applyFont="1" applyFill="1" applyAlignment="1">
      <alignment horizontal="right"/>
    </xf>
    <xf numFmtId="3" fontId="12" fillId="3" borderId="0" xfId="2" applyNumberFormat="1" applyFont="1" applyFill="1" applyAlignment="1">
      <alignment horizontal="right"/>
    </xf>
    <xf numFmtId="3" fontId="10" fillId="27" borderId="3" xfId="2" applyNumberFormat="1" applyFont="1" applyFill="1" applyBorder="1" applyAlignment="1">
      <alignment horizontal="right"/>
    </xf>
    <xf numFmtId="3" fontId="17" fillId="3" borderId="0" xfId="2" applyNumberFormat="1" applyFont="1" applyFill="1" applyAlignment="1">
      <alignment horizontal="center"/>
    </xf>
    <xf numFmtId="0" fontId="13" fillId="0" borderId="1" xfId="2" applyFont="1" applyBorder="1"/>
    <xf numFmtId="166" fontId="13" fillId="0" borderId="1" xfId="1" applyNumberFormat="1" applyFont="1" applyFill="1" applyBorder="1" applyAlignment="1">
      <alignment horizontal="right"/>
    </xf>
    <xf numFmtId="166" fontId="13" fillId="0" borderId="1" xfId="1" applyNumberFormat="1" applyFont="1" applyBorder="1" applyAlignment="1">
      <alignment horizontal="right"/>
    </xf>
    <xf numFmtId="3" fontId="4" fillId="31" borderId="8" xfId="0" applyNumberFormat="1" applyFont="1" applyFill="1" applyBorder="1" applyAlignment="1" applyProtection="1">
      <alignment horizontal="left"/>
      <protection locked="0"/>
    </xf>
    <xf numFmtId="3" fontId="4" fillId="31" borderId="9" xfId="0" applyNumberFormat="1" applyFont="1" applyFill="1" applyBorder="1" applyAlignment="1" applyProtection="1">
      <alignment horizontal="left"/>
      <protection locked="0"/>
    </xf>
    <xf numFmtId="3" fontId="4" fillId="31" borderId="10" xfId="0" applyNumberFormat="1" applyFont="1" applyFill="1" applyBorder="1" applyAlignment="1" applyProtection="1">
      <alignment horizontal="left"/>
      <protection locked="0"/>
    </xf>
    <xf numFmtId="3" fontId="5" fillId="0" borderId="1" xfId="0" applyNumberFormat="1" applyFont="1" applyBorder="1" applyAlignment="1" applyProtection="1">
      <alignment horizontal="center"/>
      <protection hidden="1"/>
    </xf>
    <xf numFmtId="3" fontId="4" fillId="0" borderId="1" xfId="0" applyNumberFormat="1" applyFont="1" applyBorder="1" applyAlignment="1" applyProtection="1">
      <alignment horizontal="center"/>
      <protection hidden="1"/>
    </xf>
    <xf numFmtId="4" fontId="11" fillId="0" borderId="0" xfId="0" applyNumberFormat="1" applyFont="1" applyFill="1" applyAlignment="1">
      <alignment horizontal="center"/>
    </xf>
    <xf numFmtId="4" fontId="11" fillId="2" borderId="0" xfId="0" applyNumberFormat="1" applyFont="1" applyFill="1" applyAlignment="1">
      <alignment horizontal="center"/>
    </xf>
    <xf numFmtId="4" fontId="17" fillId="0" borderId="0" xfId="0" applyNumberFormat="1" applyFont="1" applyFill="1" applyAlignment="1">
      <alignment horizontal="center"/>
    </xf>
    <xf numFmtId="3" fontId="17" fillId="3" borderId="0" xfId="2" applyNumberFormat="1" applyFont="1" applyFill="1" applyAlignment="1">
      <alignment horizontal="center"/>
    </xf>
    <xf numFmtId="3" fontId="16" fillId="14" borderId="19" xfId="2" applyNumberFormat="1" applyFont="1" applyFill="1" applyBorder="1" applyAlignment="1">
      <alignment horizontal="center"/>
    </xf>
    <xf numFmtId="3" fontId="16" fillId="14" borderId="20" xfId="2" applyNumberFormat="1" applyFont="1" applyFill="1" applyBorder="1" applyAlignment="1">
      <alignment horizontal="center"/>
    </xf>
    <xf numFmtId="3" fontId="16" fillId="14" borderId="21" xfId="2" applyNumberFormat="1" applyFont="1" applyFill="1" applyBorder="1" applyAlignment="1">
      <alignment horizontal="center"/>
    </xf>
    <xf numFmtId="3" fontId="16" fillId="15" borderId="19" xfId="2" applyNumberFormat="1" applyFont="1" applyFill="1" applyBorder="1" applyAlignment="1">
      <alignment horizontal="center"/>
    </xf>
    <xf numFmtId="3" fontId="16" fillId="15" borderId="20" xfId="2" applyNumberFormat="1" applyFont="1" applyFill="1" applyBorder="1" applyAlignment="1">
      <alignment horizontal="center"/>
    </xf>
    <xf numFmtId="3" fontId="16" fillId="15" borderId="21" xfId="2" applyNumberFormat="1" applyFont="1" applyFill="1" applyBorder="1" applyAlignment="1">
      <alignment horizontal="center"/>
    </xf>
    <xf numFmtId="3" fontId="16" fillId="16" borderId="19" xfId="2" applyNumberFormat="1" applyFont="1" applyFill="1" applyBorder="1" applyAlignment="1">
      <alignment horizontal="center"/>
    </xf>
    <xf numFmtId="3" fontId="16" fillId="16" borderId="20" xfId="2" applyNumberFormat="1" applyFont="1" applyFill="1" applyBorder="1" applyAlignment="1">
      <alignment horizontal="center"/>
    </xf>
    <xf numFmtId="3" fontId="16" fillId="16" borderId="21" xfId="2" applyNumberFormat="1" applyFont="1" applyFill="1" applyBorder="1" applyAlignment="1">
      <alignment horizontal="center"/>
    </xf>
    <xf numFmtId="3" fontId="9" fillId="0" borderId="8" xfId="2" applyNumberFormat="1" applyFont="1" applyBorder="1" applyAlignment="1">
      <alignment horizontal="center"/>
    </xf>
    <xf numFmtId="3" fontId="9" fillId="0" borderId="9" xfId="2" applyNumberFormat="1" applyFont="1" applyBorder="1" applyAlignment="1">
      <alignment horizontal="center"/>
    </xf>
    <xf numFmtId="3" fontId="9" fillId="0" borderId="10" xfId="2" applyNumberFormat="1" applyFont="1" applyBorder="1" applyAlignment="1">
      <alignment horizontal="center"/>
    </xf>
  </cellXfs>
  <cellStyles count="3">
    <cellStyle name="%" xfId="2"/>
    <cellStyle name="Normal" xfId="0" builtinId="0"/>
    <cellStyle name="Percent" xfId="1" builtinId="5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  <pageSetUpPr fitToPage="1"/>
  </sheetPr>
  <dimension ref="A1:J65"/>
  <sheetViews>
    <sheetView tabSelected="1" workbookViewId="0">
      <selection activeCell="B3" sqref="B3:F3"/>
    </sheetView>
  </sheetViews>
  <sheetFormatPr defaultColWidth="9.1796875" defaultRowHeight="14.5" x14ac:dyDescent="0.35"/>
  <cols>
    <col min="1" max="1" width="47.7265625" style="256" customWidth="1"/>
    <col min="2" max="2" width="15.7265625" style="253" customWidth="1"/>
    <col min="3" max="3" width="15.54296875" style="253" customWidth="1"/>
    <col min="4" max="4" width="3" style="253" customWidth="1"/>
    <col min="5" max="5" width="15.7265625" style="254" customWidth="1"/>
    <col min="6" max="6" width="15.7265625" style="256" customWidth="1"/>
    <col min="7" max="7" width="2.453125" style="256" customWidth="1"/>
    <col min="8" max="8" width="11.1796875" style="256" hidden="1" customWidth="1"/>
    <col min="9" max="9" width="15.7265625" style="254" customWidth="1"/>
    <col min="10" max="10" width="15.7265625" style="256" customWidth="1"/>
    <col min="11" max="16384" width="9.1796875" style="256"/>
  </cols>
  <sheetData>
    <row r="1" spans="1:10" x14ac:dyDescent="0.35">
      <c r="A1" s="252" t="s">
        <v>385</v>
      </c>
      <c r="F1" s="255"/>
      <c r="J1" s="255" t="s">
        <v>266</v>
      </c>
    </row>
    <row r="2" spans="1:10" ht="15" thickBot="1" x14ac:dyDescent="0.4"/>
    <row r="3" spans="1:10" ht="15" thickBot="1" x14ac:dyDescent="0.4">
      <c r="A3" s="252" t="s">
        <v>265</v>
      </c>
      <c r="B3" s="319" t="s">
        <v>384</v>
      </c>
      <c r="C3" s="320"/>
      <c r="D3" s="320"/>
      <c r="E3" s="320"/>
      <c r="F3" s="321"/>
      <c r="H3" s="257" t="e">
        <f>VLOOKUP(B3,'School List'!$A$3:$B$219,2,FALSE)</f>
        <v>#N/A</v>
      </c>
      <c r="I3" s="256"/>
    </row>
    <row r="4" spans="1:10" x14ac:dyDescent="0.35">
      <c r="A4" s="252"/>
      <c r="C4" s="256"/>
      <c r="D4" s="256"/>
      <c r="E4" s="256"/>
      <c r="I4" s="256"/>
    </row>
    <row r="5" spans="1:10" x14ac:dyDescent="0.35">
      <c r="B5" s="322" t="s">
        <v>408</v>
      </c>
      <c r="C5" s="322"/>
      <c r="D5" s="256"/>
      <c r="E5" s="322" t="s">
        <v>409</v>
      </c>
      <c r="F5" s="322"/>
      <c r="I5" s="323" t="s">
        <v>359</v>
      </c>
      <c r="J5" s="323"/>
    </row>
    <row r="6" spans="1:10" x14ac:dyDescent="0.35">
      <c r="B6" s="258" t="s">
        <v>8</v>
      </c>
      <c r="C6" s="259" t="s">
        <v>218</v>
      </c>
      <c r="D6" s="256"/>
      <c r="E6" s="258" t="s">
        <v>8</v>
      </c>
      <c r="F6" s="259" t="s">
        <v>218</v>
      </c>
      <c r="I6" s="260" t="s">
        <v>8</v>
      </c>
      <c r="J6" s="261" t="s">
        <v>218</v>
      </c>
    </row>
    <row r="7" spans="1:10" ht="6.75" customHeight="1" x14ac:dyDescent="0.35">
      <c r="C7" s="256"/>
      <c r="D7" s="256"/>
      <c r="E7" s="256"/>
      <c r="I7" s="262"/>
      <c r="J7" s="262"/>
    </row>
    <row r="8" spans="1:10" x14ac:dyDescent="0.35">
      <c r="A8" s="257" t="s">
        <v>439</v>
      </c>
      <c r="B8" s="263" t="e">
        <f>IF($H$3="SECONDARY",0,VLOOKUP($B$3,'2021-22 Pupils'!$D$8:$E$167,2,FALSE))</f>
        <v>#N/A</v>
      </c>
      <c r="C8" s="263" t="e">
        <f>IF($H$3="PRIMARY",0,VLOOKUP($B$3,'2021-22 Pupils'!$D$168:$J$248,7,FALSE))</f>
        <v>#N/A</v>
      </c>
      <c r="E8" s="263" t="e">
        <f>IF($H$3="SECONDARY",0,VLOOKUP($B$3,'2022-23 Pupils'!$D$8:$G$167,4,FALSE))</f>
        <v>#N/A</v>
      </c>
      <c r="F8" s="263" t="e">
        <f>IF($H$3="PRIMARY",0,VLOOKUP($B$3,'2022-23 Pupils'!$D$168:$J$248,7,FALSE))</f>
        <v>#N/A</v>
      </c>
      <c r="G8" s="273"/>
      <c r="H8" s="273"/>
      <c r="I8" s="264" t="e">
        <f>E8-B8</f>
        <v>#N/A</v>
      </c>
      <c r="J8" s="264" t="e">
        <f>F8-C8</f>
        <v>#N/A</v>
      </c>
    </row>
    <row r="9" spans="1:10" ht="6" customHeight="1" x14ac:dyDescent="0.35">
      <c r="E9" s="253"/>
      <c r="F9" s="253"/>
      <c r="G9" s="273"/>
      <c r="H9" s="273"/>
      <c r="I9" s="265"/>
      <c r="J9" s="265"/>
    </row>
    <row r="10" spans="1:10" x14ac:dyDescent="0.35">
      <c r="A10" s="257" t="s">
        <v>255</v>
      </c>
      <c r="B10" s="266" t="e">
        <f>IF($H$3="SECONDARY",0,VLOOKUP($B$3,'2021-22 IST P'!$D$5:$V$291,3,FALSE))</f>
        <v>#N/A</v>
      </c>
      <c r="C10" s="266" t="e">
        <f>IF($H$3="PRIMARY",0,VLOOKUP($B$3,'2021-22 IST S'!$D$5:$V$51,3,FALSE))</f>
        <v>#N/A</v>
      </c>
      <c r="D10" s="268"/>
      <c r="E10" s="266" t="e">
        <f>IF($H$3="SECONDARY",0,VLOOKUP($B$3,'2022-23 IST P'!$D$5:$V$291,3,FALSE))</f>
        <v>#N/A</v>
      </c>
      <c r="F10" s="266" t="e">
        <f>IF($H$3="PRIMARY",0,VLOOKUP($B$3,'2022-23 IST S'!$D$5:$V$51,3,FALSE))</f>
        <v>#N/A</v>
      </c>
      <c r="G10" s="273"/>
      <c r="H10" s="273"/>
      <c r="I10" s="267" t="e">
        <f>E10-B10</f>
        <v>#N/A</v>
      </c>
      <c r="J10" s="267" t="e">
        <f>F10-C10</f>
        <v>#N/A</v>
      </c>
    </row>
    <row r="11" spans="1:10" ht="6.75" customHeight="1" x14ac:dyDescent="0.35">
      <c r="B11" s="268"/>
      <c r="C11" s="268"/>
      <c r="D11" s="268"/>
      <c r="E11" s="268"/>
      <c r="F11" s="268"/>
      <c r="G11" s="273"/>
      <c r="H11" s="273"/>
      <c r="I11" s="269"/>
      <c r="J11" s="269"/>
    </row>
    <row r="12" spans="1:10" x14ac:dyDescent="0.35">
      <c r="A12" s="257" t="s">
        <v>256</v>
      </c>
      <c r="B12" s="266" t="e">
        <f>IF($H$3="SECONDARY",0,VLOOKUP($B$3,'2021-22 IST P'!$D$5:$V$291,5,FALSE))</f>
        <v>#N/A</v>
      </c>
      <c r="C12" s="266" t="e">
        <f>IF($H$3="PRIMARY",0,VLOOKUP($B$3,'2021-22 IST S'!$D$5:$V$51,5,FALSE))</f>
        <v>#N/A</v>
      </c>
      <c r="D12" s="268"/>
      <c r="E12" s="266" t="e">
        <f>IF($H$3="SECONDARY",0,VLOOKUP($B$3,'2022-23 IST P'!$D$5:$V$291,5,FALSE))</f>
        <v>#N/A</v>
      </c>
      <c r="F12" s="266" t="e">
        <f>IF($H$3="PRIMARY",0,VLOOKUP($B$3,'2022-23 IST S'!$D$5:$V$51,5,FALSE))</f>
        <v>#N/A</v>
      </c>
      <c r="G12" s="273"/>
      <c r="H12" s="273"/>
      <c r="I12" s="267" t="e">
        <f>E12-B12</f>
        <v>#N/A</v>
      </c>
      <c r="J12" s="267" t="e">
        <f>F12-C12</f>
        <v>#N/A</v>
      </c>
    </row>
    <row r="13" spans="1:10" ht="6.75" customHeight="1" x14ac:dyDescent="0.35">
      <c r="B13" s="268"/>
      <c r="C13" s="268"/>
      <c r="D13" s="268"/>
      <c r="E13" s="268"/>
      <c r="F13" s="268"/>
      <c r="G13" s="273"/>
      <c r="H13" s="273"/>
      <c r="I13" s="269"/>
      <c r="J13" s="269"/>
    </row>
    <row r="14" spans="1:10" x14ac:dyDescent="0.35">
      <c r="A14" s="257" t="s">
        <v>257</v>
      </c>
      <c r="B14" s="266" t="e">
        <f>IF($H$3="SECONDARY",0,VLOOKUP($B$3,'2021-22 IST P'!$D$5:$V$291,4,FALSE))</f>
        <v>#N/A</v>
      </c>
      <c r="C14" s="266" t="e">
        <f>IF($H$3="PRIMARY",0,VLOOKUP($B$3,'2021-22 IST S'!$D$5:$V$51,4,FALSE))</f>
        <v>#N/A</v>
      </c>
      <c r="D14" s="268"/>
      <c r="E14" s="266" t="e">
        <f>IF($H$3="SECONDARY",0,VLOOKUP($B$3,'2022-23 IST P'!$D$5:$V$291,4,FALSE))</f>
        <v>#N/A</v>
      </c>
      <c r="F14" s="266" t="e">
        <f>IF($H$3="PRIMARY",0,VLOOKUP($B$3,'2022-23 IST S'!$D$5:$V$51,4,FALSE))</f>
        <v>#N/A</v>
      </c>
      <c r="G14" s="273"/>
      <c r="H14" s="273"/>
      <c r="I14" s="267" t="e">
        <f>E14-B14</f>
        <v>#N/A</v>
      </c>
      <c r="J14" s="267" t="e">
        <f>F14-C14</f>
        <v>#N/A</v>
      </c>
    </row>
    <row r="15" spans="1:10" ht="6" customHeight="1" x14ac:dyDescent="0.35">
      <c r="B15" s="268"/>
      <c r="C15" s="268"/>
      <c r="D15" s="268"/>
      <c r="E15" s="268"/>
      <c r="F15" s="268"/>
      <c r="G15" s="273"/>
      <c r="H15" s="273"/>
      <c r="I15" s="269"/>
      <c r="J15" s="269"/>
    </row>
    <row r="16" spans="1:10" x14ac:dyDescent="0.35">
      <c r="A16" s="257" t="s">
        <v>330</v>
      </c>
      <c r="B16" s="266" t="e">
        <f>IF($H$3="SECONDARY",0,VLOOKUP($B$3,'2021-22 IST P'!$D$5:$V$291,6,FALSE))</f>
        <v>#N/A</v>
      </c>
      <c r="C16" s="266" t="e">
        <f>IF($H$3="PRIMARY",0,VLOOKUP($B$3,'2021-22 IST S'!$D$5:$V$51,6,FALSE))</f>
        <v>#N/A</v>
      </c>
      <c r="D16" s="268"/>
      <c r="E16" s="266" t="e">
        <f>IF($H$3="SECONDARY",0,VLOOKUP($B$3,'2022-23 IST P'!$D$5:$V$291,6,FALSE))</f>
        <v>#N/A</v>
      </c>
      <c r="F16" s="266" t="e">
        <f>IF($H$3="PRIMARY",0,VLOOKUP($B$3,'2022-23 IST S'!$D$5:$V$51,6,FALSE))</f>
        <v>#N/A</v>
      </c>
      <c r="G16" s="273"/>
      <c r="H16" s="273"/>
      <c r="I16" s="267" t="e">
        <f>E16-B16</f>
        <v>#N/A</v>
      </c>
      <c r="J16" s="267" t="e">
        <f>F16-C16</f>
        <v>#N/A</v>
      </c>
    </row>
    <row r="17" spans="1:10" ht="5.25" customHeight="1" x14ac:dyDescent="0.35">
      <c r="B17" s="268"/>
      <c r="C17" s="268"/>
      <c r="D17" s="268"/>
      <c r="E17" s="268"/>
      <c r="F17" s="268"/>
      <c r="G17" s="273"/>
      <c r="H17" s="273"/>
      <c r="I17" s="269"/>
      <c r="J17" s="269"/>
    </row>
    <row r="18" spans="1:10" x14ac:dyDescent="0.35">
      <c r="A18" s="257" t="s">
        <v>258</v>
      </c>
      <c r="B18" s="266" t="e">
        <f>IF($H$3="SECONDARY",0,VLOOKUP($B$3,'2021-22 IST P'!$D$5:$V$291,7,FALSE))</f>
        <v>#N/A</v>
      </c>
      <c r="C18" s="266" t="e">
        <f>IF($H$3="PRIMARY",0,VLOOKUP($B$3,'2021-22 IST S'!$D$5:$V$51,7,FALSE))</f>
        <v>#N/A</v>
      </c>
      <c r="D18" s="268"/>
      <c r="E18" s="266" t="e">
        <f>IF($H$3="SECONDARY",0,VLOOKUP($B$3,'2022-23 IST P'!$D$5:$V$291,7,FALSE))</f>
        <v>#N/A</v>
      </c>
      <c r="F18" s="266" t="e">
        <f>IF($H$3="PRIMARY",0,VLOOKUP($B$3,'2022-23 IST S'!$D$5:$V$51,7,FALSE))</f>
        <v>#N/A</v>
      </c>
      <c r="G18" s="273"/>
      <c r="H18" s="273"/>
      <c r="I18" s="267" t="e">
        <f>E18-B18</f>
        <v>#N/A</v>
      </c>
      <c r="J18" s="267" t="e">
        <f>F18-C18</f>
        <v>#N/A</v>
      </c>
    </row>
    <row r="19" spans="1:10" ht="5.25" customHeight="1" x14ac:dyDescent="0.35">
      <c r="B19" s="268"/>
      <c r="C19" s="268"/>
      <c r="D19" s="268"/>
      <c r="E19" s="268"/>
      <c r="F19" s="268"/>
      <c r="G19" s="273"/>
      <c r="H19" s="273"/>
      <c r="I19" s="269"/>
      <c r="J19" s="269"/>
    </row>
    <row r="20" spans="1:10" x14ac:dyDescent="0.35">
      <c r="A20" s="257" t="s">
        <v>436</v>
      </c>
      <c r="B20" s="266" t="e">
        <f>IF($H$3="SECONDARY",0,VLOOKUP($B$3,'2021-22 IST P'!$D$5:$V$291,8,FALSE))</f>
        <v>#N/A</v>
      </c>
      <c r="C20" s="266" t="e">
        <f>IF($H$3="PRIMARY",0,VLOOKUP($B$3,'2021-22 IST S'!$D$5:$V$51,8,FALSE))</f>
        <v>#N/A</v>
      </c>
      <c r="D20" s="268"/>
      <c r="E20" s="266" t="e">
        <f>IF($H$3="SECONDARY",0,VLOOKUP($B$3,'2022-23 IST P'!$D$5:$V$291,8,FALSE))</f>
        <v>#N/A</v>
      </c>
      <c r="F20" s="266" t="e">
        <f>IF($H$3="PRIMARY",0,VLOOKUP($B$3,'2022-23 IST S'!$D$5:$V$51,8,FALSE))</f>
        <v>#N/A</v>
      </c>
      <c r="G20" s="273"/>
      <c r="H20" s="273"/>
      <c r="I20" s="267" t="e">
        <f>E20-B20</f>
        <v>#N/A</v>
      </c>
      <c r="J20" s="267" t="e">
        <f>F20-C20</f>
        <v>#N/A</v>
      </c>
    </row>
    <row r="21" spans="1:10" ht="5.25" customHeight="1" x14ac:dyDescent="0.35">
      <c r="B21" s="268"/>
      <c r="C21" s="268"/>
      <c r="D21" s="268"/>
      <c r="E21" s="268"/>
      <c r="F21" s="268"/>
      <c r="G21" s="273"/>
      <c r="H21" s="273"/>
      <c r="I21" s="269"/>
      <c r="J21" s="269"/>
    </row>
    <row r="22" spans="1:10" x14ac:dyDescent="0.35">
      <c r="A22" s="257" t="s">
        <v>260</v>
      </c>
      <c r="B22" s="266" t="e">
        <f>IF($H$3="SECONDARY",0,VLOOKUP($B$3,'2021-22 IST P'!$D$5:$V$291,9,FALSE))</f>
        <v>#N/A</v>
      </c>
      <c r="C22" s="266" t="e">
        <f>IF($H$3="PRIMARY",0,VLOOKUP($B$3,'2021-22 IST S'!$D$5:$V$51,9,FALSE))</f>
        <v>#N/A</v>
      </c>
      <c r="D22" s="268"/>
      <c r="E22" s="266" t="e">
        <f>IF($H$3="SECONDARY",0,VLOOKUP($B$3,'2022-23 IST P'!$D$5:$V$291,9,FALSE))</f>
        <v>#N/A</v>
      </c>
      <c r="F22" s="266" t="e">
        <f>IF($H$3="PRIMARY",0,VLOOKUP($B$3,'2022-23 IST S'!$D$5:$V$51,9,FALSE))</f>
        <v>#N/A</v>
      </c>
      <c r="G22" s="273"/>
      <c r="H22" s="273"/>
      <c r="I22" s="267" t="e">
        <f>E22-B22</f>
        <v>#N/A</v>
      </c>
      <c r="J22" s="267" t="e">
        <f>F22-C22</f>
        <v>#N/A</v>
      </c>
    </row>
    <row r="23" spans="1:10" ht="6" customHeight="1" x14ac:dyDescent="0.35">
      <c r="B23" s="268"/>
      <c r="C23" s="268"/>
      <c r="D23" s="268"/>
      <c r="E23" s="268"/>
      <c r="F23" s="268"/>
      <c r="G23" s="273"/>
      <c r="H23" s="273"/>
      <c r="I23" s="269"/>
      <c r="J23" s="269"/>
    </row>
    <row r="24" spans="1:10" x14ac:dyDescent="0.35">
      <c r="A24" s="257" t="s">
        <v>261</v>
      </c>
      <c r="B24" s="266" t="e">
        <f>IF($H$3="SECONDARY",0,VLOOKUP($B$3,'2021-22 IST P'!$D$5:$V$291,10,FALSE))</f>
        <v>#N/A</v>
      </c>
      <c r="C24" s="266" t="e">
        <f>IF($H$3="PRIMARY",0,VLOOKUP($B$3,'2021-22 IST S'!$D$5:$V$51,10,FALSE))</f>
        <v>#N/A</v>
      </c>
      <c r="D24" s="268"/>
      <c r="E24" s="266" t="e">
        <f>IF($H$3="SECONDARY",0,VLOOKUP($B$3,'2022-23 IST P'!$D$5:$V$291,10,FALSE))</f>
        <v>#N/A</v>
      </c>
      <c r="F24" s="266" t="e">
        <f>IF($H$3="PRIMARY",0,VLOOKUP($B$3,'2022-23 IST S'!$D$5:$V$51,10,FALSE))</f>
        <v>#N/A</v>
      </c>
      <c r="G24" s="273"/>
      <c r="H24" s="273"/>
      <c r="I24" s="267" t="e">
        <f>E24-B24</f>
        <v>#N/A</v>
      </c>
      <c r="J24" s="267" t="e">
        <f>F24-C24</f>
        <v>#N/A</v>
      </c>
    </row>
    <row r="25" spans="1:10" ht="6.75" customHeight="1" x14ac:dyDescent="0.35">
      <c r="B25" s="268"/>
      <c r="C25" s="268"/>
      <c r="D25" s="268"/>
      <c r="E25" s="268"/>
      <c r="F25" s="268"/>
      <c r="G25" s="273"/>
      <c r="H25" s="273"/>
      <c r="I25" s="269"/>
      <c r="J25" s="269"/>
    </row>
    <row r="26" spans="1:10" x14ac:dyDescent="0.35">
      <c r="A26" s="257" t="s">
        <v>437</v>
      </c>
      <c r="B26" s="266" t="e">
        <f>IF($H$3="SECONDARY",0,VLOOKUP($B$3,'2021-22 IST P'!$D$5:$V$291,17,FALSE))</f>
        <v>#N/A</v>
      </c>
      <c r="C26" s="266" t="e">
        <f>IF($H$3="PRIMARY",0,VLOOKUP($B$3,'2021-22 IST S'!$D$5:$V$51,17,FALSE))</f>
        <v>#N/A</v>
      </c>
      <c r="D26" s="268"/>
      <c r="E26" s="266" t="e">
        <f>IF($H$3="SECONDARY",0,VLOOKUP($B$3,'2022-23 IST P'!$D$5:$V$291,17,FALSE))</f>
        <v>#N/A</v>
      </c>
      <c r="F26" s="266" t="e">
        <f>IF($H$3="PRIMARY",0,VLOOKUP($B$3,'2022-23 IST S'!$D$5:$V$51,17,FALSE))</f>
        <v>#N/A</v>
      </c>
      <c r="G26" s="273"/>
      <c r="H26" s="273"/>
      <c r="I26" s="267" t="e">
        <f>E26-B26</f>
        <v>#N/A</v>
      </c>
      <c r="J26" s="267" t="e">
        <f>F26-C26</f>
        <v>#N/A</v>
      </c>
    </row>
    <row r="27" spans="1:10" ht="6.75" customHeight="1" x14ac:dyDescent="0.35">
      <c r="B27" s="268"/>
      <c r="C27" s="268"/>
      <c r="D27" s="268"/>
      <c r="E27" s="268"/>
      <c r="F27" s="268"/>
      <c r="G27" s="273"/>
      <c r="H27" s="273"/>
      <c r="I27" s="269"/>
      <c r="J27" s="269"/>
    </row>
    <row r="28" spans="1:10" x14ac:dyDescent="0.35">
      <c r="A28" s="257" t="s">
        <v>438</v>
      </c>
      <c r="B28" s="266" t="e">
        <f>IF($H$3="SECONDARY",0,VLOOKUP($B$3,'2021-22 IST P'!$D$5:$V$291,18,FALSE))</f>
        <v>#N/A</v>
      </c>
      <c r="C28" s="266" t="e">
        <f>IF($H$3="PRIMARY",0,VLOOKUP($B$3,'2021-22 IST S'!$D$5:$V$51,18,FALSE))</f>
        <v>#N/A</v>
      </c>
      <c r="D28" s="268"/>
      <c r="E28" s="266" t="e">
        <f>IF($H$3="SECONDARY",0,VLOOKUP($B$3,'2022-23 IST P'!$D$5:$V$291,18,FALSE))</f>
        <v>#N/A</v>
      </c>
      <c r="F28" s="266" t="e">
        <f>IF($H$3="PRIMARY",0,VLOOKUP($B$3,'2022-23 IST S'!$D$5:$V$51,18,FALSE))</f>
        <v>#N/A</v>
      </c>
      <c r="G28" s="273"/>
      <c r="H28" s="273"/>
      <c r="I28" s="267" t="e">
        <f>E28-B28</f>
        <v>#N/A</v>
      </c>
      <c r="J28" s="267" t="e">
        <f>F28-C28</f>
        <v>#N/A</v>
      </c>
    </row>
    <row r="29" spans="1:10" ht="6" customHeight="1" x14ac:dyDescent="0.35">
      <c r="A29" s="274"/>
      <c r="B29" s="275"/>
      <c r="C29" s="275"/>
      <c r="D29" s="268"/>
      <c r="E29" s="275"/>
      <c r="F29" s="275"/>
      <c r="G29" s="273"/>
      <c r="H29" s="273"/>
      <c r="I29" s="276"/>
      <c r="J29" s="276"/>
    </row>
    <row r="30" spans="1:10" x14ac:dyDescent="0.35">
      <c r="A30" s="270" t="s">
        <v>430</v>
      </c>
      <c r="B30" s="271" t="e">
        <f>SUM(B10:B29)</f>
        <v>#N/A</v>
      </c>
      <c r="C30" s="271" t="e">
        <f>SUM(C10:C29)</f>
        <v>#N/A</v>
      </c>
      <c r="D30" s="268"/>
      <c r="E30" s="271" t="e">
        <f>SUM(E10:E29)</f>
        <v>#N/A</v>
      </c>
      <c r="F30" s="271" t="e">
        <f>SUM(F10:F29)</f>
        <v>#N/A</v>
      </c>
      <c r="G30" s="273"/>
      <c r="H30" s="273"/>
      <c r="I30" s="272" t="e">
        <f>E30-B30</f>
        <v>#N/A</v>
      </c>
      <c r="J30" s="272" t="e">
        <f>F30-C30</f>
        <v>#N/A</v>
      </c>
    </row>
    <row r="31" spans="1:10" ht="17.25" customHeight="1" x14ac:dyDescent="0.35">
      <c r="A31" s="270" t="s">
        <v>431</v>
      </c>
      <c r="B31" s="271" t="e">
        <f>IF(B30=0,0,B30/B8)</f>
        <v>#N/A</v>
      </c>
      <c r="C31" s="271" t="e">
        <f>IF(C30=0,0,C30/C8)</f>
        <v>#N/A</v>
      </c>
      <c r="D31" s="268"/>
      <c r="E31" s="271" t="e">
        <f>IF(E30=0,0,E30/E8)</f>
        <v>#N/A</v>
      </c>
      <c r="F31" s="271" t="e">
        <f>IF(F30=0,0,F30/F8)</f>
        <v>#N/A</v>
      </c>
      <c r="G31" s="273"/>
      <c r="H31" s="273"/>
      <c r="I31" s="272" t="e">
        <f>E31-B31</f>
        <v>#N/A</v>
      </c>
      <c r="J31" s="272" t="e">
        <f>F31-C31</f>
        <v>#N/A</v>
      </c>
    </row>
    <row r="32" spans="1:10" ht="8" customHeight="1" x14ac:dyDescent="0.35">
      <c r="B32" s="256"/>
      <c r="C32" s="256"/>
      <c r="D32" s="256"/>
      <c r="E32" s="256"/>
      <c r="I32" s="256"/>
    </row>
    <row r="33" spans="1:9" x14ac:dyDescent="0.35">
      <c r="A33" s="256" t="s">
        <v>440</v>
      </c>
      <c r="B33" s="256"/>
      <c r="C33" s="256"/>
      <c r="D33" s="256"/>
      <c r="E33" s="256"/>
      <c r="I33" s="256"/>
    </row>
    <row r="34" spans="1:9" x14ac:dyDescent="0.35">
      <c r="B34" s="256"/>
      <c r="C34" s="256"/>
      <c r="D34" s="256"/>
      <c r="E34" s="256"/>
      <c r="I34" s="256"/>
    </row>
    <row r="35" spans="1:9" x14ac:dyDescent="0.35">
      <c r="B35" s="256"/>
      <c r="C35" s="256"/>
      <c r="D35" s="256"/>
      <c r="E35" s="256"/>
      <c r="I35" s="256"/>
    </row>
    <row r="36" spans="1:9" x14ac:dyDescent="0.35">
      <c r="B36" s="256"/>
      <c r="C36" s="256"/>
      <c r="D36" s="256"/>
      <c r="E36" s="256"/>
      <c r="I36" s="256"/>
    </row>
    <row r="37" spans="1:9" x14ac:dyDescent="0.35">
      <c r="B37" s="256"/>
      <c r="C37" s="256"/>
      <c r="D37" s="256"/>
      <c r="E37" s="256"/>
      <c r="I37" s="256"/>
    </row>
    <row r="38" spans="1:9" x14ac:dyDescent="0.35">
      <c r="B38" s="256"/>
      <c r="C38" s="256"/>
      <c r="D38" s="256"/>
      <c r="E38" s="256"/>
      <c r="I38" s="256"/>
    </row>
    <row r="39" spans="1:9" x14ac:dyDescent="0.35">
      <c r="B39" s="256"/>
      <c r="C39" s="256"/>
      <c r="D39" s="256"/>
      <c r="E39" s="256"/>
      <c r="I39" s="256"/>
    </row>
    <row r="40" spans="1:9" x14ac:dyDescent="0.35">
      <c r="B40" s="256"/>
      <c r="C40" s="256"/>
      <c r="D40" s="256"/>
      <c r="E40" s="256"/>
      <c r="I40" s="256"/>
    </row>
    <row r="41" spans="1:9" x14ac:dyDescent="0.35">
      <c r="B41" s="256"/>
      <c r="C41" s="256"/>
      <c r="D41" s="256"/>
      <c r="E41" s="256"/>
      <c r="I41" s="256"/>
    </row>
    <row r="42" spans="1:9" x14ac:dyDescent="0.35">
      <c r="B42" s="256"/>
      <c r="C42" s="256"/>
      <c r="D42" s="256"/>
      <c r="E42" s="256"/>
      <c r="I42" s="256"/>
    </row>
    <row r="43" spans="1:9" x14ac:dyDescent="0.35">
      <c r="B43" s="256"/>
      <c r="C43" s="256"/>
      <c r="D43" s="256"/>
      <c r="E43" s="256"/>
      <c r="I43" s="256"/>
    </row>
    <row r="44" spans="1:9" x14ac:dyDescent="0.35">
      <c r="B44" s="256"/>
      <c r="C44" s="256"/>
      <c r="D44" s="256"/>
      <c r="E44" s="256"/>
      <c r="I44" s="256"/>
    </row>
    <row r="45" spans="1:9" x14ac:dyDescent="0.35">
      <c r="B45" s="256"/>
      <c r="C45" s="256"/>
      <c r="D45" s="256"/>
      <c r="E45" s="256"/>
      <c r="I45" s="256"/>
    </row>
    <row r="46" spans="1:9" x14ac:dyDescent="0.35">
      <c r="B46" s="256"/>
      <c r="C46" s="256"/>
      <c r="D46" s="256"/>
      <c r="E46" s="256"/>
      <c r="I46" s="256"/>
    </row>
    <row r="47" spans="1:9" x14ac:dyDescent="0.35">
      <c r="B47" s="256"/>
      <c r="C47" s="256"/>
      <c r="D47" s="256"/>
      <c r="E47" s="256"/>
      <c r="I47" s="256"/>
    </row>
    <row r="48" spans="1:9" x14ac:dyDescent="0.35">
      <c r="B48" s="256"/>
      <c r="C48" s="256"/>
      <c r="D48" s="256"/>
      <c r="E48" s="256"/>
      <c r="I48" s="256"/>
    </row>
    <row r="49" spans="2:9" x14ac:dyDescent="0.35">
      <c r="B49" s="256"/>
      <c r="C49" s="256"/>
      <c r="D49" s="256"/>
      <c r="E49" s="256"/>
      <c r="I49" s="256"/>
    </row>
    <row r="50" spans="2:9" x14ac:dyDescent="0.35">
      <c r="B50" s="256"/>
      <c r="C50" s="256"/>
      <c r="D50" s="256"/>
      <c r="E50" s="256"/>
      <c r="I50" s="256"/>
    </row>
    <row r="51" spans="2:9" x14ac:dyDescent="0.35">
      <c r="B51" s="256"/>
      <c r="C51" s="256"/>
      <c r="D51" s="256"/>
      <c r="E51" s="256"/>
      <c r="I51" s="256"/>
    </row>
    <row r="52" spans="2:9" x14ac:dyDescent="0.35">
      <c r="B52" s="256"/>
      <c r="C52" s="256"/>
      <c r="D52" s="256"/>
      <c r="E52" s="256"/>
      <c r="I52" s="256"/>
    </row>
    <row r="53" spans="2:9" x14ac:dyDescent="0.35">
      <c r="B53" s="256"/>
      <c r="C53" s="256"/>
      <c r="D53" s="256"/>
      <c r="E53" s="256"/>
      <c r="I53" s="256"/>
    </row>
    <row r="54" spans="2:9" x14ac:dyDescent="0.35">
      <c r="B54" s="256"/>
      <c r="C54" s="256"/>
      <c r="D54" s="256"/>
      <c r="E54" s="256"/>
      <c r="I54" s="256"/>
    </row>
    <row r="55" spans="2:9" x14ac:dyDescent="0.35">
      <c r="B55" s="256"/>
      <c r="C55" s="256"/>
      <c r="D55" s="256"/>
      <c r="E55" s="256"/>
      <c r="I55" s="256"/>
    </row>
    <row r="56" spans="2:9" x14ac:dyDescent="0.35">
      <c r="B56" s="256"/>
      <c r="C56" s="256"/>
      <c r="D56" s="256"/>
      <c r="E56" s="256"/>
      <c r="I56" s="256"/>
    </row>
    <row r="57" spans="2:9" x14ac:dyDescent="0.35">
      <c r="B57" s="256"/>
      <c r="C57" s="256"/>
      <c r="D57" s="256"/>
      <c r="E57" s="256"/>
      <c r="I57" s="256"/>
    </row>
    <row r="58" spans="2:9" x14ac:dyDescent="0.35">
      <c r="B58" s="256"/>
      <c r="C58" s="256"/>
      <c r="D58" s="256"/>
      <c r="E58" s="256"/>
      <c r="I58" s="256"/>
    </row>
    <row r="59" spans="2:9" x14ac:dyDescent="0.35">
      <c r="B59" s="256"/>
      <c r="C59" s="256"/>
      <c r="D59" s="256"/>
      <c r="E59" s="256"/>
      <c r="I59" s="256"/>
    </row>
    <row r="60" spans="2:9" x14ac:dyDescent="0.35">
      <c r="B60" s="256"/>
      <c r="C60" s="256"/>
      <c r="D60" s="256"/>
      <c r="E60" s="256"/>
      <c r="I60" s="256"/>
    </row>
    <row r="61" spans="2:9" x14ac:dyDescent="0.35">
      <c r="B61" s="256"/>
      <c r="C61" s="256"/>
      <c r="D61" s="256"/>
      <c r="E61" s="256"/>
      <c r="I61" s="256"/>
    </row>
    <row r="62" spans="2:9" x14ac:dyDescent="0.35">
      <c r="B62" s="256"/>
      <c r="C62" s="256"/>
      <c r="D62" s="256"/>
      <c r="E62" s="256"/>
      <c r="I62" s="256"/>
    </row>
    <row r="63" spans="2:9" x14ac:dyDescent="0.35">
      <c r="B63" s="256"/>
      <c r="C63" s="256"/>
      <c r="D63" s="256"/>
      <c r="E63" s="256"/>
      <c r="I63" s="256"/>
    </row>
    <row r="64" spans="2:9" x14ac:dyDescent="0.35">
      <c r="B64" s="256"/>
      <c r="C64" s="256"/>
      <c r="D64" s="256"/>
      <c r="E64" s="256"/>
      <c r="I64" s="256"/>
    </row>
    <row r="65" spans="2:9" x14ac:dyDescent="0.35">
      <c r="B65" s="256"/>
      <c r="C65" s="256"/>
      <c r="D65" s="256"/>
      <c r="E65" s="256"/>
      <c r="I65" s="256"/>
    </row>
  </sheetData>
  <sheetProtection algorithmName="SHA-512" hashValue="AKvIfoADHryrP/gOU77e+XB6ICr4amTAR2t/M+YkX3+mA8oTrI/dewmgCK7/nPi7CaNucow4u19tr7Vl4slNqQ==" saltValue="gCEeUM80vC8a96cTDeLwpg==" spinCount="100000" sheet="1" objects="1" scenarios="1"/>
  <mergeCells count="4">
    <mergeCell ref="B3:F3"/>
    <mergeCell ref="B5:C5"/>
    <mergeCell ref="E5:F5"/>
    <mergeCell ref="I5:J5"/>
  </mergeCells>
  <pageMargins left="0.25" right="0.25" top="0.75" bottom="0.75" header="0.3" footer="0.3"/>
  <pageSetup paperSize="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'School List'!$A$2:$A$193</xm:f>
          </x14:formula1>
          <xm:sqref>B3:F3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193"/>
  <sheetViews>
    <sheetView topLeftCell="A122" workbookViewId="0">
      <selection activeCell="F141" sqref="F141"/>
    </sheetView>
  </sheetViews>
  <sheetFormatPr defaultRowHeight="14.5" x14ac:dyDescent="0.35"/>
  <cols>
    <col min="1" max="1" width="47.7265625" bestFit="1" customWidth="1"/>
    <col min="2" max="2" width="10.36328125" bestFit="1" customWidth="1"/>
  </cols>
  <sheetData>
    <row r="2" spans="1:2" x14ac:dyDescent="0.35">
      <c r="A2" t="s">
        <v>384</v>
      </c>
    </row>
    <row r="3" spans="1:2" x14ac:dyDescent="0.35">
      <c r="A3" t="s">
        <v>10</v>
      </c>
      <c r="B3" t="s">
        <v>8</v>
      </c>
    </row>
    <row r="4" spans="1:2" x14ac:dyDescent="0.35">
      <c r="A4" t="s">
        <v>12</v>
      </c>
      <c r="B4" t="s">
        <v>8</v>
      </c>
    </row>
    <row r="5" spans="1:2" x14ac:dyDescent="0.35">
      <c r="A5" t="s">
        <v>14</v>
      </c>
      <c r="B5" t="s">
        <v>8</v>
      </c>
    </row>
    <row r="6" spans="1:2" x14ac:dyDescent="0.35">
      <c r="A6" t="s">
        <v>4</v>
      </c>
      <c r="B6" t="s">
        <v>3</v>
      </c>
    </row>
    <row r="7" spans="1:2" x14ac:dyDescent="0.35">
      <c r="A7" t="s">
        <v>16</v>
      </c>
      <c r="B7" t="s">
        <v>8</v>
      </c>
    </row>
    <row r="8" spans="1:2" x14ac:dyDescent="0.35">
      <c r="A8" t="s">
        <v>17</v>
      </c>
      <c r="B8" t="s">
        <v>8</v>
      </c>
    </row>
    <row r="9" spans="1:2" x14ac:dyDescent="0.35">
      <c r="A9" t="s">
        <v>19</v>
      </c>
      <c r="B9" t="s">
        <v>8</v>
      </c>
    </row>
    <row r="10" spans="1:2" x14ac:dyDescent="0.35">
      <c r="A10" t="s">
        <v>21</v>
      </c>
      <c r="B10" t="s">
        <v>8</v>
      </c>
    </row>
    <row r="11" spans="1:2" x14ac:dyDescent="0.35">
      <c r="A11" t="s">
        <v>22</v>
      </c>
      <c r="B11" t="s">
        <v>8</v>
      </c>
    </row>
    <row r="12" spans="1:2" x14ac:dyDescent="0.35">
      <c r="A12" t="s">
        <v>219</v>
      </c>
      <c r="B12" t="s">
        <v>218</v>
      </c>
    </row>
    <row r="13" spans="1:2" x14ac:dyDescent="0.35">
      <c r="A13" t="s">
        <v>23</v>
      </c>
      <c r="B13" t="s">
        <v>8</v>
      </c>
    </row>
    <row r="14" spans="1:2" x14ac:dyDescent="0.35">
      <c r="A14" t="s">
        <v>24</v>
      </c>
      <c r="B14" t="s">
        <v>8</v>
      </c>
    </row>
    <row r="15" spans="1:2" x14ac:dyDescent="0.35">
      <c r="A15" t="s">
        <v>311</v>
      </c>
      <c r="B15" t="s">
        <v>8</v>
      </c>
    </row>
    <row r="16" spans="1:2" x14ac:dyDescent="0.35">
      <c r="A16" t="s">
        <v>220</v>
      </c>
      <c r="B16" t="s">
        <v>218</v>
      </c>
    </row>
    <row r="17" spans="1:2" x14ac:dyDescent="0.35">
      <c r="A17" t="s">
        <v>25</v>
      </c>
      <c r="B17" t="s">
        <v>8</v>
      </c>
    </row>
    <row r="18" spans="1:2" x14ac:dyDescent="0.35">
      <c r="A18" t="s">
        <v>221</v>
      </c>
      <c r="B18" t="s">
        <v>218</v>
      </c>
    </row>
    <row r="19" spans="1:2" x14ac:dyDescent="0.35">
      <c r="A19" t="s">
        <v>222</v>
      </c>
      <c r="B19" t="s">
        <v>218</v>
      </c>
    </row>
    <row r="20" spans="1:2" x14ac:dyDescent="0.35">
      <c r="A20" t="s">
        <v>223</v>
      </c>
      <c r="B20" t="s">
        <v>218</v>
      </c>
    </row>
    <row r="21" spans="1:2" x14ac:dyDescent="0.35">
      <c r="A21" t="s">
        <v>27</v>
      </c>
      <c r="B21" t="s">
        <v>8</v>
      </c>
    </row>
    <row r="22" spans="1:2" x14ac:dyDescent="0.35">
      <c r="A22" t="s">
        <v>225</v>
      </c>
      <c r="B22" t="s">
        <v>218</v>
      </c>
    </row>
    <row r="23" spans="1:2" x14ac:dyDescent="0.35">
      <c r="A23" t="s">
        <v>29</v>
      </c>
      <c r="B23" t="s">
        <v>8</v>
      </c>
    </row>
    <row r="24" spans="1:2" x14ac:dyDescent="0.35">
      <c r="A24" t="s">
        <v>31</v>
      </c>
      <c r="B24" t="s">
        <v>8</v>
      </c>
    </row>
    <row r="25" spans="1:2" x14ac:dyDescent="0.35">
      <c r="A25" t="s">
        <v>33</v>
      </c>
      <c r="B25" t="s">
        <v>8</v>
      </c>
    </row>
    <row r="26" spans="1:2" x14ac:dyDescent="0.35">
      <c r="A26" t="s">
        <v>5</v>
      </c>
      <c r="B26" t="s">
        <v>3</v>
      </c>
    </row>
    <row r="27" spans="1:2" x14ac:dyDescent="0.35">
      <c r="A27" t="s">
        <v>226</v>
      </c>
      <c r="B27" t="s">
        <v>218</v>
      </c>
    </row>
    <row r="28" spans="1:2" x14ac:dyDescent="0.35">
      <c r="A28" t="s">
        <v>6</v>
      </c>
      <c r="B28" t="s">
        <v>3</v>
      </c>
    </row>
    <row r="29" spans="1:2" x14ac:dyDescent="0.35">
      <c r="A29" t="s">
        <v>227</v>
      </c>
      <c r="B29" t="s">
        <v>218</v>
      </c>
    </row>
    <row r="30" spans="1:2" x14ac:dyDescent="0.35">
      <c r="A30" t="s">
        <v>35</v>
      </c>
      <c r="B30" t="s">
        <v>8</v>
      </c>
    </row>
    <row r="31" spans="1:2" x14ac:dyDescent="0.35">
      <c r="A31" t="s">
        <v>37</v>
      </c>
      <c r="B31" t="s">
        <v>8</v>
      </c>
    </row>
    <row r="32" spans="1:2" x14ac:dyDescent="0.35">
      <c r="A32" t="s">
        <v>315</v>
      </c>
      <c r="B32" t="s">
        <v>218</v>
      </c>
    </row>
    <row r="33" spans="1:2" x14ac:dyDescent="0.35">
      <c r="A33" t="s">
        <v>38</v>
      </c>
      <c r="B33" t="s">
        <v>8</v>
      </c>
    </row>
    <row r="34" spans="1:2" x14ac:dyDescent="0.35">
      <c r="A34" t="s">
        <v>228</v>
      </c>
      <c r="B34" t="s">
        <v>218</v>
      </c>
    </row>
    <row r="35" spans="1:2" x14ac:dyDescent="0.35">
      <c r="A35" t="s">
        <v>432</v>
      </c>
      <c r="B35" t="s">
        <v>8</v>
      </c>
    </row>
    <row r="36" spans="1:2" x14ac:dyDescent="0.35">
      <c r="A36" t="s">
        <v>40</v>
      </c>
      <c r="B36" t="s">
        <v>8</v>
      </c>
    </row>
    <row r="37" spans="1:2" x14ac:dyDescent="0.35">
      <c r="A37" t="s">
        <v>42</v>
      </c>
      <c r="B37" t="s">
        <v>8</v>
      </c>
    </row>
    <row r="38" spans="1:2" x14ac:dyDescent="0.35">
      <c r="A38" t="s">
        <v>43</v>
      </c>
      <c r="B38" t="s">
        <v>8</v>
      </c>
    </row>
    <row r="39" spans="1:2" x14ac:dyDescent="0.35">
      <c r="A39" t="s">
        <v>44</v>
      </c>
      <c r="B39" t="s">
        <v>8</v>
      </c>
    </row>
    <row r="40" spans="1:2" x14ac:dyDescent="0.35">
      <c r="A40" t="s">
        <v>46</v>
      </c>
      <c r="B40" t="s">
        <v>8</v>
      </c>
    </row>
    <row r="41" spans="1:2" x14ac:dyDescent="0.35">
      <c r="A41" t="s">
        <v>393</v>
      </c>
      <c r="B41" t="s">
        <v>218</v>
      </c>
    </row>
    <row r="42" spans="1:2" x14ac:dyDescent="0.35">
      <c r="A42" t="s">
        <v>386</v>
      </c>
      <c r="B42" t="s">
        <v>8</v>
      </c>
    </row>
    <row r="43" spans="1:2" x14ac:dyDescent="0.35">
      <c r="A43" t="s">
        <v>48</v>
      </c>
      <c r="B43" t="s">
        <v>8</v>
      </c>
    </row>
    <row r="44" spans="1:2" x14ac:dyDescent="0.35">
      <c r="A44" t="s">
        <v>50</v>
      </c>
      <c r="B44" t="s">
        <v>8</v>
      </c>
    </row>
    <row r="45" spans="1:2" x14ac:dyDescent="0.35">
      <c r="A45" t="s">
        <v>51</v>
      </c>
      <c r="B45" t="s">
        <v>8</v>
      </c>
    </row>
    <row r="46" spans="1:2" x14ac:dyDescent="0.35">
      <c r="A46" t="s">
        <v>306</v>
      </c>
      <c r="B46" t="s">
        <v>8</v>
      </c>
    </row>
    <row r="47" spans="1:2" x14ac:dyDescent="0.35">
      <c r="A47" t="s">
        <v>387</v>
      </c>
      <c r="B47" t="s">
        <v>8</v>
      </c>
    </row>
    <row r="48" spans="1:2" x14ac:dyDescent="0.35">
      <c r="A48" t="s">
        <v>7</v>
      </c>
      <c r="B48" t="s">
        <v>3</v>
      </c>
    </row>
    <row r="49" spans="1:2" x14ac:dyDescent="0.35">
      <c r="A49" t="s">
        <v>229</v>
      </c>
      <c r="B49" t="s">
        <v>218</v>
      </c>
    </row>
    <row r="50" spans="1:2" x14ac:dyDescent="0.35">
      <c r="A50" t="s">
        <v>230</v>
      </c>
      <c r="B50" t="s">
        <v>218</v>
      </c>
    </row>
    <row r="51" spans="1:2" x14ac:dyDescent="0.35">
      <c r="A51" t="s">
        <v>231</v>
      </c>
      <c r="B51" t="s">
        <v>218</v>
      </c>
    </row>
    <row r="52" spans="1:2" x14ac:dyDescent="0.35">
      <c r="A52" t="s">
        <v>52</v>
      </c>
      <c r="B52" t="s">
        <v>8</v>
      </c>
    </row>
    <row r="53" spans="1:2" x14ac:dyDescent="0.35">
      <c r="A53" t="s">
        <v>53</v>
      </c>
      <c r="B53" t="s">
        <v>8</v>
      </c>
    </row>
    <row r="54" spans="1:2" x14ac:dyDescent="0.35">
      <c r="A54" t="s">
        <v>232</v>
      </c>
      <c r="B54" t="s">
        <v>218</v>
      </c>
    </row>
    <row r="55" spans="1:2" x14ac:dyDescent="0.35">
      <c r="A55" t="s">
        <v>54</v>
      </c>
      <c r="B55" t="s">
        <v>8</v>
      </c>
    </row>
    <row r="56" spans="1:2" x14ac:dyDescent="0.35">
      <c r="A56" t="s">
        <v>233</v>
      </c>
      <c r="B56" t="s">
        <v>218</v>
      </c>
    </row>
    <row r="57" spans="1:2" x14ac:dyDescent="0.35">
      <c r="A57" t="s">
        <v>55</v>
      </c>
      <c r="B57" t="s">
        <v>8</v>
      </c>
    </row>
    <row r="58" spans="1:2" x14ac:dyDescent="0.35">
      <c r="A58" t="s">
        <v>57</v>
      </c>
      <c r="B58" t="s">
        <v>8</v>
      </c>
    </row>
    <row r="59" spans="1:2" x14ac:dyDescent="0.35">
      <c r="A59" t="s">
        <v>308</v>
      </c>
      <c r="B59" t="s">
        <v>8</v>
      </c>
    </row>
    <row r="60" spans="1:2" x14ac:dyDescent="0.35">
      <c r="A60" t="s">
        <v>234</v>
      </c>
      <c r="B60" t="s">
        <v>218</v>
      </c>
    </row>
    <row r="61" spans="1:2" x14ac:dyDescent="0.35">
      <c r="A61" t="s">
        <v>59</v>
      </c>
      <c r="B61" t="s">
        <v>8</v>
      </c>
    </row>
    <row r="62" spans="1:2" x14ac:dyDescent="0.35">
      <c r="A62" t="s">
        <v>61</v>
      </c>
      <c r="B62" t="s">
        <v>8</v>
      </c>
    </row>
    <row r="63" spans="1:2" x14ac:dyDescent="0.35">
      <c r="A63" t="s">
        <v>63</v>
      </c>
      <c r="B63" t="s">
        <v>8</v>
      </c>
    </row>
    <row r="64" spans="1:2" x14ac:dyDescent="0.35">
      <c r="A64" t="s">
        <v>64</v>
      </c>
      <c r="B64" t="s">
        <v>8</v>
      </c>
    </row>
    <row r="65" spans="1:2" x14ac:dyDescent="0.35">
      <c r="A65" t="s">
        <v>309</v>
      </c>
      <c r="B65" t="s">
        <v>8</v>
      </c>
    </row>
    <row r="66" spans="1:2" x14ac:dyDescent="0.35">
      <c r="A66" t="s">
        <v>235</v>
      </c>
      <c r="B66" t="s">
        <v>218</v>
      </c>
    </row>
    <row r="67" spans="1:2" x14ac:dyDescent="0.35">
      <c r="A67" t="s">
        <v>65</v>
      </c>
      <c r="B67" t="s">
        <v>8</v>
      </c>
    </row>
    <row r="68" spans="1:2" x14ac:dyDescent="0.35">
      <c r="A68" t="s">
        <v>67</v>
      </c>
      <c r="B68" t="s">
        <v>8</v>
      </c>
    </row>
    <row r="69" spans="1:2" x14ac:dyDescent="0.35">
      <c r="A69" t="s">
        <v>69</v>
      </c>
      <c r="B69" t="s">
        <v>8</v>
      </c>
    </row>
    <row r="70" spans="1:2" x14ac:dyDescent="0.35">
      <c r="A70" t="s">
        <v>71</v>
      </c>
      <c r="B70" t="s">
        <v>8</v>
      </c>
    </row>
    <row r="71" spans="1:2" x14ac:dyDescent="0.35">
      <c r="A71" t="s">
        <v>73</v>
      </c>
      <c r="B71" t="s">
        <v>8</v>
      </c>
    </row>
    <row r="72" spans="1:2" x14ac:dyDescent="0.35">
      <c r="A72" t="s">
        <v>388</v>
      </c>
      <c r="B72" t="s">
        <v>8</v>
      </c>
    </row>
    <row r="73" spans="1:2" x14ac:dyDescent="0.35">
      <c r="A73" t="s">
        <v>74</v>
      </c>
      <c r="B73" t="s">
        <v>8</v>
      </c>
    </row>
    <row r="74" spans="1:2" x14ac:dyDescent="0.35">
      <c r="A74" t="s">
        <v>75</v>
      </c>
      <c r="B74" t="s">
        <v>8</v>
      </c>
    </row>
    <row r="75" spans="1:2" x14ac:dyDescent="0.35">
      <c r="A75" t="s">
        <v>237</v>
      </c>
      <c r="B75" t="s">
        <v>218</v>
      </c>
    </row>
    <row r="76" spans="1:2" x14ac:dyDescent="0.35">
      <c r="A76" t="s">
        <v>76</v>
      </c>
      <c r="B76" t="s">
        <v>8</v>
      </c>
    </row>
    <row r="77" spans="1:2" x14ac:dyDescent="0.35">
      <c r="A77" t="s">
        <v>77</v>
      </c>
      <c r="B77" t="s">
        <v>8</v>
      </c>
    </row>
    <row r="78" spans="1:2" x14ac:dyDescent="0.35">
      <c r="A78" t="s">
        <v>79</v>
      </c>
      <c r="B78" t="s">
        <v>8</v>
      </c>
    </row>
    <row r="79" spans="1:2" x14ac:dyDescent="0.35">
      <c r="A79" t="s">
        <v>81</v>
      </c>
      <c r="B79" t="s">
        <v>8</v>
      </c>
    </row>
    <row r="80" spans="1:2" x14ac:dyDescent="0.35">
      <c r="A80" t="s">
        <v>83</v>
      </c>
      <c r="B80" t="s">
        <v>8</v>
      </c>
    </row>
    <row r="81" spans="1:2" x14ac:dyDescent="0.35">
      <c r="A81" t="s">
        <v>84</v>
      </c>
      <c r="B81" t="s">
        <v>8</v>
      </c>
    </row>
    <row r="82" spans="1:2" x14ac:dyDescent="0.35">
      <c r="A82" t="s">
        <v>85</v>
      </c>
      <c r="B82" t="s">
        <v>8</v>
      </c>
    </row>
    <row r="83" spans="1:2" x14ac:dyDescent="0.35">
      <c r="A83" t="s">
        <v>310</v>
      </c>
      <c r="B83" t="s">
        <v>8</v>
      </c>
    </row>
    <row r="84" spans="1:2" x14ac:dyDescent="0.35">
      <c r="A84" t="s">
        <v>87</v>
      </c>
      <c r="B84" t="s">
        <v>8</v>
      </c>
    </row>
    <row r="85" spans="1:2" x14ac:dyDescent="0.35">
      <c r="A85" t="s">
        <v>389</v>
      </c>
      <c r="B85" t="s">
        <v>8</v>
      </c>
    </row>
    <row r="86" spans="1:2" x14ac:dyDescent="0.35">
      <c r="A86" t="s">
        <v>390</v>
      </c>
      <c r="B86" t="s">
        <v>8</v>
      </c>
    </row>
    <row r="87" spans="1:2" x14ac:dyDescent="0.35">
      <c r="A87" t="s">
        <v>89</v>
      </c>
      <c r="B87" t="s">
        <v>8</v>
      </c>
    </row>
    <row r="88" spans="1:2" x14ac:dyDescent="0.35">
      <c r="A88" t="s">
        <v>91</v>
      </c>
      <c r="B88" t="s">
        <v>8</v>
      </c>
    </row>
    <row r="89" spans="1:2" x14ac:dyDescent="0.35">
      <c r="A89" t="s">
        <v>238</v>
      </c>
      <c r="B89" t="s">
        <v>218</v>
      </c>
    </row>
    <row r="90" spans="1:2" x14ac:dyDescent="0.35">
      <c r="A90" t="s">
        <v>239</v>
      </c>
      <c r="B90" t="s">
        <v>218</v>
      </c>
    </row>
    <row r="91" spans="1:2" x14ac:dyDescent="0.35">
      <c r="A91" t="s">
        <v>93</v>
      </c>
      <c r="B91" t="s">
        <v>8</v>
      </c>
    </row>
    <row r="92" spans="1:2" x14ac:dyDescent="0.35">
      <c r="A92" t="s">
        <v>94</v>
      </c>
      <c r="B92" t="s">
        <v>8</v>
      </c>
    </row>
    <row r="93" spans="1:2" x14ac:dyDescent="0.35">
      <c r="A93" t="s">
        <v>96</v>
      </c>
      <c r="B93" t="s">
        <v>8</v>
      </c>
    </row>
    <row r="94" spans="1:2" x14ac:dyDescent="0.35">
      <c r="A94" t="s">
        <v>98</v>
      </c>
      <c r="B94" t="s">
        <v>8</v>
      </c>
    </row>
    <row r="95" spans="1:2" x14ac:dyDescent="0.35">
      <c r="A95" t="s">
        <v>100</v>
      </c>
      <c r="B95" t="s">
        <v>8</v>
      </c>
    </row>
    <row r="96" spans="1:2" x14ac:dyDescent="0.35">
      <c r="A96" t="s">
        <v>102</v>
      </c>
      <c r="B96" t="s">
        <v>8</v>
      </c>
    </row>
    <row r="97" spans="1:2" x14ac:dyDescent="0.35">
      <c r="A97" t="s">
        <v>240</v>
      </c>
      <c r="B97" t="s">
        <v>218</v>
      </c>
    </row>
    <row r="98" spans="1:2" x14ac:dyDescent="0.35">
      <c r="A98" t="s">
        <v>103</v>
      </c>
      <c r="B98" t="s">
        <v>8</v>
      </c>
    </row>
    <row r="99" spans="1:2" x14ac:dyDescent="0.35">
      <c r="A99" t="s">
        <v>104</v>
      </c>
      <c r="B99" t="s">
        <v>8</v>
      </c>
    </row>
    <row r="100" spans="1:2" x14ac:dyDescent="0.35">
      <c r="A100" t="s">
        <v>105</v>
      </c>
      <c r="B100" t="s">
        <v>8</v>
      </c>
    </row>
    <row r="101" spans="1:2" x14ac:dyDescent="0.35">
      <c r="A101" t="s">
        <v>107</v>
      </c>
      <c r="B101" t="s">
        <v>8</v>
      </c>
    </row>
    <row r="102" spans="1:2" x14ac:dyDescent="0.35">
      <c r="A102" t="s">
        <v>109</v>
      </c>
      <c r="B102" t="s">
        <v>8</v>
      </c>
    </row>
    <row r="103" spans="1:2" x14ac:dyDescent="0.35">
      <c r="A103" t="s">
        <v>110</v>
      </c>
      <c r="B103" t="s">
        <v>8</v>
      </c>
    </row>
    <row r="104" spans="1:2" x14ac:dyDescent="0.35">
      <c r="A104" t="s">
        <v>112</v>
      </c>
      <c r="B104" t="s">
        <v>8</v>
      </c>
    </row>
    <row r="105" spans="1:2" x14ac:dyDescent="0.35">
      <c r="A105" t="s">
        <v>114</v>
      </c>
      <c r="B105" t="s">
        <v>8</v>
      </c>
    </row>
    <row r="106" spans="1:2" x14ac:dyDescent="0.35">
      <c r="A106" t="s">
        <v>116</v>
      </c>
      <c r="B106" t="s">
        <v>8</v>
      </c>
    </row>
    <row r="107" spans="1:2" x14ac:dyDescent="0.35">
      <c r="A107" t="s">
        <v>117</v>
      </c>
      <c r="B107" t="s">
        <v>8</v>
      </c>
    </row>
    <row r="108" spans="1:2" x14ac:dyDescent="0.35">
      <c r="A108" t="s">
        <v>118</v>
      </c>
      <c r="B108" t="s">
        <v>8</v>
      </c>
    </row>
    <row r="109" spans="1:2" x14ac:dyDescent="0.35">
      <c r="A109" t="s">
        <v>119</v>
      </c>
      <c r="B109" t="s">
        <v>8</v>
      </c>
    </row>
    <row r="110" spans="1:2" x14ac:dyDescent="0.35">
      <c r="A110" t="s">
        <v>121</v>
      </c>
      <c r="B110" t="s">
        <v>8</v>
      </c>
    </row>
    <row r="111" spans="1:2" x14ac:dyDescent="0.35">
      <c r="A111" t="s">
        <v>122</v>
      </c>
      <c r="B111" t="s">
        <v>8</v>
      </c>
    </row>
    <row r="112" spans="1:2" x14ac:dyDescent="0.35">
      <c r="A112" t="s">
        <v>124</v>
      </c>
      <c r="B112" t="s">
        <v>8</v>
      </c>
    </row>
    <row r="113" spans="1:2" x14ac:dyDescent="0.35">
      <c r="A113" t="s">
        <v>126</v>
      </c>
      <c r="B113" t="s">
        <v>8</v>
      </c>
    </row>
    <row r="114" spans="1:2" x14ac:dyDescent="0.35">
      <c r="A114" t="s">
        <v>128</v>
      </c>
      <c r="B114" t="s">
        <v>8</v>
      </c>
    </row>
    <row r="115" spans="1:2" x14ac:dyDescent="0.35">
      <c r="A115" t="s">
        <v>130</v>
      </c>
      <c r="B115" t="s">
        <v>8</v>
      </c>
    </row>
    <row r="116" spans="1:2" x14ac:dyDescent="0.35">
      <c r="A116" t="s">
        <v>131</v>
      </c>
      <c r="B116" t="s">
        <v>8</v>
      </c>
    </row>
    <row r="117" spans="1:2" x14ac:dyDescent="0.35">
      <c r="A117" t="s">
        <v>241</v>
      </c>
      <c r="B117" t="s">
        <v>218</v>
      </c>
    </row>
    <row r="118" spans="1:2" x14ac:dyDescent="0.35">
      <c r="A118" t="s">
        <v>132</v>
      </c>
      <c r="B118" t="s">
        <v>8</v>
      </c>
    </row>
    <row r="119" spans="1:2" x14ac:dyDescent="0.35">
      <c r="A119" t="s">
        <v>242</v>
      </c>
      <c r="B119" t="s">
        <v>218</v>
      </c>
    </row>
    <row r="120" spans="1:2" x14ac:dyDescent="0.35">
      <c r="A120" t="s">
        <v>133</v>
      </c>
      <c r="B120" t="s">
        <v>8</v>
      </c>
    </row>
    <row r="121" spans="1:2" x14ac:dyDescent="0.35">
      <c r="A121" t="s">
        <v>134</v>
      </c>
      <c r="B121" t="s">
        <v>8</v>
      </c>
    </row>
    <row r="122" spans="1:2" x14ac:dyDescent="0.35">
      <c r="A122" t="s">
        <v>135</v>
      </c>
      <c r="B122" t="s">
        <v>8</v>
      </c>
    </row>
    <row r="123" spans="1:2" x14ac:dyDescent="0.35">
      <c r="A123" t="s">
        <v>244</v>
      </c>
      <c r="B123" t="s">
        <v>218</v>
      </c>
    </row>
    <row r="124" spans="1:2" x14ac:dyDescent="0.35">
      <c r="A124" t="s">
        <v>136</v>
      </c>
      <c r="B124" t="s">
        <v>8</v>
      </c>
    </row>
    <row r="125" spans="1:2" x14ac:dyDescent="0.35">
      <c r="A125" t="s">
        <v>138</v>
      </c>
      <c r="B125" t="s">
        <v>8</v>
      </c>
    </row>
    <row r="126" spans="1:2" x14ac:dyDescent="0.35">
      <c r="A126" t="s">
        <v>140</v>
      </c>
      <c r="B126" t="s">
        <v>8</v>
      </c>
    </row>
    <row r="127" spans="1:2" x14ac:dyDescent="0.35">
      <c r="A127" t="s">
        <v>433</v>
      </c>
      <c r="B127" t="s">
        <v>8</v>
      </c>
    </row>
    <row r="128" spans="1:2" x14ac:dyDescent="0.35">
      <c r="A128" t="s">
        <v>141</v>
      </c>
      <c r="B128" t="s">
        <v>8</v>
      </c>
    </row>
    <row r="129" spans="1:2" x14ac:dyDescent="0.35">
      <c r="A129" t="s">
        <v>143</v>
      </c>
      <c r="B129" t="s">
        <v>8</v>
      </c>
    </row>
    <row r="130" spans="1:2" x14ac:dyDescent="0.35">
      <c r="A130" t="s">
        <v>145</v>
      </c>
      <c r="B130" t="s">
        <v>8</v>
      </c>
    </row>
    <row r="131" spans="1:2" x14ac:dyDescent="0.35">
      <c r="A131" t="s">
        <v>146</v>
      </c>
      <c r="B131" t="s">
        <v>8</v>
      </c>
    </row>
    <row r="132" spans="1:2" x14ac:dyDescent="0.35">
      <c r="A132" t="s">
        <v>148</v>
      </c>
      <c r="B132" t="s">
        <v>8</v>
      </c>
    </row>
    <row r="133" spans="1:2" x14ac:dyDescent="0.35">
      <c r="A133" t="s">
        <v>150</v>
      </c>
      <c r="B133" t="s">
        <v>8</v>
      </c>
    </row>
    <row r="134" spans="1:2" x14ac:dyDescent="0.35">
      <c r="A134" t="s">
        <v>152</v>
      </c>
      <c r="B134" t="s">
        <v>8</v>
      </c>
    </row>
    <row r="135" spans="1:2" x14ac:dyDescent="0.35">
      <c r="A135" t="s">
        <v>153</v>
      </c>
      <c r="B135" t="s">
        <v>8</v>
      </c>
    </row>
    <row r="136" spans="1:2" x14ac:dyDescent="0.35">
      <c r="A136" t="s">
        <v>313</v>
      </c>
      <c r="B136" t="s">
        <v>8</v>
      </c>
    </row>
    <row r="137" spans="1:2" x14ac:dyDescent="0.35">
      <c r="A137" t="s">
        <v>154</v>
      </c>
      <c r="B137" t="s">
        <v>8</v>
      </c>
    </row>
    <row r="138" spans="1:2" x14ac:dyDescent="0.35">
      <c r="A138" t="s">
        <v>156</v>
      </c>
      <c r="B138" t="s">
        <v>8</v>
      </c>
    </row>
    <row r="139" spans="1:2" x14ac:dyDescent="0.35">
      <c r="A139" t="s">
        <v>157</v>
      </c>
      <c r="B139" t="s">
        <v>8</v>
      </c>
    </row>
    <row r="140" spans="1:2" x14ac:dyDescent="0.35">
      <c r="A140" t="s">
        <v>158</v>
      </c>
      <c r="B140" t="s">
        <v>8</v>
      </c>
    </row>
    <row r="141" spans="1:2" x14ac:dyDescent="0.35">
      <c r="A141" t="s">
        <v>159</v>
      </c>
      <c r="B141" t="s">
        <v>8</v>
      </c>
    </row>
    <row r="142" spans="1:2" x14ac:dyDescent="0.35">
      <c r="A142" t="s">
        <v>160</v>
      </c>
      <c r="B142" t="s">
        <v>8</v>
      </c>
    </row>
    <row r="143" spans="1:2" x14ac:dyDescent="0.35">
      <c r="A143" t="s">
        <v>247</v>
      </c>
      <c r="B143" t="s">
        <v>218</v>
      </c>
    </row>
    <row r="144" spans="1:2" x14ac:dyDescent="0.35">
      <c r="A144" t="s">
        <v>162</v>
      </c>
      <c r="B144" t="s">
        <v>8</v>
      </c>
    </row>
    <row r="145" spans="1:2" x14ac:dyDescent="0.35">
      <c r="A145" t="s">
        <v>164</v>
      </c>
      <c r="B145" t="s">
        <v>8</v>
      </c>
    </row>
    <row r="146" spans="1:2" x14ac:dyDescent="0.35">
      <c r="A146" t="s">
        <v>165</v>
      </c>
      <c r="B146" t="s">
        <v>8</v>
      </c>
    </row>
    <row r="147" spans="1:2" x14ac:dyDescent="0.35">
      <c r="A147" t="s">
        <v>166</v>
      </c>
      <c r="B147" t="s">
        <v>8</v>
      </c>
    </row>
    <row r="148" spans="1:2" x14ac:dyDescent="0.35">
      <c r="A148" t="s">
        <v>391</v>
      </c>
      <c r="B148" t="s">
        <v>8</v>
      </c>
    </row>
    <row r="149" spans="1:2" x14ac:dyDescent="0.35">
      <c r="A149" t="s">
        <v>167</v>
      </c>
      <c r="B149" t="s">
        <v>8</v>
      </c>
    </row>
    <row r="150" spans="1:2" x14ac:dyDescent="0.35">
      <c r="A150" t="s">
        <v>168</v>
      </c>
      <c r="B150" t="s">
        <v>8</v>
      </c>
    </row>
    <row r="151" spans="1:2" x14ac:dyDescent="0.35">
      <c r="A151" t="s">
        <v>169</v>
      </c>
      <c r="B151" t="s">
        <v>8</v>
      </c>
    </row>
    <row r="152" spans="1:2" x14ac:dyDescent="0.35">
      <c r="A152" t="s">
        <v>170</v>
      </c>
      <c r="B152" t="s">
        <v>8</v>
      </c>
    </row>
    <row r="153" spans="1:2" x14ac:dyDescent="0.35">
      <c r="A153" t="s">
        <v>171</v>
      </c>
      <c r="B153" t="s">
        <v>8</v>
      </c>
    </row>
    <row r="154" spans="1:2" x14ac:dyDescent="0.35">
      <c r="A154" t="s">
        <v>173</v>
      </c>
      <c r="B154" t="s">
        <v>8</v>
      </c>
    </row>
    <row r="155" spans="1:2" x14ac:dyDescent="0.35">
      <c r="A155" t="s">
        <v>175</v>
      </c>
      <c r="B155" t="s">
        <v>8</v>
      </c>
    </row>
    <row r="156" spans="1:2" x14ac:dyDescent="0.35">
      <c r="A156" t="s">
        <v>177</v>
      </c>
      <c r="B156" t="s">
        <v>8</v>
      </c>
    </row>
    <row r="157" spans="1:2" x14ac:dyDescent="0.35">
      <c r="A157" t="s">
        <v>179</v>
      </c>
      <c r="B157" t="s">
        <v>8</v>
      </c>
    </row>
    <row r="158" spans="1:2" x14ac:dyDescent="0.35">
      <c r="A158" t="s">
        <v>180</v>
      </c>
      <c r="B158" t="s">
        <v>8</v>
      </c>
    </row>
    <row r="159" spans="1:2" x14ac:dyDescent="0.35">
      <c r="A159" t="s">
        <v>182</v>
      </c>
      <c r="B159" t="s">
        <v>8</v>
      </c>
    </row>
    <row r="160" spans="1:2" x14ac:dyDescent="0.35">
      <c r="A160" t="s">
        <v>183</v>
      </c>
      <c r="B160" t="s">
        <v>8</v>
      </c>
    </row>
    <row r="161" spans="1:2" x14ac:dyDescent="0.35">
      <c r="A161" t="s">
        <v>185</v>
      </c>
      <c r="B161" t="s">
        <v>8</v>
      </c>
    </row>
    <row r="162" spans="1:2" x14ac:dyDescent="0.35">
      <c r="A162" t="s">
        <v>186</v>
      </c>
      <c r="B162" t="s">
        <v>8</v>
      </c>
    </row>
    <row r="163" spans="1:2" x14ac:dyDescent="0.35">
      <c r="A163" t="s">
        <v>187</v>
      </c>
      <c r="B163" t="s">
        <v>8</v>
      </c>
    </row>
    <row r="164" spans="1:2" x14ac:dyDescent="0.35">
      <c r="A164" t="s">
        <v>188</v>
      </c>
      <c r="B164" t="s">
        <v>8</v>
      </c>
    </row>
    <row r="165" spans="1:2" x14ac:dyDescent="0.35">
      <c r="A165" t="s">
        <v>190</v>
      </c>
      <c r="B165" t="s">
        <v>8</v>
      </c>
    </row>
    <row r="166" spans="1:2" x14ac:dyDescent="0.35">
      <c r="A166" t="s">
        <v>192</v>
      </c>
      <c r="B166" t="s">
        <v>8</v>
      </c>
    </row>
    <row r="167" spans="1:2" x14ac:dyDescent="0.35">
      <c r="A167" t="s">
        <v>194</v>
      </c>
      <c r="B167" t="s">
        <v>8</v>
      </c>
    </row>
    <row r="168" spans="1:2" x14ac:dyDescent="0.35">
      <c r="A168" t="s">
        <v>196</v>
      </c>
      <c r="B168" t="s">
        <v>8</v>
      </c>
    </row>
    <row r="169" spans="1:2" x14ac:dyDescent="0.35">
      <c r="A169" t="s">
        <v>198</v>
      </c>
      <c r="B169" t="s">
        <v>8</v>
      </c>
    </row>
    <row r="170" spans="1:2" x14ac:dyDescent="0.35">
      <c r="A170" t="s">
        <v>312</v>
      </c>
      <c r="B170" t="s">
        <v>8</v>
      </c>
    </row>
    <row r="171" spans="1:2" x14ac:dyDescent="0.35">
      <c r="A171" t="s">
        <v>401</v>
      </c>
      <c r="B171" t="s">
        <v>8</v>
      </c>
    </row>
    <row r="172" spans="1:2" x14ac:dyDescent="0.35">
      <c r="A172" t="s">
        <v>249</v>
      </c>
      <c r="B172" t="s">
        <v>218</v>
      </c>
    </row>
    <row r="173" spans="1:2" x14ac:dyDescent="0.35">
      <c r="A173" t="s">
        <v>199</v>
      </c>
      <c r="B173" t="s">
        <v>8</v>
      </c>
    </row>
    <row r="174" spans="1:2" x14ac:dyDescent="0.35">
      <c r="A174" t="s">
        <v>200</v>
      </c>
      <c r="B174" t="s">
        <v>8</v>
      </c>
    </row>
    <row r="175" spans="1:2" x14ac:dyDescent="0.35">
      <c r="A175" t="s">
        <v>201</v>
      </c>
      <c r="B175" t="s">
        <v>8</v>
      </c>
    </row>
    <row r="176" spans="1:2" x14ac:dyDescent="0.35">
      <c r="A176" t="s">
        <v>202</v>
      </c>
      <c r="B176" t="s">
        <v>8</v>
      </c>
    </row>
    <row r="177" spans="1:2" x14ac:dyDescent="0.35">
      <c r="A177" t="s">
        <v>251</v>
      </c>
      <c r="B177" t="s">
        <v>218</v>
      </c>
    </row>
    <row r="178" spans="1:2" x14ac:dyDescent="0.35">
      <c r="A178" t="s">
        <v>252</v>
      </c>
      <c r="B178" t="s">
        <v>218</v>
      </c>
    </row>
    <row r="179" spans="1:2" x14ac:dyDescent="0.35">
      <c r="A179" t="s">
        <v>410</v>
      </c>
      <c r="B179" t="s">
        <v>218</v>
      </c>
    </row>
    <row r="180" spans="1:2" x14ac:dyDescent="0.35">
      <c r="A180" t="s">
        <v>204</v>
      </c>
      <c r="B180" t="s">
        <v>8</v>
      </c>
    </row>
    <row r="181" spans="1:2" x14ac:dyDescent="0.35">
      <c r="A181" t="s">
        <v>253</v>
      </c>
      <c r="B181" t="s">
        <v>218</v>
      </c>
    </row>
    <row r="182" spans="1:2" x14ac:dyDescent="0.35">
      <c r="A182" t="s">
        <v>205</v>
      </c>
      <c r="B182" t="s">
        <v>8</v>
      </c>
    </row>
    <row r="183" spans="1:2" x14ac:dyDescent="0.35">
      <c r="A183" t="s">
        <v>207</v>
      </c>
      <c r="B183" t="s">
        <v>8</v>
      </c>
    </row>
    <row r="184" spans="1:2" x14ac:dyDescent="0.35">
      <c r="A184" t="s">
        <v>208</v>
      </c>
      <c r="B184" t="s">
        <v>8</v>
      </c>
    </row>
    <row r="185" spans="1:2" x14ac:dyDescent="0.35">
      <c r="A185" t="s">
        <v>209</v>
      </c>
      <c r="B185" t="s">
        <v>8</v>
      </c>
    </row>
    <row r="186" spans="1:2" x14ac:dyDescent="0.35">
      <c r="A186" t="s">
        <v>210</v>
      </c>
      <c r="B186" t="s">
        <v>8</v>
      </c>
    </row>
    <row r="187" spans="1:2" x14ac:dyDescent="0.35">
      <c r="A187" t="s">
        <v>212</v>
      </c>
      <c r="B187" t="s">
        <v>8</v>
      </c>
    </row>
    <row r="188" spans="1:2" x14ac:dyDescent="0.35">
      <c r="A188" t="s">
        <v>213</v>
      </c>
      <c r="B188" t="s">
        <v>8</v>
      </c>
    </row>
    <row r="189" spans="1:2" x14ac:dyDescent="0.35">
      <c r="A189" t="s">
        <v>214</v>
      </c>
      <c r="B189" t="s">
        <v>8</v>
      </c>
    </row>
    <row r="190" spans="1:2" x14ac:dyDescent="0.35">
      <c r="A190" t="s">
        <v>215</v>
      </c>
      <c r="B190" t="s">
        <v>8</v>
      </c>
    </row>
    <row r="191" spans="1:2" x14ac:dyDescent="0.35">
      <c r="A191" t="s">
        <v>392</v>
      </c>
      <c r="B191" t="s">
        <v>8</v>
      </c>
    </row>
    <row r="192" spans="1:2" x14ac:dyDescent="0.35">
      <c r="A192" t="s">
        <v>217</v>
      </c>
      <c r="B192" t="s">
        <v>8</v>
      </c>
    </row>
    <row r="193" spans="1:2" x14ac:dyDescent="0.35">
      <c r="A193" t="s">
        <v>314</v>
      </c>
      <c r="B193" t="s">
        <v>8</v>
      </c>
    </row>
  </sheetData>
  <sortState ref="A3:B193">
    <sortCondition ref="A3:A19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CR232"/>
  <sheetViews>
    <sheetView topLeftCell="A105" workbookViewId="0">
      <selection activeCell="D127" sqref="D127"/>
    </sheetView>
  </sheetViews>
  <sheetFormatPr defaultColWidth="9.1796875" defaultRowHeight="10" x14ac:dyDescent="0.2"/>
  <cols>
    <col min="1" max="1" width="18.54296875" style="70" customWidth="1"/>
    <col min="2" max="2" width="5.54296875" style="70" bestFit="1" customWidth="1"/>
    <col min="3" max="3" width="6.81640625" style="71" customWidth="1"/>
    <col min="4" max="4" width="40.54296875" style="70" customWidth="1"/>
    <col min="5" max="5" width="9.7265625" style="45" customWidth="1"/>
    <col min="6" max="6" width="8.81640625" style="45" hidden="1" customWidth="1"/>
    <col min="7" max="7" width="10" style="45" bestFit="1" customWidth="1"/>
    <col min="8" max="8" width="12.7265625" style="45" customWidth="1"/>
    <col min="9" max="9" width="11.453125" style="45" customWidth="1"/>
    <col min="10" max="10" width="9.26953125" style="45" bestFit="1" customWidth="1"/>
    <col min="11" max="11" width="1.453125" style="45" customWidth="1"/>
    <col min="12" max="12" width="10.7265625" style="67" bestFit="1" customWidth="1"/>
    <col min="13" max="13" width="1.453125" style="45" customWidth="1"/>
    <col min="14" max="14" width="10" style="45" hidden="1" customWidth="1"/>
    <col min="15" max="15" width="10.54296875" style="45" hidden="1" customWidth="1"/>
    <col min="16" max="16" width="11.453125" style="45" customWidth="1"/>
    <col min="17" max="17" width="13.81640625" style="45" hidden="1" customWidth="1"/>
    <col min="18" max="18" width="1.54296875" style="45" customWidth="1"/>
    <col min="19" max="19" width="10.81640625" style="45" customWidth="1"/>
    <col min="20" max="20" width="11.54296875" style="45" customWidth="1"/>
    <col min="21" max="21" width="4.1796875" style="48" customWidth="1"/>
    <col min="22" max="22" width="5.7265625" style="45" hidden="1" customWidth="1"/>
    <col min="23" max="23" width="9.1796875" style="45" customWidth="1"/>
    <col min="24" max="16384" width="9.1796875" style="45"/>
  </cols>
  <sheetData>
    <row r="1" spans="1:96" s="2" customFormat="1" ht="10.5" x14ac:dyDescent="0.25">
      <c r="A1" s="1" t="s">
        <v>403</v>
      </c>
      <c r="B1" s="1"/>
      <c r="D1" s="3"/>
      <c r="E1" s="3"/>
      <c r="F1" s="4"/>
      <c r="G1" s="3"/>
      <c r="H1" s="3"/>
      <c r="I1" s="5"/>
      <c r="J1" s="5"/>
      <c r="K1" s="5"/>
      <c r="L1" s="6"/>
      <c r="M1" s="5"/>
      <c r="N1" s="7"/>
      <c r="O1" s="7"/>
      <c r="P1" s="7"/>
      <c r="Q1" s="7"/>
      <c r="R1" s="7"/>
      <c r="S1" s="7"/>
      <c r="T1" s="7"/>
      <c r="U1" s="5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</row>
    <row r="2" spans="1:96" s="2" customFormat="1" ht="10.5" x14ac:dyDescent="0.25">
      <c r="A2" s="1"/>
      <c r="B2" s="1"/>
      <c r="D2" s="3"/>
      <c r="E2" s="3"/>
      <c r="F2" s="5"/>
      <c r="G2" s="8"/>
      <c r="H2" s="9"/>
      <c r="I2" s="9"/>
      <c r="J2" s="5"/>
      <c r="K2" s="5"/>
      <c r="L2" s="10"/>
      <c r="M2" s="5"/>
      <c r="N2" s="11"/>
      <c r="O2" s="12"/>
      <c r="P2" s="238" t="s">
        <v>411</v>
      </c>
      <c r="Q2" s="7"/>
      <c r="R2" s="7"/>
      <c r="S2" s="13"/>
      <c r="T2" s="7"/>
      <c r="U2" s="5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</row>
    <row r="3" spans="1:96" s="2" customFormat="1" ht="10.5" x14ac:dyDescent="0.25">
      <c r="A3" s="14" t="s">
        <v>267</v>
      </c>
      <c r="B3" s="1"/>
      <c r="D3" s="15">
        <v>3123.49968235709</v>
      </c>
      <c r="E3" s="16">
        <v>-2.3570901248604059E-6</v>
      </c>
      <c r="F3" s="17" t="s">
        <v>268</v>
      </c>
      <c r="G3" s="17" t="s">
        <v>268</v>
      </c>
      <c r="H3" s="18"/>
      <c r="I3" s="5"/>
      <c r="J3" s="5"/>
      <c r="K3" s="5"/>
      <c r="L3" s="19"/>
      <c r="M3" s="5"/>
      <c r="N3" s="7"/>
      <c r="O3" s="7"/>
      <c r="P3" s="5"/>
      <c r="Q3" s="7"/>
      <c r="R3" s="7"/>
      <c r="S3" s="7"/>
      <c r="T3" s="7"/>
      <c r="U3" s="5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</row>
    <row r="4" spans="1:96" s="2" customFormat="1" ht="10.5" x14ac:dyDescent="0.25">
      <c r="A4" s="14" t="s">
        <v>269</v>
      </c>
      <c r="B4" s="20"/>
      <c r="D4" s="15">
        <v>4404.7046372586101</v>
      </c>
      <c r="E4" s="16">
        <v>2.7413898351369426E-6</v>
      </c>
      <c r="F4" s="17" t="s">
        <v>268</v>
      </c>
      <c r="G4" s="17" t="s">
        <v>268</v>
      </c>
      <c r="H4" s="21"/>
      <c r="I4" s="5"/>
      <c r="J4" s="5"/>
      <c r="K4" s="5"/>
      <c r="L4" s="19"/>
      <c r="M4" s="5"/>
      <c r="N4" s="22" t="s">
        <v>270</v>
      </c>
      <c r="O4" s="22" t="s">
        <v>270</v>
      </c>
      <c r="P4" s="279" t="s">
        <v>270</v>
      </c>
      <c r="Q4" s="7"/>
      <c r="R4" s="7"/>
      <c r="S4" s="23" t="s">
        <v>271</v>
      </c>
      <c r="T4" s="7"/>
      <c r="U4" s="5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</row>
    <row r="5" spans="1:96" s="2" customFormat="1" ht="10.5" x14ac:dyDescent="0.25">
      <c r="A5" s="14" t="s">
        <v>272</v>
      </c>
      <c r="B5" s="20"/>
      <c r="D5" s="15">
        <v>4963.7940759197991</v>
      </c>
      <c r="E5" s="16">
        <v>4.0802005969453603E-6</v>
      </c>
      <c r="F5" s="17" t="s">
        <v>268</v>
      </c>
      <c r="G5" s="17" t="s">
        <v>268</v>
      </c>
      <c r="H5" s="21"/>
      <c r="I5" s="5"/>
      <c r="J5" s="5"/>
      <c r="K5" s="5"/>
      <c r="L5" s="5"/>
      <c r="M5" s="5"/>
      <c r="N5" s="7"/>
      <c r="O5" s="7"/>
      <c r="P5" s="7"/>
      <c r="Q5" s="7"/>
      <c r="R5" s="7"/>
      <c r="S5" s="7"/>
      <c r="T5" s="5"/>
      <c r="U5" s="5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</row>
    <row r="6" spans="1:96" s="2" customFormat="1" ht="11.25" customHeight="1" x14ac:dyDescent="0.25">
      <c r="A6" s="24" t="s">
        <v>273</v>
      </c>
      <c r="B6" s="24"/>
      <c r="C6" s="25"/>
      <c r="D6" s="26"/>
      <c r="E6" s="324" t="s">
        <v>274</v>
      </c>
      <c r="F6" s="324"/>
      <c r="G6" s="5"/>
      <c r="H6" s="325" t="s">
        <v>274</v>
      </c>
      <c r="I6" s="325"/>
      <c r="J6" s="5"/>
      <c r="K6" s="5"/>
      <c r="L6" s="27"/>
      <c r="M6" s="7"/>
      <c r="N6" s="326"/>
      <c r="O6" s="326"/>
      <c r="P6" s="7"/>
      <c r="Q6" s="28"/>
      <c r="R6" s="7"/>
      <c r="S6" s="11"/>
      <c r="T6" s="13"/>
      <c r="U6" s="13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</row>
    <row r="7" spans="1:96" s="41" customFormat="1" ht="57.75" customHeight="1" x14ac:dyDescent="0.25">
      <c r="A7" s="29" t="s">
        <v>0</v>
      </c>
      <c r="B7" s="30" t="s">
        <v>275</v>
      </c>
      <c r="C7" s="31" t="s">
        <v>276</v>
      </c>
      <c r="D7" s="29" t="s">
        <v>1</v>
      </c>
      <c r="E7" s="32" t="s">
        <v>277</v>
      </c>
      <c r="F7" s="33" t="s">
        <v>278</v>
      </c>
      <c r="G7" s="34" t="s">
        <v>279</v>
      </c>
      <c r="H7" s="35" t="s">
        <v>280</v>
      </c>
      <c r="I7" s="35" t="s">
        <v>281</v>
      </c>
      <c r="J7" s="34" t="s">
        <v>282</v>
      </c>
      <c r="K7" s="36"/>
      <c r="L7" s="37" t="s">
        <v>283</v>
      </c>
      <c r="M7" s="38"/>
      <c r="N7" s="39" t="s">
        <v>284</v>
      </c>
      <c r="O7" s="39" t="s">
        <v>285</v>
      </c>
      <c r="P7" s="239" t="s">
        <v>404</v>
      </c>
      <c r="Q7" s="40" t="s">
        <v>286</v>
      </c>
      <c r="R7" s="38"/>
      <c r="S7" s="239" t="s">
        <v>405</v>
      </c>
      <c r="T7" s="38"/>
      <c r="U7" s="36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</row>
    <row r="8" spans="1:96" ht="10.5" x14ac:dyDescent="0.25">
      <c r="A8" s="42" t="s">
        <v>289</v>
      </c>
      <c r="B8" s="43" t="s">
        <v>9</v>
      </c>
      <c r="C8" s="43">
        <v>2173</v>
      </c>
      <c r="D8" s="42" t="s">
        <v>10</v>
      </c>
      <c r="E8" s="44">
        <v>212</v>
      </c>
      <c r="F8" s="15"/>
      <c r="G8" s="45">
        <v>212</v>
      </c>
      <c r="H8" s="46"/>
      <c r="I8" s="47"/>
      <c r="J8" s="45">
        <v>0</v>
      </c>
      <c r="K8" s="48"/>
      <c r="L8" s="49">
        <v>662181.93265970307</v>
      </c>
      <c r="N8" s="47"/>
      <c r="O8" s="47"/>
      <c r="P8" s="47"/>
      <c r="Q8" s="47"/>
      <c r="S8" s="280">
        <v>212</v>
      </c>
      <c r="T8" s="50"/>
      <c r="U8" s="13"/>
    </row>
    <row r="9" spans="1:96" ht="10.5" x14ac:dyDescent="0.25">
      <c r="A9" s="42" t="s">
        <v>289</v>
      </c>
      <c r="B9" s="43" t="s">
        <v>11</v>
      </c>
      <c r="C9" s="43">
        <v>3000</v>
      </c>
      <c r="D9" s="42" t="s">
        <v>12</v>
      </c>
      <c r="E9" s="44">
        <v>625</v>
      </c>
      <c r="F9" s="15"/>
      <c r="G9" s="45">
        <v>625</v>
      </c>
      <c r="H9" s="46"/>
      <c r="I9" s="47"/>
      <c r="J9" s="45">
        <v>0</v>
      </c>
      <c r="K9" s="48"/>
      <c r="L9" s="49">
        <v>1952187.3014731812</v>
      </c>
      <c r="N9" s="47"/>
      <c r="O9" s="47"/>
      <c r="P9" s="47"/>
      <c r="Q9" s="47"/>
      <c r="S9" s="280">
        <v>625</v>
      </c>
    </row>
    <row r="10" spans="1:96" ht="10.5" x14ac:dyDescent="0.25">
      <c r="A10" s="42" t="s">
        <v>289</v>
      </c>
      <c r="B10" s="43" t="s">
        <v>13</v>
      </c>
      <c r="C10" s="43">
        <v>3026</v>
      </c>
      <c r="D10" s="42" t="s">
        <v>14</v>
      </c>
      <c r="E10" s="44">
        <v>335</v>
      </c>
      <c r="F10" s="15"/>
      <c r="G10" s="45">
        <v>335</v>
      </c>
      <c r="H10" s="46"/>
      <c r="I10" s="47"/>
      <c r="J10" s="45">
        <v>0</v>
      </c>
      <c r="K10" s="48"/>
      <c r="L10" s="49">
        <v>1046372.3935896251</v>
      </c>
      <c r="N10" s="47"/>
      <c r="O10" s="47"/>
      <c r="P10" s="47"/>
      <c r="Q10" s="47"/>
      <c r="S10" s="280">
        <v>335</v>
      </c>
    </row>
    <row r="11" spans="1:96" ht="10.5" x14ac:dyDescent="0.25">
      <c r="A11" s="42" t="s">
        <v>291</v>
      </c>
      <c r="B11" s="43">
        <v>0</v>
      </c>
      <c r="C11" s="43">
        <v>2001</v>
      </c>
      <c r="D11" s="42" t="s">
        <v>23</v>
      </c>
      <c r="E11" s="44">
        <v>411</v>
      </c>
      <c r="F11" s="15"/>
      <c r="G11" s="45">
        <v>411</v>
      </c>
      <c r="H11" s="46"/>
      <c r="I11" s="47"/>
      <c r="J11" s="45">
        <v>0</v>
      </c>
      <c r="K11" s="48"/>
      <c r="L11" s="49">
        <v>1283758.369448764</v>
      </c>
      <c r="N11" s="47"/>
      <c r="O11" s="47"/>
      <c r="P11" s="47"/>
      <c r="Q11" s="47"/>
      <c r="S11" s="280">
        <v>411</v>
      </c>
    </row>
    <row r="12" spans="1:96" ht="10.5" x14ac:dyDescent="0.25">
      <c r="A12" s="42" t="s">
        <v>291</v>
      </c>
      <c r="B12" s="43">
        <v>0</v>
      </c>
      <c r="C12" s="43" t="s">
        <v>303</v>
      </c>
      <c r="D12" s="42" t="s">
        <v>4</v>
      </c>
      <c r="E12" s="44">
        <v>395</v>
      </c>
      <c r="F12" s="15"/>
      <c r="G12" s="45">
        <v>395</v>
      </c>
      <c r="H12" s="46"/>
      <c r="I12" s="47"/>
      <c r="J12" s="45">
        <v>0</v>
      </c>
      <c r="K12" s="48"/>
      <c r="L12" s="49">
        <v>1233782.3745310504</v>
      </c>
      <c r="N12" s="47"/>
      <c r="O12" s="47"/>
      <c r="P12" s="47"/>
      <c r="Q12" s="47"/>
      <c r="S12" s="280">
        <v>395</v>
      </c>
    </row>
    <row r="13" spans="1:96" ht="10.5" x14ac:dyDescent="0.25">
      <c r="A13" s="42" t="s">
        <v>289</v>
      </c>
      <c r="B13" s="43" t="s">
        <v>15</v>
      </c>
      <c r="C13" s="43">
        <v>2150</v>
      </c>
      <c r="D13" s="42" t="s">
        <v>16</v>
      </c>
      <c r="E13" s="44">
        <v>359</v>
      </c>
      <c r="F13" s="15"/>
      <c r="G13" s="45">
        <v>359</v>
      </c>
      <c r="H13" s="46"/>
      <c r="I13" s="47"/>
      <c r="J13" s="45">
        <v>0</v>
      </c>
      <c r="K13" s="48"/>
      <c r="L13" s="49">
        <v>1121336.3859661953</v>
      </c>
      <c r="N13" s="47"/>
      <c r="O13" s="47"/>
      <c r="P13" s="47"/>
      <c r="Q13" s="47"/>
      <c r="S13" s="280">
        <v>359</v>
      </c>
    </row>
    <row r="14" spans="1:96" ht="10.5" x14ac:dyDescent="0.25">
      <c r="A14" s="42" t="s">
        <v>291</v>
      </c>
      <c r="B14" s="43">
        <v>0</v>
      </c>
      <c r="C14" s="43">
        <v>2184</v>
      </c>
      <c r="D14" s="42" t="s">
        <v>17</v>
      </c>
      <c r="E14" s="44">
        <v>184</v>
      </c>
      <c r="F14" s="15"/>
      <c r="G14" s="45">
        <v>184</v>
      </c>
      <c r="H14" s="46"/>
      <c r="I14" s="47"/>
      <c r="J14" s="45">
        <v>0</v>
      </c>
      <c r="K14" s="48"/>
      <c r="L14" s="49">
        <v>574723.94155370456</v>
      </c>
      <c r="N14" s="47"/>
      <c r="O14" s="47"/>
      <c r="P14" s="47"/>
      <c r="Q14" s="47"/>
      <c r="S14" s="280">
        <v>184</v>
      </c>
    </row>
    <row r="15" spans="1:96" ht="10.5" x14ac:dyDescent="0.25">
      <c r="A15" s="42" t="s">
        <v>289</v>
      </c>
      <c r="B15" s="43" t="s">
        <v>18</v>
      </c>
      <c r="C15" s="43">
        <v>3360</v>
      </c>
      <c r="D15" s="42" t="s">
        <v>19</v>
      </c>
      <c r="E15" s="44">
        <v>419</v>
      </c>
      <c r="F15" s="15"/>
      <c r="G15" s="45">
        <v>419</v>
      </c>
      <c r="H15" s="46"/>
      <c r="I15" s="47"/>
      <c r="J15" s="45">
        <v>0</v>
      </c>
      <c r="K15" s="48"/>
      <c r="L15" s="49">
        <v>1308746.3669076208</v>
      </c>
      <c r="N15" s="47"/>
      <c r="O15" s="47"/>
      <c r="P15" s="47"/>
      <c r="Q15" s="47"/>
      <c r="S15" s="280">
        <v>419</v>
      </c>
    </row>
    <row r="16" spans="1:96" ht="10.5" x14ac:dyDescent="0.25">
      <c r="A16" s="42" t="s">
        <v>289</v>
      </c>
      <c r="B16" s="43" t="s">
        <v>20</v>
      </c>
      <c r="C16" s="43">
        <v>2102</v>
      </c>
      <c r="D16" s="42" t="s">
        <v>21</v>
      </c>
      <c r="E16" s="44">
        <v>214</v>
      </c>
      <c r="F16" s="15"/>
      <c r="G16" s="45">
        <v>214</v>
      </c>
      <c r="H16" s="46"/>
      <c r="I16" s="47"/>
      <c r="J16" s="45">
        <v>0</v>
      </c>
      <c r="K16" s="48"/>
      <c r="L16" s="49">
        <v>668428.93202441721</v>
      </c>
      <c r="N16" s="47"/>
      <c r="O16" s="47"/>
      <c r="P16" s="47"/>
      <c r="Q16" s="47"/>
      <c r="S16" s="280">
        <v>214</v>
      </c>
    </row>
    <row r="17" spans="1:21" ht="10.5" x14ac:dyDescent="0.25">
      <c r="A17" s="42" t="s">
        <v>291</v>
      </c>
      <c r="B17" s="43">
        <v>0</v>
      </c>
      <c r="C17" s="43">
        <v>2020</v>
      </c>
      <c r="D17" s="42" t="s">
        <v>22</v>
      </c>
      <c r="E17" s="44">
        <v>484</v>
      </c>
      <c r="F17" s="15"/>
      <c r="G17" s="45">
        <v>484</v>
      </c>
      <c r="H17" s="46"/>
      <c r="I17" s="47"/>
      <c r="J17" s="45">
        <v>0</v>
      </c>
      <c r="K17" s="48"/>
      <c r="L17" s="49">
        <v>1511773.8462608315</v>
      </c>
      <c r="N17" s="47"/>
      <c r="O17" s="47"/>
      <c r="P17" s="47"/>
      <c r="Q17" s="47"/>
      <c r="S17" s="280">
        <v>484</v>
      </c>
      <c r="T17" s="51"/>
      <c r="U17" s="52"/>
    </row>
    <row r="18" spans="1:21" ht="10.5" x14ac:dyDescent="0.25">
      <c r="A18" s="42" t="s">
        <v>289</v>
      </c>
      <c r="B18" s="43" t="s">
        <v>26</v>
      </c>
      <c r="C18" s="43">
        <v>2166</v>
      </c>
      <c r="D18" s="42" t="s">
        <v>27</v>
      </c>
      <c r="E18" s="44">
        <v>188</v>
      </c>
      <c r="F18" s="15"/>
      <c r="G18" s="45">
        <v>188</v>
      </c>
      <c r="H18" s="46"/>
      <c r="I18" s="47"/>
      <c r="J18" s="45">
        <v>0</v>
      </c>
      <c r="K18" s="48"/>
      <c r="L18" s="49">
        <v>587217.94028313295</v>
      </c>
      <c r="N18" s="47"/>
      <c r="O18" s="47"/>
      <c r="P18" s="47"/>
      <c r="Q18" s="47"/>
      <c r="S18" s="280">
        <v>188</v>
      </c>
    </row>
    <row r="19" spans="1:21" ht="10.5" x14ac:dyDescent="0.25">
      <c r="A19" s="42" t="s">
        <v>289</v>
      </c>
      <c r="B19" s="43" t="s">
        <v>28</v>
      </c>
      <c r="C19" s="43">
        <v>2062</v>
      </c>
      <c r="D19" s="42" t="s">
        <v>29</v>
      </c>
      <c r="E19" s="44">
        <v>419</v>
      </c>
      <c r="F19" s="15"/>
      <c r="G19" s="45">
        <v>419</v>
      </c>
      <c r="H19" s="46"/>
      <c r="I19" s="47"/>
      <c r="J19" s="45">
        <v>0</v>
      </c>
      <c r="K19" s="48"/>
      <c r="L19" s="49">
        <v>1308746.3669076208</v>
      </c>
      <c r="N19" s="47"/>
      <c r="O19" s="47"/>
      <c r="P19" s="47"/>
      <c r="Q19" s="47"/>
      <c r="S19" s="280">
        <v>419</v>
      </c>
    </row>
    <row r="20" spans="1:21" ht="10.5" x14ac:dyDescent="0.25">
      <c r="A20" s="42" t="s">
        <v>289</v>
      </c>
      <c r="B20" s="43" t="s">
        <v>30</v>
      </c>
      <c r="C20" s="43">
        <v>2075</v>
      </c>
      <c r="D20" s="42" t="s">
        <v>31</v>
      </c>
      <c r="E20" s="44">
        <v>614</v>
      </c>
      <c r="F20" s="15"/>
      <c r="G20" s="45">
        <v>614</v>
      </c>
      <c r="H20" s="46"/>
      <c r="I20" s="47"/>
      <c r="J20" s="45">
        <v>0</v>
      </c>
      <c r="K20" s="48"/>
      <c r="L20" s="49">
        <v>1917828.8049672532</v>
      </c>
      <c r="N20" s="47"/>
      <c r="O20" s="47"/>
      <c r="P20" s="47"/>
      <c r="Q20" s="47"/>
      <c r="S20" s="280">
        <v>614</v>
      </c>
    </row>
    <row r="21" spans="1:21" ht="10.5" x14ac:dyDescent="0.25">
      <c r="A21" s="42" t="s">
        <v>289</v>
      </c>
      <c r="B21" s="43" t="s">
        <v>32</v>
      </c>
      <c r="C21" s="43">
        <v>2107</v>
      </c>
      <c r="D21" s="42" t="s">
        <v>33</v>
      </c>
      <c r="E21" s="44">
        <v>401</v>
      </c>
      <c r="F21" s="15"/>
      <c r="G21" s="45">
        <v>401</v>
      </c>
      <c r="H21" s="46"/>
      <c r="I21" s="47"/>
      <c r="J21" s="45">
        <v>0</v>
      </c>
      <c r="K21" s="48"/>
      <c r="L21" s="49">
        <v>1252523.3726251931</v>
      </c>
      <c r="N21" s="47"/>
      <c r="O21" s="47"/>
      <c r="P21" s="47"/>
      <c r="Q21" s="47"/>
      <c r="S21" s="280">
        <v>401</v>
      </c>
    </row>
    <row r="22" spans="1:21" ht="10.5" x14ac:dyDescent="0.25">
      <c r="A22" s="42" t="s">
        <v>291</v>
      </c>
      <c r="B22" s="43">
        <v>0</v>
      </c>
      <c r="C22" s="43" t="s">
        <v>304</v>
      </c>
      <c r="D22" s="42" t="s">
        <v>5</v>
      </c>
      <c r="E22" s="44">
        <v>418</v>
      </c>
      <c r="F22" s="15"/>
      <c r="G22" s="45">
        <v>418</v>
      </c>
      <c r="H22" s="46"/>
      <c r="I22" s="47"/>
      <c r="J22" s="45">
        <v>0</v>
      </c>
      <c r="K22" s="48"/>
      <c r="L22" s="49">
        <v>1305622.8672252637</v>
      </c>
      <c r="N22" s="47"/>
      <c r="O22" s="47"/>
      <c r="P22" s="47"/>
      <c r="Q22" s="15">
        <v>0</v>
      </c>
      <c r="S22" s="280">
        <v>418</v>
      </c>
    </row>
    <row r="23" spans="1:21" ht="10.5" x14ac:dyDescent="0.25">
      <c r="A23" s="42" t="s">
        <v>292</v>
      </c>
      <c r="B23" s="43">
        <v>0</v>
      </c>
      <c r="C23" s="43" t="s">
        <v>305</v>
      </c>
      <c r="D23" s="42" t="s">
        <v>6</v>
      </c>
      <c r="E23" s="44">
        <v>386</v>
      </c>
      <c r="F23" s="15"/>
      <c r="G23" s="45">
        <v>386</v>
      </c>
      <c r="H23" s="46"/>
      <c r="I23" s="47"/>
      <c r="J23" s="45">
        <v>0</v>
      </c>
      <c r="K23" s="48"/>
      <c r="L23" s="49">
        <v>1205670.8773898368</v>
      </c>
      <c r="N23" s="47"/>
      <c r="O23" s="47"/>
      <c r="P23" s="47"/>
      <c r="Q23" s="47"/>
      <c r="S23" s="280">
        <v>386</v>
      </c>
    </row>
    <row r="24" spans="1:21" ht="10.5" x14ac:dyDescent="0.25">
      <c r="A24" s="42" t="s">
        <v>289</v>
      </c>
      <c r="B24" s="43" t="s">
        <v>34</v>
      </c>
      <c r="C24" s="43">
        <v>3031</v>
      </c>
      <c r="D24" s="42" t="s">
        <v>35</v>
      </c>
      <c r="E24" s="44">
        <v>203</v>
      </c>
      <c r="F24" s="15"/>
      <c r="G24" s="45">
        <v>203</v>
      </c>
      <c r="H24" s="46"/>
      <c r="I24" s="47"/>
      <c r="J24" s="45">
        <v>0</v>
      </c>
      <c r="K24" s="48"/>
      <c r="L24" s="49">
        <v>634070.43551848922</v>
      </c>
      <c r="N24" s="47"/>
      <c r="O24" s="47"/>
      <c r="P24" s="47"/>
      <c r="Q24" s="47"/>
      <c r="S24" s="280">
        <v>203</v>
      </c>
    </row>
    <row r="25" spans="1:21" ht="10.5" x14ac:dyDescent="0.25">
      <c r="A25" s="42" t="s">
        <v>289</v>
      </c>
      <c r="B25" s="43" t="s">
        <v>36</v>
      </c>
      <c r="C25" s="43">
        <v>2203</v>
      </c>
      <c r="D25" s="42" t="s">
        <v>37</v>
      </c>
      <c r="E25" s="44">
        <v>411</v>
      </c>
      <c r="F25" s="15"/>
      <c r="G25" s="45">
        <v>411</v>
      </c>
      <c r="H25" s="46"/>
      <c r="I25" s="47"/>
      <c r="J25" s="45">
        <v>0</v>
      </c>
      <c r="K25" s="48"/>
      <c r="L25" s="49">
        <v>1283758.369448764</v>
      </c>
      <c r="N25" s="47"/>
      <c r="O25" s="47"/>
      <c r="P25" s="47"/>
      <c r="Q25" s="47"/>
      <c r="S25" s="280">
        <v>411</v>
      </c>
    </row>
    <row r="26" spans="1:21" ht="10.5" x14ac:dyDescent="0.25">
      <c r="A26" s="42" t="s">
        <v>291</v>
      </c>
      <c r="B26" s="43">
        <v>0</v>
      </c>
      <c r="C26" s="43">
        <v>2036</v>
      </c>
      <c r="D26" s="42" t="s">
        <v>38</v>
      </c>
      <c r="E26" s="44">
        <v>613</v>
      </c>
      <c r="F26" s="15"/>
      <c r="G26" s="45">
        <v>613</v>
      </c>
      <c r="H26" s="46"/>
      <c r="I26" s="47"/>
      <c r="J26" s="45">
        <v>0</v>
      </c>
      <c r="K26" s="48"/>
      <c r="L26" s="49">
        <v>1914705.3052848962</v>
      </c>
      <c r="N26" s="47"/>
      <c r="O26" s="47"/>
      <c r="P26" s="47"/>
      <c r="Q26" s="47"/>
      <c r="S26" s="280">
        <v>613</v>
      </c>
    </row>
    <row r="27" spans="1:21" ht="10.5" x14ac:dyDescent="0.25">
      <c r="A27" s="42" t="s">
        <v>289</v>
      </c>
      <c r="B27" s="43" t="s">
        <v>39</v>
      </c>
      <c r="C27" s="43">
        <v>2087</v>
      </c>
      <c r="D27" s="42" t="s">
        <v>40</v>
      </c>
      <c r="E27" s="44">
        <v>314</v>
      </c>
      <c r="F27" s="15"/>
      <c r="G27" s="45">
        <v>314</v>
      </c>
      <c r="H27" s="46"/>
      <c r="I27" s="47"/>
      <c r="J27" s="45">
        <v>0</v>
      </c>
      <c r="K27" s="48"/>
      <c r="L27" s="49">
        <v>980778.90026012622</v>
      </c>
      <c r="N27" s="47"/>
      <c r="O27" s="47"/>
      <c r="P27" s="47"/>
      <c r="Q27" s="47"/>
      <c r="S27" s="280">
        <v>314</v>
      </c>
    </row>
    <row r="28" spans="1:21" ht="10.5" x14ac:dyDescent="0.25">
      <c r="A28" s="42" t="s">
        <v>289</v>
      </c>
      <c r="B28" s="43" t="s">
        <v>41</v>
      </c>
      <c r="C28" s="43">
        <v>2094</v>
      </c>
      <c r="D28" s="42" t="s">
        <v>42</v>
      </c>
      <c r="E28" s="44">
        <v>413</v>
      </c>
      <c r="F28" s="15"/>
      <c r="G28" s="45">
        <v>413</v>
      </c>
      <c r="H28" s="46"/>
      <c r="I28" s="47"/>
      <c r="J28" s="45">
        <v>0</v>
      </c>
      <c r="K28" s="48"/>
      <c r="L28" s="49">
        <v>1290005.3688134782</v>
      </c>
      <c r="N28" s="47"/>
      <c r="O28" s="47"/>
      <c r="P28" s="47"/>
      <c r="Q28" s="47"/>
      <c r="S28" s="280">
        <v>413</v>
      </c>
    </row>
    <row r="29" spans="1:21" ht="10.5" x14ac:dyDescent="0.25">
      <c r="A29" s="42" t="s">
        <v>291</v>
      </c>
      <c r="B29" s="43">
        <v>0</v>
      </c>
      <c r="C29" s="43">
        <v>2013</v>
      </c>
      <c r="D29" s="42" t="s">
        <v>43</v>
      </c>
      <c r="E29" s="44">
        <v>183</v>
      </c>
      <c r="F29" s="15"/>
      <c r="G29" s="45">
        <v>183</v>
      </c>
      <c r="H29" s="46"/>
      <c r="I29" s="47"/>
      <c r="J29" s="45">
        <v>0</v>
      </c>
      <c r="K29" s="48"/>
      <c r="L29" s="49">
        <v>571600.44187134749</v>
      </c>
      <c r="N29" s="47"/>
      <c r="O29" s="47"/>
      <c r="P29" s="47"/>
      <c r="Q29" s="47"/>
      <c r="S29" s="280">
        <v>183</v>
      </c>
    </row>
    <row r="30" spans="1:21" ht="10.5" x14ac:dyDescent="0.25">
      <c r="A30" s="42" t="s">
        <v>291</v>
      </c>
      <c r="B30" s="43">
        <v>0</v>
      </c>
      <c r="C30" s="43">
        <v>3024</v>
      </c>
      <c r="D30" s="42" t="s">
        <v>44</v>
      </c>
      <c r="E30" s="44">
        <v>397</v>
      </c>
      <c r="F30" s="15"/>
      <c r="G30" s="45">
        <v>397</v>
      </c>
      <c r="H30" s="46"/>
      <c r="I30" s="47"/>
      <c r="J30" s="45">
        <v>0</v>
      </c>
      <c r="K30" s="48"/>
      <c r="L30" s="49">
        <v>1240029.3738957648</v>
      </c>
      <c r="N30" s="47"/>
      <c r="O30" s="47"/>
      <c r="P30" s="47"/>
      <c r="Q30" s="47"/>
      <c r="S30" s="280">
        <v>397</v>
      </c>
    </row>
    <row r="31" spans="1:21" ht="10.5" x14ac:dyDescent="0.25">
      <c r="A31" s="42" t="s">
        <v>289</v>
      </c>
      <c r="B31" s="43" t="s">
        <v>45</v>
      </c>
      <c r="C31" s="43">
        <v>2015</v>
      </c>
      <c r="D31" s="42" t="s">
        <v>46</v>
      </c>
      <c r="E31" s="44">
        <v>215</v>
      </c>
      <c r="F31" s="15"/>
      <c r="G31" s="45">
        <v>215</v>
      </c>
      <c r="H31" s="46"/>
      <c r="I31" s="47"/>
      <c r="J31" s="45">
        <v>0</v>
      </c>
      <c r="K31" s="48"/>
      <c r="L31" s="49">
        <v>671552.4317067744</v>
      </c>
      <c r="N31" s="47"/>
      <c r="O31" s="47"/>
      <c r="P31" s="47"/>
      <c r="Q31" s="47"/>
      <c r="S31" s="280">
        <v>215</v>
      </c>
    </row>
    <row r="32" spans="1:21" ht="10.5" x14ac:dyDescent="0.25">
      <c r="A32" s="42" t="s">
        <v>291</v>
      </c>
      <c r="B32" s="43">
        <v>0</v>
      </c>
      <c r="C32" s="43">
        <v>2186</v>
      </c>
      <c r="D32" s="42" t="s">
        <v>386</v>
      </c>
      <c r="E32" s="44">
        <v>420</v>
      </c>
      <c r="F32" s="15"/>
      <c r="G32" s="45">
        <v>420</v>
      </c>
      <c r="H32" s="46"/>
      <c r="I32" s="47"/>
      <c r="J32" s="45">
        <v>0</v>
      </c>
      <c r="K32" s="48"/>
      <c r="L32" s="49">
        <v>1311869.8665899779</v>
      </c>
      <c r="N32" s="47"/>
      <c r="O32" s="47"/>
      <c r="P32" s="47"/>
      <c r="Q32" s="47"/>
      <c r="S32" s="280">
        <v>420</v>
      </c>
    </row>
    <row r="33" spans="1:21" ht="10.5" x14ac:dyDescent="0.25">
      <c r="A33" s="42" t="s">
        <v>289</v>
      </c>
      <c r="B33" s="43" t="s">
        <v>47</v>
      </c>
      <c r="C33" s="43">
        <v>2110</v>
      </c>
      <c r="D33" s="42" t="s">
        <v>48</v>
      </c>
      <c r="E33" s="44">
        <v>415</v>
      </c>
      <c r="F33" s="15"/>
      <c r="G33" s="45">
        <v>415</v>
      </c>
      <c r="H33" s="46"/>
      <c r="I33" s="47"/>
      <c r="J33" s="45">
        <v>0</v>
      </c>
      <c r="K33" s="48"/>
      <c r="L33" s="49">
        <v>1296252.3681781923</v>
      </c>
      <c r="N33" s="47"/>
      <c r="O33" s="47"/>
      <c r="P33" s="47"/>
      <c r="Q33" s="47"/>
      <c r="S33" s="280">
        <v>415</v>
      </c>
    </row>
    <row r="34" spans="1:21" ht="10.5" x14ac:dyDescent="0.25">
      <c r="A34" s="42" t="s">
        <v>289</v>
      </c>
      <c r="B34" s="43" t="s">
        <v>49</v>
      </c>
      <c r="C34" s="43">
        <v>2111</v>
      </c>
      <c r="D34" s="42" t="s">
        <v>50</v>
      </c>
      <c r="E34" s="44">
        <v>424</v>
      </c>
      <c r="F34" s="15"/>
      <c r="G34" s="45">
        <v>424</v>
      </c>
      <c r="H34" s="46"/>
      <c r="I34" s="47"/>
      <c r="J34" s="45">
        <v>0</v>
      </c>
      <c r="K34" s="48"/>
      <c r="L34" s="49">
        <v>1324363.8653194061</v>
      </c>
      <c r="N34" s="53"/>
      <c r="O34" s="47"/>
      <c r="P34" s="47"/>
      <c r="Q34" s="47"/>
      <c r="S34" s="280">
        <v>424</v>
      </c>
    </row>
    <row r="35" spans="1:21" ht="10.5" x14ac:dyDescent="0.25">
      <c r="A35" s="42" t="s">
        <v>291</v>
      </c>
      <c r="B35" s="43">
        <v>0</v>
      </c>
      <c r="C35" s="43">
        <v>2024</v>
      </c>
      <c r="D35" s="42" t="s">
        <v>51</v>
      </c>
      <c r="E35" s="44">
        <v>593</v>
      </c>
      <c r="F35" s="15"/>
      <c r="G35" s="45">
        <v>593</v>
      </c>
      <c r="H35" s="46"/>
      <c r="I35" s="47"/>
      <c r="J35" s="45">
        <v>0</v>
      </c>
      <c r="K35" s="48"/>
      <c r="L35" s="49">
        <v>1852235.3116377543</v>
      </c>
      <c r="N35" s="47"/>
      <c r="O35" s="47"/>
      <c r="P35" s="47"/>
      <c r="Q35" s="47"/>
      <c r="S35" s="280">
        <v>593</v>
      </c>
    </row>
    <row r="36" spans="1:21" ht="10.5" x14ac:dyDescent="0.25">
      <c r="A36" s="42" t="s">
        <v>291</v>
      </c>
      <c r="B36" s="43">
        <v>0</v>
      </c>
      <c r="C36" s="43">
        <v>2112</v>
      </c>
      <c r="D36" s="42" t="s">
        <v>306</v>
      </c>
      <c r="E36" s="44">
        <v>315</v>
      </c>
      <c r="F36" s="15"/>
      <c r="G36" s="45">
        <v>315</v>
      </c>
      <c r="H36" s="46"/>
      <c r="I36" s="47"/>
      <c r="J36" s="45">
        <v>0</v>
      </c>
      <c r="K36" s="48"/>
      <c r="L36" s="49">
        <v>983902.3999424834</v>
      </c>
      <c r="N36" s="47"/>
      <c r="O36" s="47"/>
      <c r="P36" s="47"/>
      <c r="Q36" s="47"/>
      <c r="S36" s="280">
        <v>315</v>
      </c>
      <c r="T36" s="51"/>
      <c r="U36" s="52"/>
    </row>
    <row r="37" spans="1:21" ht="10.5" x14ac:dyDescent="0.25">
      <c r="A37" s="42" t="s">
        <v>291</v>
      </c>
      <c r="B37" s="43">
        <v>0</v>
      </c>
      <c r="C37" s="43">
        <v>2167</v>
      </c>
      <c r="D37" s="42" t="s">
        <v>387</v>
      </c>
      <c r="E37" s="44">
        <v>208</v>
      </c>
      <c r="F37" s="15"/>
      <c r="G37" s="45">
        <v>208</v>
      </c>
      <c r="H37" s="46"/>
      <c r="I37" s="47"/>
      <c r="J37" s="45">
        <v>0</v>
      </c>
      <c r="K37" s="48"/>
      <c r="L37" s="49">
        <v>649687.93393027468</v>
      </c>
      <c r="N37" s="53"/>
      <c r="O37" s="47"/>
      <c r="P37" s="47"/>
      <c r="Q37" s="47"/>
      <c r="S37" s="280">
        <v>208</v>
      </c>
    </row>
    <row r="38" spans="1:21" ht="10.5" x14ac:dyDescent="0.25">
      <c r="A38" s="42" t="s">
        <v>291</v>
      </c>
      <c r="B38" s="43">
        <v>0</v>
      </c>
      <c r="C38" s="43" t="s">
        <v>307</v>
      </c>
      <c r="D38" s="42" t="s">
        <v>7</v>
      </c>
      <c r="E38" s="44">
        <v>420</v>
      </c>
      <c r="F38" s="15"/>
      <c r="G38" s="45">
        <v>420</v>
      </c>
      <c r="H38" s="46"/>
      <c r="I38" s="47"/>
      <c r="J38" s="45">
        <v>0</v>
      </c>
      <c r="K38" s="48"/>
      <c r="L38" s="49">
        <v>1311869.8665899779</v>
      </c>
      <c r="N38" s="47"/>
      <c r="O38" s="47"/>
      <c r="P38" s="47"/>
      <c r="Q38" s="15">
        <v>0</v>
      </c>
      <c r="S38" s="280">
        <v>420</v>
      </c>
    </row>
    <row r="39" spans="1:21" ht="10.5" x14ac:dyDescent="0.25">
      <c r="A39" s="42" t="s">
        <v>291</v>
      </c>
      <c r="B39" s="43">
        <v>0</v>
      </c>
      <c r="C39" s="43">
        <v>2018</v>
      </c>
      <c r="D39" s="42" t="s">
        <v>53</v>
      </c>
      <c r="E39" s="44">
        <v>419</v>
      </c>
      <c r="F39" s="15"/>
      <c r="G39" s="45">
        <v>419</v>
      </c>
      <c r="H39" s="46"/>
      <c r="I39" s="47"/>
      <c r="J39" s="45">
        <v>0</v>
      </c>
      <c r="K39" s="48"/>
      <c r="L39" s="49">
        <v>1308746.3669076208</v>
      </c>
      <c r="N39" s="47"/>
      <c r="O39" s="47"/>
      <c r="P39" s="47"/>
      <c r="Q39" s="47"/>
      <c r="S39" s="280">
        <v>419</v>
      </c>
    </row>
    <row r="40" spans="1:21" ht="10.5" x14ac:dyDescent="0.25">
      <c r="A40" s="42" t="s">
        <v>292</v>
      </c>
      <c r="B40" s="43">
        <v>0</v>
      </c>
      <c r="C40" s="43">
        <v>2008</v>
      </c>
      <c r="D40" s="42" t="s">
        <v>54</v>
      </c>
      <c r="E40" s="44">
        <v>418</v>
      </c>
      <c r="F40" s="15"/>
      <c r="G40" s="45">
        <v>418</v>
      </c>
      <c r="H40" s="46"/>
      <c r="I40" s="47"/>
      <c r="J40" s="45">
        <v>0</v>
      </c>
      <c r="K40" s="48"/>
      <c r="L40" s="49">
        <v>1305622.8672252637</v>
      </c>
      <c r="N40" s="47"/>
      <c r="O40" s="47"/>
      <c r="P40" s="47"/>
      <c r="Q40" s="15">
        <v>0</v>
      </c>
      <c r="S40" s="280">
        <v>418</v>
      </c>
    </row>
    <row r="41" spans="1:21" ht="10.5" x14ac:dyDescent="0.25">
      <c r="A41" s="42" t="s">
        <v>291</v>
      </c>
      <c r="B41" s="43">
        <v>0</v>
      </c>
      <c r="C41" s="43">
        <v>3028</v>
      </c>
      <c r="D41" s="42" t="s">
        <v>55</v>
      </c>
      <c r="E41" s="44">
        <v>210</v>
      </c>
      <c r="F41" s="15"/>
      <c r="G41" s="45">
        <v>210</v>
      </c>
      <c r="H41" s="46"/>
      <c r="I41" s="47"/>
      <c r="J41" s="45">
        <v>0</v>
      </c>
      <c r="K41" s="48"/>
      <c r="L41" s="49">
        <v>655934.93329498894</v>
      </c>
      <c r="N41" s="47"/>
      <c r="O41" s="47"/>
      <c r="P41" s="47"/>
      <c r="Q41" s="47"/>
      <c r="S41" s="280">
        <v>210</v>
      </c>
    </row>
    <row r="42" spans="1:21" ht="10.5" x14ac:dyDescent="0.25">
      <c r="A42" s="42" t="s">
        <v>289</v>
      </c>
      <c r="B42" s="43" t="s">
        <v>56</v>
      </c>
      <c r="C42" s="43">
        <v>2147</v>
      </c>
      <c r="D42" s="42" t="s">
        <v>57</v>
      </c>
      <c r="E42" s="44">
        <v>207</v>
      </c>
      <c r="F42" s="15"/>
      <c r="G42" s="45">
        <v>207</v>
      </c>
      <c r="H42" s="46"/>
      <c r="I42" s="47"/>
      <c r="J42" s="45">
        <v>0</v>
      </c>
      <c r="K42" s="48"/>
      <c r="L42" s="49">
        <v>646564.43424791761</v>
      </c>
      <c r="N42" s="47"/>
      <c r="O42" s="47"/>
      <c r="P42" s="47"/>
      <c r="Q42" s="47"/>
      <c r="S42" s="280">
        <v>207</v>
      </c>
    </row>
    <row r="43" spans="1:21" ht="10.5" x14ac:dyDescent="0.25">
      <c r="A43" s="42" t="s">
        <v>291</v>
      </c>
      <c r="B43" s="43">
        <v>0</v>
      </c>
      <c r="C43" s="43">
        <v>2120</v>
      </c>
      <c r="D43" s="42" t="s">
        <v>308</v>
      </c>
      <c r="E43" s="44">
        <v>399</v>
      </c>
      <c r="F43" s="15"/>
      <c r="G43" s="45">
        <v>399</v>
      </c>
      <c r="H43" s="46"/>
      <c r="I43" s="47"/>
      <c r="J43" s="45">
        <v>0</v>
      </c>
      <c r="K43" s="48"/>
      <c r="L43" s="49">
        <v>1246276.373260479</v>
      </c>
      <c r="N43" s="47"/>
      <c r="O43" s="47"/>
      <c r="P43" s="47"/>
      <c r="Q43" s="47"/>
      <c r="S43" s="280">
        <v>399</v>
      </c>
    </row>
    <row r="44" spans="1:21" ht="10.5" x14ac:dyDescent="0.25">
      <c r="A44" s="42" t="s">
        <v>289</v>
      </c>
      <c r="B44" s="43" t="s">
        <v>58</v>
      </c>
      <c r="C44" s="43">
        <v>2113</v>
      </c>
      <c r="D44" s="42" t="s">
        <v>59</v>
      </c>
      <c r="E44" s="44">
        <v>520</v>
      </c>
      <c r="F44" s="15"/>
      <c r="G44" s="45">
        <v>520</v>
      </c>
      <c r="H44" s="46"/>
      <c r="I44" s="47"/>
      <c r="J44" s="45">
        <v>0</v>
      </c>
      <c r="K44" s="48"/>
      <c r="L44" s="49">
        <v>1624219.8348256869</v>
      </c>
      <c r="N44" s="47"/>
      <c r="O44" s="47"/>
      <c r="P44" s="47"/>
      <c r="Q44" s="47"/>
      <c r="S44" s="280">
        <v>520</v>
      </c>
      <c r="T44" s="51"/>
      <c r="U44" s="52"/>
    </row>
    <row r="45" spans="1:21" ht="10.5" x14ac:dyDescent="0.25">
      <c r="A45" s="42" t="s">
        <v>289</v>
      </c>
      <c r="B45" s="43" t="s">
        <v>60</v>
      </c>
      <c r="C45" s="43">
        <v>2103</v>
      </c>
      <c r="D45" s="42" t="s">
        <v>61</v>
      </c>
      <c r="E45" s="44">
        <v>210</v>
      </c>
      <c r="F45" s="15"/>
      <c r="G45" s="45">
        <v>210</v>
      </c>
      <c r="H45" s="46"/>
      <c r="I45" s="47"/>
      <c r="J45" s="45">
        <v>0</v>
      </c>
      <c r="K45" s="48"/>
      <c r="L45" s="49">
        <v>655934.93329498894</v>
      </c>
      <c r="N45" s="47"/>
      <c r="O45" s="47"/>
      <c r="P45" s="47"/>
      <c r="Q45" s="47"/>
      <c r="S45" s="280">
        <v>210</v>
      </c>
    </row>
    <row r="46" spans="1:21" ht="10.5" x14ac:dyDescent="0.25">
      <c r="A46" s="42" t="s">
        <v>289</v>
      </c>
      <c r="B46" s="43" t="s">
        <v>62</v>
      </c>
      <c r="C46" s="43">
        <v>2084</v>
      </c>
      <c r="D46" s="42" t="s">
        <v>63</v>
      </c>
      <c r="E46" s="44">
        <v>402</v>
      </c>
      <c r="F46" s="15"/>
      <c r="G46" s="45">
        <v>402</v>
      </c>
      <c r="H46" s="46"/>
      <c r="I46" s="47"/>
      <c r="J46" s="45">
        <v>0</v>
      </c>
      <c r="K46" s="48"/>
      <c r="L46" s="49">
        <v>1255646.8723075502</v>
      </c>
      <c r="N46" s="47"/>
      <c r="O46" s="47"/>
      <c r="P46" s="47"/>
      <c r="Q46" s="47"/>
      <c r="S46" s="280">
        <v>402</v>
      </c>
    </row>
    <row r="47" spans="1:21" ht="10.5" x14ac:dyDescent="0.25">
      <c r="A47" s="42" t="s">
        <v>291</v>
      </c>
      <c r="B47" s="43">
        <v>0</v>
      </c>
      <c r="C47" s="43">
        <v>2183</v>
      </c>
      <c r="D47" s="42" t="s">
        <v>64</v>
      </c>
      <c r="E47" s="44">
        <v>422</v>
      </c>
      <c r="F47" s="15"/>
      <c r="G47" s="45">
        <v>422</v>
      </c>
      <c r="H47" s="46"/>
      <c r="I47" s="47"/>
      <c r="J47" s="45">
        <v>0</v>
      </c>
      <c r="K47" s="48"/>
      <c r="L47" s="49">
        <v>1318116.865954692</v>
      </c>
      <c r="N47" s="47"/>
      <c r="O47" s="47"/>
      <c r="P47" s="47"/>
      <c r="Q47" s="47"/>
      <c r="S47" s="280">
        <v>422</v>
      </c>
    </row>
    <row r="48" spans="1:21" ht="10.5" x14ac:dyDescent="0.25">
      <c r="A48" s="42" t="s">
        <v>291</v>
      </c>
      <c r="B48" s="43">
        <v>0</v>
      </c>
      <c r="C48" s="43">
        <v>2065</v>
      </c>
      <c r="D48" s="42" t="s">
        <v>309</v>
      </c>
      <c r="E48" s="44">
        <v>342</v>
      </c>
      <c r="F48" s="15"/>
      <c r="G48" s="45">
        <v>342</v>
      </c>
      <c r="H48" s="46"/>
      <c r="I48" s="47"/>
      <c r="J48" s="45">
        <v>0</v>
      </c>
      <c r="K48" s="48"/>
      <c r="L48" s="49">
        <v>1068236.8913661249</v>
      </c>
      <c r="N48" s="47"/>
      <c r="O48" s="47"/>
      <c r="P48" s="47"/>
      <c r="Q48" s="47"/>
      <c r="S48" s="280">
        <v>342</v>
      </c>
    </row>
    <row r="49" spans="1:21" ht="10.5" x14ac:dyDescent="0.25">
      <c r="A49" s="42" t="s">
        <v>291</v>
      </c>
      <c r="B49" s="43">
        <v>0</v>
      </c>
      <c r="C49" s="43">
        <v>2007</v>
      </c>
      <c r="D49" s="42" t="s">
        <v>65</v>
      </c>
      <c r="E49" s="44">
        <v>394</v>
      </c>
      <c r="F49" s="15"/>
      <c r="G49" s="45">
        <v>394</v>
      </c>
      <c r="H49" s="46"/>
      <c r="I49" s="47"/>
      <c r="J49" s="45">
        <v>0</v>
      </c>
      <c r="K49" s="48"/>
      <c r="L49" s="49">
        <v>1230658.8748486934</v>
      </c>
      <c r="N49" s="47"/>
      <c r="O49" s="47"/>
      <c r="P49" s="47"/>
      <c r="Q49" s="47"/>
      <c r="S49" s="280">
        <v>394</v>
      </c>
    </row>
    <row r="50" spans="1:21" ht="10.5" x14ac:dyDescent="0.25">
      <c r="A50" s="42" t="s">
        <v>289</v>
      </c>
      <c r="B50" s="43" t="s">
        <v>66</v>
      </c>
      <c r="C50" s="43">
        <v>5201</v>
      </c>
      <c r="D50" s="42" t="s">
        <v>67</v>
      </c>
      <c r="E50" s="44">
        <v>206</v>
      </c>
      <c r="F50" s="15"/>
      <c r="G50" s="45">
        <v>206</v>
      </c>
      <c r="H50" s="46"/>
      <c r="I50" s="47"/>
      <c r="J50" s="45">
        <v>0</v>
      </c>
      <c r="K50" s="48"/>
      <c r="L50" s="49">
        <v>643440.93456556054</v>
      </c>
      <c r="N50" s="47"/>
      <c r="O50" s="47"/>
      <c r="P50" s="47"/>
      <c r="Q50" s="47"/>
      <c r="S50" s="280">
        <v>206</v>
      </c>
    </row>
    <row r="51" spans="1:21" ht="10.5" x14ac:dyDescent="0.25">
      <c r="A51" s="42" t="s">
        <v>289</v>
      </c>
      <c r="B51" s="43" t="s">
        <v>68</v>
      </c>
      <c r="C51" s="43">
        <v>2027</v>
      </c>
      <c r="D51" s="42" t="s">
        <v>69</v>
      </c>
      <c r="E51" s="44">
        <v>385</v>
      </c>
      <c r="F51" s="15"/>
      <c r="G51" s="45">
        <v>385</v>
      </c>
      <c r="H51" s="46"/>
      <c r="I51" s="47"/>
      <c r="J51" s="45">
        <v>0</v>
      </c>
      <c r="K51" s="48"/>
      <c r="L51" s="49">
        <v>1202547.3777074798</v>
      </c>
      <c r="N51" s="47"/>
      <c r="O51" s="47"/>
      <c r="P51" s="47"/>
      <c r="Q51" s="47"/>
      <c r="S51" s="280">
        <v>385</v>
      </c>
    </row>
    <row r="52" spans="1:21" ht="10.5" x14ac:dyDescent="0.25">
      <c r="A52" s="42" t="s">
        <v>289</v>
      </c>
      <c r="B52" s="43" t="s">
        <v>70</v>
      </c>
      <c r="C52" s="43">
        <v>2182</v>
      </c>
      <c r="D52" s="42" t="s">
        <v>71</v>
      </c>
      <c r="E52" s="44">
        <v>419</v>
      </c>
      <c r="F52" s="15"/>
      <c r="G52" s="45">
        <v>419</v>
      </c>
      <c r="H52" s="46"/>
      <c r="I52" s="47"/>
      <c r="J52" s="45">
        <v>0</v>
      </c>
      <c r="K52" s="48"/>
      <c r="L52" s="49">
        <v>1308746.3669076208</v>
      </c>
      <c r="N52" s="53"/>
      <c r="O52" s="47"/>
      <c r="P52" s="47"/>
      <c r="Q52" s="47"/>
      <c r="S52" s="280">
        <v>419</v>
      </c>
    </row>
    <row r="53" spans="1:21" ht="10.5" x14ac:dyDescent="0.25">
      <c r="A53" s="42" t="s">
        <v>289</v>
      </c>
      <c r="B53" s="43" t="s">
        <v>72</v>
      </c>
      <c r="C53" s="43">
        <v>2157</v>
      </c>
      <c r="D53" s="42" t="s">
        <v>73</v>
      </c>
      <c r="E53" s="44">
        <v>178</v>
      </c>
      <c r="F53" s="15"/>
      <c r="G53" s="45">
        <v>178</v>
      </c>
      <c r="H53" s="46"/>
      <c r="I53" s="47"/>
      <c r="J53" s="45">
        <v>0</v>
      </c>
      <c r="K53" s="48"/>
      <c r="L53" s="49">
        <v>555982.94345956203</v>
      </c>
      <c r="N53" s="47"/>
      <c r="O53" s="47"/>
      <c r="P53" s="47"/>
      <c r="Q53" s="47"/>
      <c r="S53" s="280">
        <v>178</v>
      </c>
    </row>
    <row r="54" spans="1:21" ht="10.5" x14ac:dyDescent="0.25">
      <c r="A54" s="42" t="s">
        <v>291</v>
      </c>
      <c r="B54" s="43">
        <v>0</v>
      </c>
      <c r="C54" s="43">
        <v>2034</v>
      </c>
      <c r="D54" s="42" t="s">
        <v>388</v>
      </c>
      <c r="E54" s="44">
        <v>536</v>
      </c>
      <c r="F54" s="15"/>
      <c r="G54" s="45">
        <v>536</v>
      </c>
      <c r="H54" s="46"/>
      <c r="I54" s="47"/>
      <c r="J54" s="45">
        <v>0</v>
      </c>
      <c r="K54" s="48"/>
      <c r="L54" s="49">
        <v>1674195.8297434002</v>
      </c>
      <c r="N54" s="15"/>
      <c r="O54" s="47"/>
      <c r="P54" s="47"/>
      <c r="Q54" s="47"/>
      <c r="S54" s="280">
        <v>536</v>
      </c>
    </row>
    <row r="55" spans="1:21" ht="10.5" x14ac:dyDescent="0.25">
      <c r="A55" s="42" t="s">
        <v>291</v>
      </c>
      <c r="B55" s="43">
        <v>0</v>
      </c>
      <c r="C55" s="43">
        <v>2033</v>
      </c>
      <c r="D55" s="42" t="s">
        <v>74</v>
      </c>
      <c r="E55" s="44">
        <v>202</v>
      </c>
      <c r="F55" s="15"/>
      <c r="G55" s="45">
        <v>202</v>
      </c>
      <c r="H55" s="46"/>
      <c r="I55" s="47"/>
      <c r="J55" s="45">
        <v>0</v>
      </c>
      <c r="K55" s="48"/>
      <c r="L55" s="49">
        <v>630946.93583613215</v>
      </c>
      <c r="N55" s="47"/>
      <c r="O55" s="47"/>
      <c r="P55" s="47"/>
      <c r="Q55" s="47"/>
      <c r="S55" s="280">
        <v>202</v>
      </c>
    </row>
    <row r="56" spans="1:21" ht="10.5" x14ac:dyDescent="0.25">
      <c r="A56" s="42" t="s">
        <v>291</v>
      </c>
      <c r="B56" s="43">
        <v>0</v>
      </c>
      <c r="C56" s="43">
        <v>2093</v>
      </c>
      <c r="D56" s="42" t="s">
        <v>75</v>
      </c>
      <c r="E56" s="44">
        <v>382</v>
      </c>
      <c r="F56" s="15"/>
      <c r="G56" s="45">
        <v>382</v>
      </c>
      <c r="H56" s="46"/>
      <c r="I56" s="47"/>
      <c r="J56" s="45">
        <v>0</v>
      </c>
      <c r="K56" s="48"/>
      <c r="L56" s="49">
        <v>1193176.8786604083</v>
      </c>
      <c r="N56" s="53"/>
      <c r="O56" s="47"/>
      <c r="P56" s="47"/>
      <c r="Q56" s="47"/>
      <c r="S56" s="280">
        <v>382</v>
      </c>
    </row>
    <row r="57" spans="1:21" ht="10.5" x14ac:dyDescent="0.25">
      <c r="A57" s="42" t="s">
        <v>291</v>
      </c>
      <c r="B57" s="43">
        <v>0</v>
      </c>
      <c r="C57" s="43">
        <v>2114</v>
      </c>
      <c r="D57" s="42" t="s">
        <v>76</v>
      </c>
      <c r="E57" s="44">
        <v>212</v>
      </c>
      <c r="F57" s="15"/>
      <c r="G57" s="45">
        <v>212</v>
      </c>
      <c r="H57" s="46"/>
      <c r="I57" s="47"/>
      <c r="J57" s="45">
        <v>0</v>
      </c>
      <c r="K57" s="48"/>
      <c r="L57" s="49">
        <v>662181.93265970307</v>
      </c>
      <c r="N57" s="47"/>
      <c r="O57" s="47"/>
      <c r="P57" s="47"/>
      <c r="Q57" s="47"/>
      <c r="S57" s="280">
        <v>212</v>
      </c>
    </row>
    <row r="58" spans="1:21" ht="10.5" x14ac:dyDescent="0.25">
      <c r="A58" s="42" t="s">
        <v>291</v>
      </c>
      <c r="B58" s="43">
        <v>0</v>
      </c>
      <c r="C58" s="43">
        <v>2121</v>
      </c>
      <c r="D58" s="42" t="s">
        <v>77</v>
      </c>
      <c r="E58" s="44">
        <v>306</v>
      </c>
      <c r="F58" s="15"/>
      <c r="G58" s="45">
        <v>306</v>
      </c>
      <c r="H58" s="46"/>
      <c r="I58" s="47"/>
      <c r="J58" s="45">
        <v>0</v>
      </c>
      <c r="K58" s="48"/>
      <c r="L58" s="49">
        <v>955790.90280126955</v>
      </c>
      <c r="N58" s="15"/>
      <c r="O58" s="47"/>
      <c r="P58" s="47"/>
      <c r="Q58" s="47"/>
      <c r="S58" s="280">
        <v>306</v>
      </c>
      <c r="T58" s="51"/>
      <c r="U58" s="52"/>
    </row>
    <row r="59" spans="1:21" ht="10.5" x14ac:dyDescent="0.25">
      <c r="A59" s="42" t="s">
        <v>291</v>
      </c>
      <c r="B59" s="43">
        <v>0</v>
      </c>
      <c r="C59" s="43">
        <v>2038</v>
      </c>
      <c r="D59" s="42" t="s">
        <v>24</v>
      </c>
      <c r="E59" s="44">
        <v>637</v>
      </c>
      <c r="F59" s="15"/>
      <c r="G59" s="45">
        <v>637</v>
      </c>
      <c r="H59" s="46"/>
      <c r="I59" s="47"/>
      <c r="J59" s="45">
        <v>0</v>
      </c>
      <c r="K59" s="48"/>
      <c r="L59" s="49">
        <v>1989669.2976614663</v>
      </c>
      <c r="N59" s="47"/>
      <c r="O59" s="47"/>
      <c r="P59" s="47"/>
      <c r="Q59" s="47"/>
      <c r="S59" s="280">
        <v>637</v>
      </c>
    </row>
    <row r="60" spans="1:21" ht="10.5" x14ac:dyDescent="0.25">
      <c r="A60" s="42" t="s">
        <v>289</v>
      </c>
      <c r="B60" s="43" t="s">
        <v>78</v>
      </c>
      <c r="C60" s="43">
        <v>3308</v>
      </c>
      <c r="D60" s="42" t="s">
        <v>79</v>
      </c>
      <c r="E60" s="44">
        <v>406</v>
      </c>
      <c r="F60" s="15"/>
      <c r="G60" s="45">
        <v>406</v>
      </c>
      <c r="H60" s="46"/>
      <c r="I60" s="47"/>
      <c r="J60" s="45">
        <v>0</v>
      </c>
      <c r="K60" s="48"/>
      <c r="L60" s="49">
        <v>1268140.8710369784</v>
      </c>
      <c r="N60" s="47"/>
      <c r="O60" s="47"/>
      <c r="P60" s="47"/>
      <c r="Q60" s="47"/>
      <c r="S60" s="280">
        <v>406</v>
      </c>
    </row>
    <row r="61" spans="1:21" ht="10.5" x14ac:dyDescent="0.25">
      <c r="A61" s="42" t="s">
        <v>291</v>
      </c>
      <c r="B61" s="43" t="s">
        <v>80</v>
      </c>
      <c r="C61" s="43">
        <v>2026</v>
      </c>
      <c r="D61" s="42" t="s">
        <v>81</v>
      </c>
      <c r="E61" s="44">
        <v>339</v>
      </c>
      <c r="F61" s="15"/>
      <c r="G61" s="45">
        <v>339</v>
      </c>
      <c r="H61" s="46"/>
      <c r="I61" s="47"/>
      <c r="J61" s="45">
        <v>0</v>
      </c>
      <c r="K61" s="48"/>
      <c r="L61" s="49">
        <v>1058866.3923190534</v>
      </c>
      <c r="N61" s="53"/>
      <c r="O61" s="47"/>
      <c r="P61" s="47"/>
      <c r="Q61" s="47"/>
      <c r="S61" s="280">
        <v>339</v>
      </c>
    </row>
    <row r="62" spans="1:21" ht="10.5" x14ac:dyDescent="0.25">
      <c r="A62" s="42" t="s">
        <v>289</v>
      </c>
      <c r="B62" s="43" t="s">
        <v>82</v>
      </c>
      <c r="C62" s="43">
        <v>5203</v>
      </c>
      <c r="D62" s="42" t="s">
        <v>83</v>
      </c>
      <c r="E62" s="44">
        <v>209</v>
      </c>
      <c r="F62" s="15"/>
      <c r="G62" s="45">
        <v>209</v>
      </c>
      <c r="H62" s="46"/>
      <c r="I62" s="47"/>
      <c r="J62" s="45">
        <v>0</v>
      </c>
      <c r="K62" s="48"/>
      <c r="L62" s="49">
        <v>652811.43361263187</v>
      </c>
      <c r="N62" s="47"/>
      <c r="O62" s="47"/>
      <c r="P62" s="47"/>
      <c r="Q62" s="47"/>
      <c r="S62" s="280">
        <v>209</v>
      </c>
    </row>
    <row r="63" spans="1:21" ht="10.5" x14ac:dyDescent="0.25">
      <c r="A63" s="42" t="s">
        <v>291</v>
      </c>
      <c r="B63" s="43">
        <v>0</v>
      </c>
      <c r="C63" s="43">
        <v>5204</v>
      </c>
      <c r="D63" s="42" t="s">
        <v>84</v>
      </c>
      <c r="E63" s="44">
        <v>417</v>
      </c>
      <c r="F63" s="15"/>
      <c r="G63" s="45">
        <v>417</v>
      </c>
      <c r="H63" s="46"/>
      <c r="I63" s="47"/>
      <c r="J63" s="45">
        <v>0</v>
      </c>
      <c r="K63" s="48"/>
      <c r="L63" s="49">
        <v>1302499.3675429064</v>
      </c>
      <c r="N63" s="47"/>
      <c r="O63" s="47"/>
      <c r="P63" s="47"/>
      <c r="Q63" s="47"/>
      <c r="S63" s="280">
        <v>417</v>
      </c>
    </row>
    <row r="64" spans="1:21" ht="10.5" x14ac:dyDescent="0.25">
      <c r="A64" s="42" t="s">
        <v>291</v>
      </c>
      <c r="B64" s="43">
        <v>0</v>
      </c>
      <c r="C64" s="43">
        <v>2196</v>
      </c>
      <c r="D64" s="42" t="s">
        <v>85</v>
      </c>
      <c r="E64" s="44">
        <v>209</v>
      </c>
      <c r="F64" s="15"/>
      <c r="G64" s="45">
        <v>209</v>
      </c>
      <c r="H64" s="46"/>
      <c r="I64" s="47"/>
      <c r="J64" s="45">
        <v>0</v>
      </c>
      <c r="K64" s="48"/>
      <c r="L64" s="49">
        <v>652811.43361263187</v>
      </c>
      <c r="N64" s="47"/>
      <c r="O64" s="47"/>
      <c r="P64" s="47"/>
      <c r="Q64" s="47"/>
      <c r="S64" s="280">
        <v>209</v>
      </c>
    </row>
    <row r="65" spans="1:21" ht="10.5" x14ac:dyDescent="0.25">
      <c r="A65" s="42" t="s">
        <v>291</v>
      </c>
      <c r="B65" s="43">
        <v>0</v>
      </c>
      <c r="C65" s="43">
        <v>2123</v>
      </c>
      <c r="D65" s="42" t="s">
        <v>310</v>
      </c>
      <c r="E65" s="44">
        <v>348</v>
      </c>
      <c r="F65" s="15"/>
      <c r="G65" s="45">
        <v>348</v>
      </c>
      <c r="H65" s="46"/>
      <c r="I65" s="47"/>
      <c r="J65" s="45">
        <v>0</v>
      </c>
      <c r="K65" s="48"/>
      <c r="L65" s="49">
        <v>1086977.8894602673</v>
      </c>
      <c r="N65" s="47"/>
      <c r="O65" s="47"/>
      <c r="P65" s="47"/>
      <c r="Q65" s="47"/>
      <c r="S65" s="280">
        <v>348</v>
      </c>
    </row>
    <row r="66" spans="1:21" ht="10.5" x14ac:dyDescent="0.25">
      <c r="A66" s="42" t="s">
        <v>289</v>
      </c>
      <c r="B66" s="43" t="s">
        <v>86</v>
      </c>
      <c r="C66" s="43">
        <v>3379</v>
      </c>
      <c r="D66" s="42" t="s">
        <v>87</v>
      </c>
      <c r="E66" s="44">
        <v>408</v>
      </c>
      <c r="F66" s="15"/>
      <c r="G66" s="45">
        <v>408</v>
      </c>
      <c r="H66" s="46"/>
      <c r="I66" s="47"/>
      <c r="J66" s="45">
        <v>0</v>
      </c>
      <c r="K66" s="48"/>
      <c r="L66" s="49">
        <v>1274387.8704016928</v>
      </c>
      <c r="N66" s="47"/>
      <c r="O66" s="47"/>
      <c r="P66" s="47"/>
      <c r="Q66" s="47"/>
      <c r="S66" s="280">
        <v>408</v>
      </c>
    </row>
    <row r="67" spans="1:21" ht="10.5" x14ac:dyDescent="0.25">
      <c r="A67" s="42" t="s">
        <v>291</v>
      </c>
      <c r="B67" s="43">
        <v>0</v>
      </c>
      <c r="C67" s="43">
        <v>2029</v>
      </c>
      <c r="D67" s="42" t="s">
        <v>389</v>
      </c>
      <c r="E67" s="44">
        <v>626</v>
      </c>
      <c r="F67" s="15"/>
      <c r="G67" s="45">
        <v>626</v>
      </c>
      <c r="H67" s="46"/>
      <c r="I67" s="47"/>
      <c r="J67" s="45">
        <v>0</v>
      </c>
      <c r="K67" s="48"/>
      <c r="L67" s="49">
        <v>1955310.8011555383</v>
      </c>
      <c r="N67" s="47"/>
      <c r="O67" s="47"/>
      <c r="P67" s="47"/>
      <c r="Q67" s="47"/>
      <c r="S67" s="280">
        <v>626</v>
      </c>
    </row>
    <row r="68" spans="1:21" ht="10.5" x14ac:dyDescent="0.25">
      <c r="A68" s="42" t="s">
        <v>291</v>
      </c>
      <c r="B68" s="43">
        <v>0</v>
      </c>
      <c r="C68" s="43">
        <v>2180</v>
      </c>
      <c r="D68" s="42" t="s">
        <v>390</v>
      </c>
      <c r="E68" s="44">
        <v>435</v>
      </c>
      <c r="F68" s="15"/>
      <c r="G68" s="45">
        <v>435</v>
      </c>
      <c r="H68" s="46"/>
      <c r="I68" s="47"/>
      <c r="J68" s="45">
        <v>0</v>
      </c>
      <c r="K68" s="48"/>
      <c r="L68" s="49">
        <v>1358722.3618253341</v>
      </c>
      <c r="N68" s="47"/>
      <c r="O68" s="47"/>
      <c r="P68" s="47"/>
      <c r="Q68" s="47"/>
      <c r="S68" s="280">
        <v>435</v>
      </c>
    </row>
    <row r="69" spans="1:21" ht="10.5" x14ac:dyDescent="0.25">
      <c r="A69" s="42" t="s">
        <v>289</v>
      </c>
      <c r="B69" s="43" t="s">
        <v>88</v>
      </c>
      <c r="C69" s="43">
        <v>2168</v>
      </c>
      <c r="D69" s="42" t="s">
        <v>89</v>
      </c>
      <c r="E69" s="44">
        <v>303</v>
      </c>
      <c r="F69" s="15"/>
      <c r="G69" s="45">
        <v>303</v>
      </c>
      <c r="H69" s="46"/>
      <c r="I69" s="47"/>
      <c r="J69" s="45">
        <v>0</v>
      </c>
      <c r="K69" s="48"/>
      <c r="L69" s="49">
        <v>946420.40375419823</v>
      </c>
      <c r="N69" s="47"/>
      <c r="O69" s="47"/>
      <c r="P69" s="47"/>
      <c r="Q69" s="47"/>
      <c r="S69" s="280">
        <v>303</v>
      </c>
    </row>
    <row r="70" spans="1:21" ht="10.5" x14ac:dyDescent="0.25">
      <c r="A70" s="42" t="s">
        <v>289</v>
      </c>
      <c r="B70" s="43" t="s">
        <v>90</v>
      </c>
      <c r="C70" s="43">
        <v>3304</v>
      </c>
      <c r="D70" s="42" t="s">
        <v>91</v>
      </c>
      <c r="E70" s="44">
        <v>427</v>
      </c>
      <c r="F70" s="15"/>
      <c r="G70" s="45">
        <v>427</v>
      </c>
      <c r="H70" s="46"/>
      <c r="I70" s="47"/>
      <c r="J70" s="45">
        <v>0</v>
      </c>
      <c r="K70" s="48"/>
      <c r="L70" s="49">
        <v>1333734.3643664774</v>
      </c>
      <c r="N70" s="47"/>
      <c r="O70" s="47"/>
      <c r="P70" s="47"/>
      <c r="Q70" s="47"/>
      <c r="S70" s="280">
        <v>427</v>
      </c>
      <c r="T70" s="51"/>
      <c r="U70" s="52"/>
    </row>
    <row r="71" spans="1:21" ht="10.5" x14ac:dyDescent="0.25">
      <c r="A71" s="42" t="s">
        <v>289</v>
      </c>
      <c r="B71" s="43" t="s">
        <v>92</v>
      </c>
      <c r="C71" s="43">
        <v>2124</v>
      </c>
      <c r="D71" s="42" t="s">
        <v>93</v>
      </c>
      <c r="E71" s="44">
        <v>378</v>
      </c>
      <c r="F71" s="15"/>
      <c r="G71" s="45">
        <v>378</v>
      </c>
      <c r="H71" s="46"/>
      <c r="I71" s="47"/>
      <c r="J71" s="45">
        <v>0</v>
      </c>
      <c r="K71" s="48"/>
      <c r="L71" s="49">
        <v>1180682.87993098</v>
      </c>
      <c r="N71" s="47"/>
      <c r="O71" s="47"/>
      <c r="P71" s="47"/>
      <c r="Q71" s="47"/>
      <c r="S71" s="280">
        <v>378</v>
      </c>
      <c r="T71" s="51"/>
      <c r="U71" s="52"/>
    </row>
    <row r="72" spans="1:21" ht="10.5" x14ac:dyDescent="0.25">
      <c r="A72" s="42" t="s">
        <v>291</v>
      </c>
      <c r="B72" s="43">
        <v>0</v>
      </c>
      <c r="C72" s="43">
        <v>2195</v>
      </c>
      <c r="D72" s="42" t="s">
        <v>94</v>
      </c>
      <c r="E72" s="44">
        <v>619</v>
      </c>
      <c r="F72" s="15"/>
      <c r="G72" s="45">
        <v>619</v>
      </c>
      <c r="H72" s="46"/>
      <c r="I72" s="47"/>
      <c r="J72" s="45">
        <v>0</v>
      </c>
      <c r="K72" s="48"/>
      <c r="L72" s="49">
        <v>1933446.3033790388</v>
      </c>
      <c r="N72" s="47"/>
      <c r="O72" s="47"/>
      <c r="P72" s="47"/>
      <c r="Q72" s="47"/>
      <c r="S72" s="280">
        <v>619</v>
      </c>
    </row>
    <row r="73" spans="1:21" ht="10.5" x14ac:dyDescent="0.25">
      <c r="A73" s="42" t="s">
        <v>289</v>
      </c>
      <c r="B73" s="43" t="s">
        <v>95</v>
      </c>
      <c r="C73" s="43">
        <v>5207</v>
      </c>
      <c r="D73" s="42" t="s">
        <v>96</v>
      </c>
      <c r="E73" s="44">
        <v>103</v>
      </c>
      <c r="F73" s="15"/>
      <c r="G73" s="45">
        <v>103</v>
      </c>
      <c r="H73" s="46"/>
      <c r="I73" s="47"/>
      <c r="J73" s="45">
        <v>0</v>
      </c>
      <c r="K73" s="48"/>
      <c r="L73" s="49">
        <v>321720.46728278027</v>
      </c>
      <c r="N73" s="47"/>
      <c r="O73" s="47"/>
      <c r="P73" s="47"/>
      <c r="Q73" s="47"/>
      <c r="S73" s="280">
        <v>103</v>
      </c>
    </row>
    <row r="74" spans="1:21" ht="10.5" x14ac:dyDescent="0.25">
      <c r="A74" s="42" t="s">
        <v>289</v>
      </c>
      <c r="B74" s="43" t="s">
        <v>97</v>
      </c>
      <c r="C74" s="43">
        <v>3363</v>
      </c>
      <c r="D74" s="42" t="s">
        <v>98</v>
      </c>
      <c r="E74" s="44">
        <v>337</v>
      </c>
      <c r="F74" s="15"/>
      <c r="G74" s="45">
        <v>337</v>
      </c>
      <c r="H74" s="46"/>
      <c r="I74" s="47"/>
      <c r="J74" s="45">
        <v>0</v>
      </c>
      <c r="K74" s="48"/>
      <c r="L74" s="49">
        <v>1052619.3929543393</v>
      </c>
      <c r="N74" s="47"/>
      <c r="O74" s="47"/>
      <c r="P74" s="47"/>
      <c r="Q74" s="47"/>
      <c r="S74" s="280">
        <v>337</v>
      </c>
    </row>
    <row r="75" spans="1:21" ht="10.5" x14ac:dyDescent="0.25">
      <c r="A75" s="42" t="s">
        <v>289</v>
      </c>
      <c r="B75" s="43" t="s">
        <v>99</v>
      </c>
      <c r="C75" s="43">
        <v>5200</v>
      </c>
      <c r="D75" s="42" t="s">
        <v>100</v>
      </c>
      <c r="E75" s="44">
        <v>630</v>
      </c>
      <c r="F75" s="15"/>
      <c r="G75" s="45">
        <v>630</v>
      </c>
      <c r="H75" s="46"/>
      <c r="I75" s="47"/>
      <c r="J75" s="45">
        <v>0</v>
      </c>
      <c r="K75" s="48"/>
      <c r="L75" s="49">
        <v>1967804.7998849668</v>
      </c>
      <c r="N75" s="47"/>
      <c r="O75" s="47"/>
      <c r="P75" s="47"/>
      <c r="Q75" s="47"/>
      <c r="S75" s="280">
        <v>630</v>
      </c>
    </row>
    <row r="76" spans="1:21" ht="10.5" x14ac:dyDescent="0.25">
      <c r="A76" s="42" t="s">
        <v>289</v>
      </c>
      <c r="B76" s="43" t="s">
        <v>101</v>
      </c>
      <c r="C76" s="43">
        <v>2198</v>
      </c>
      <c r="D76" s="42" t="s">
        <v>102</v>
      </c>
      <c r="E76" s="44">
        <v>397</v>
      </c>
      <c r="F76" s="15"/>
      <c r="G76" s="45">
        <v>397</v>
      </c>
      <c r="H76" s="46"/>
      <c r="I76" s="47"/>
      <c r="J76" s="45">
        <v>0</v>
      </c>
      <c r="K76" s="48"/>
      <c r="L76" s="49">
        <v>1240029.3738957648</v>
      </c>
      <c r="N76" s="47"/>
      <c r="O76" s="47"/>
      <c r="P76" s="47"/>
      <c r="Q76" s="47"/>
      <c r="S76" s="280">
        <v>397</v>
      </c>
    </row>
    <row r="77" spans="1:21" ht="10.5" x14ac:dyDescent="0.25">
      <c r="A77" s="42" t="s">
        <v>291</v>
      </c>
      <c r="B77" s="43">
        <v>0</v>
      </c>
      <c r="C77" s="43">
        <v>2041</v>
      </c>
      <c r="D77" s="42" t="s">
        <v>103</v>
      </c>
      <c r="E77" s="44">
        <v>605</v>
      </c>
      <c r="F77" s="15"/>
      <c r="G77" s="45">
        <v>605</v>
      </c>
      <c r="H77" s="46"/>
      <c r="I77" s="47"/>
      <c r="J77" s="45">
        <v>0</v>
      </c>
      <c r="K77" s="48"/>
      <c r="L77" s="49">
        <v>1889717.3078260394</v>
      </c>
      <c r="N77" s="47"/>
      <c r="O77" s="47"/>
      <c r="P77" s="47"/>
      <c r="Q77" s="47"/>
      <c r="S77" s="280">
        <v>605</v>
      </c>
    </row>
    <row r="78" spans="1:21" ht="10.5" x14ac:dyDescent="0.25">
      <c r="A78" s="42" t="s">
        <v>291</v>
      </c>
      <c r="B78" s="43">
        <v>0</v>
      </c>
      <c r="C78" s="43">
        <v>2126</v>
      </c>
      <c r="D78" s="42" t="s">
        <v>104</v>
      </c>
      <c r="E78" s="44">
        <v>100</v>
      </c>
      <c r="F78" s="15"/>
      <c r="G78" s="45">
        <v>100</v>
      </c>
      <c r="H78" s="46"/>
      <c r="I78" s="47"/>
      <c r="J78" s="45">
        <v>0</v>
      </c>
      <c r="K78" s="48"/>
      <c r="L78" s="49">
        <v>312349.96823570901</v>
      </c>
      <c r="N78" s="47"/>
      <c r="O78" s="47"/>
      <c r="P78" s="47"/>
      <c r="Q78" s="47"/>
      <c r="S78" s="280">
        <v>100</v>
      </c>
    </row>
    <row r="79" spans="1:21" ht="10.5" x14ac:dyDescent="0.25">
      <c r="A79" s="42" t="s">
        <v>291</v>
      </c>
      <c r="B79" s="43">
        <v>0</v>
      </c>
      <c r="C79" s="43">
        <v>2127</v>
      </c>
      <c r="D79" s="42" t="s">
        <v>105</v>
      </c>
      <c r="E79" s="44">
        <v>207</v>
      </c>
      <c r="F79" s="15"/>
      <c r="G79" s="45">
        <v>207</v>
      </c>
      <c r="H79" s="46"/>
      <c r="I79" s="47"/>
      <c r="J79" s="45">
        <v>0</v>
      </c>
      <c r="K79" s="48"/>
      <c r="L79" s="49">
        <v>646564.43424791761</v>
      </c>
      <c r="N79" s="47"/>
      <c r="O79" s="47"/>
      <c r="P79" s="47"/>
      <c r="Q79" s="47"/>
      <c r="S79" s="280">
        <v>207</v>
      </c>
    </row>
    <row r="80" spans="1:21" ht="10.5" x14ac:dyDescent="0.25">
      <c r="A80" s="42" t="s">
        <v>289</v>
      </c>
      <c r="B80" s="43" t="s">
        <v>106</v>
      </c>
      <c r="C80" s="43">
        <v>2090</v>
      </c>
      <c r="D80" s="42" t="s">
        <v>107</v>
      </c>
      <c r="E80" s="44">
        <v>355</v>
      </c>
      <c r="F80" s="15"/>
      <c r="G80" s="45">
        <v>355</v>
      </c>
      <c r="H80" s="46"/>
      <c r="I80" s="47"/>
      <c r="J80" s="45">
        <v>0</v>
      </c>
      <c r="K80" s="48"/>
      <c r="L80" s="49">
        <v>1108842.387236767</v>
      </c>
      <c r="N80" s="47"/>
      <c r="O80" s="47"/>
      <c r="P80" s="47"/>
      <c r="Q80" s="47"/>
      <c r="S80" s="280">
        <v>355</v>
      </c>
    </row>
    <row r="81" spans="1:21" ht="10.5" x14ac:dyDescent="0.25">
      <c r="A81" s="42" t="s">
        <v>289</v>
      </c>
      <c r="B81" s="43" t="s">
        <v>108</v>
      </c>
      <c r="C81" s="43">
        <v>2043</v>
      </c>
      <c r="D81" s="42" t="s">
        <v>109</v>
      </c>
      <c r="E81" s="44">
        <v>548</v>
      </c>
      <c r="F81" s="15"/>
      <c r="G81" s="45">
        <v>548</v>
      </c>
      <c r="H81" s="46"/>
      <c r="I81" s="47"/>
      <c r="J81" s="45">
        <v>0</v>
      </c>
      <c r="K81" s="48"/>
      <c r="L81" s="49">
        <v>1711677.8259316853</v>
      </c>
      <c r="N81" s="47"/>
      <c r="O81" s="47"/>
      <c r="P81" s="47"/>
      <c r="Q81" s="47"/>
      <c r="S81" s="280">
        <v>548</v>
      </c>
      <c r="T81" s="51"/>
      <c r="U81" s="52"/>
    </row>
    <row r="82" spans="1:21" ht="10.5" x14ac:dyDescent="0.25">
      <c r="A82" s="42" t="s">
        <v>291</v>
      </c>
      <c r="B82" s="43">
        <v>0</v>
      </c>
      <c r="C82" s="43">
        <v>2044</v>
      </c>
      <c r="D82" s="42" t="s">
        <v>110</v>
      </c>
      <c r="E82" s="44">
        <v>402</v>
      </c>
      <c r="F82" s="15"/>
      <c r="G82" s="45">
        <v>402</v>
      </c>
      <c r="H82" s="46"/>
      <c r="I82" s="47"/>
      <c r="J82" s="45">
        <v>0</v>
      </c>
      <c r="K82" s="48"/>
      <c r="L82" s="49">
        <v>1255646.8723075502</v>
      </c>
      <c r="N82" s="47"/>
      <c r="O82" s="47"/>
      <c r="P82" s="47"/>
      <c r="Q82" s="47"/>
      <c r="S82" s="280">
        <v>402</v>
      </c>
    </row>
    <row r="83" spans="1:21" ht="10.5" x14ac:dyDescent="0.25">
      <c r="A83" s="42" t="s">
        <v>291</v>
      </c>
      <c r="B83" s="43">
        <v>0</v>
      </c>
      <c r="C83" s="43">
        <v>2002</v>
      </c>
      <c r="D83" s="42" t="s">
        <v>432</v>
      </c>
      <c r="E83" s="44">
        <v>316</v>
      </c>
      <c r="F83" s="15"/>
      <c r="G83" s="45">
        <v>316</v>
      </c>
      <c r="H83" s="46"/>
      <c r="I83" s="47"/>
      <c r="J83" s="45">
        <v>0</v>
      </c>
      <c r="K83" s="48"/>
      <c r="L83" s="49">
        <v>987025.89962484047</v>
      </c>
      <c r="N83" s="47"/>
      <c r="O83" s="47"/>
      <c r="P83" s="47"/>
      <c r="Q83" s="47"/>
      <c r="S83" s="280">
        <v>316</v>
      </c>
    </row>
    <row r="84" spans="1:21" ht="10.5" x14ac:dyDescent="0.25">
      <c r="A84" s="42" t="s">
        <v>289</v>
      </c>
      <c r="B84" s="43" t="s">
        <v>111</v>
      </c>
      <c r="C84" s="43">
        <v>2128</v>
      </c>
      <c r="D84" s="42" t="s">
        <v>112</v>
      </c>
      <c r="E84" s="44">
        <v>386</v>
      </c>
      <c r="F84" s="15"/>
      <c r="G84" s="45">
        <v>386</v>
      </c>
      <c r="H84" s="46"/>
      <c r="I84" s="47"/>
      <c r="J84" s="45">
        <v>0</v>
      </c>
      <c r="K84" s="48"/>
      <c r="L84" s="49">
        <v>1205670.8773898368</v>
      </c>
      <c r="N84" s="47"/>
      <c r="O84" s="47"/>
      <c r="P84" s="47"/>
      <c r="Q84" s="47"/>
      <c r="S84" s="280">
        <v>386</v>
      </c>
    </row>
    <row r="85" spans="1:21" ht="10.5" x14ac:dyDescent="0.25">
      <c r="A85" s="42" t="s">
        <v>289</v>
      </c>
      <c r="B85" s="43" t="s">
        <v>113</v>
      </c>
      <c r="C85" s="43">
        <v>2145</v>
      </c>
      <c r="D85" s="42" t="s">
        <v>114</v>
      </c>
      <c r="E85" s="44">
        <v>444</v>
      </c>
      <c r="F85" s="15"/>
      <c r="G85" s="45">
        <v>444</v>
      </c>
      <c r="H85" s="46"/>
      <c r="I85" s="47"/>
      <c r="J85" s="45">
        <v>0</v>
      </c>
      <c r="K85" s="48"/>
      <c r="L85" s="49">
        <v>1386833.858966548</v>
      </c>
      <c r="N85" s="47"/>
      <c r="O85" s="47"/>
      <c r="P85" s="47"/>
      <c r="Q85" s="47"/>
      <c r="S85" s="280">
        <v>444</v>
      </c>
    </row>
    <row r="86" spans="1:21" ht="10.5" x14ac:dyDescent="0.25">
      <c r="A86" s="42" t="s">
        <v>289</v>
      </c>
      <c r="B86" s="43" t="s">
        <v>115</v>
      </c>
      <c r="C86" s="43">
        <v>3023</v>
      </c>
      <c r="D86" s="42" t="s">
        <v>116</v>
      </c>
      <c r="E86" s="44">
        <v>417</v>
      </c>
      <c r="F86" s="15"/>
      <c r="G86" s="45">
        <v>417</v>
      </c>
      <c r="H86" s="46"/>
      <c r="I86" s="47"/>
      <c r="J86" s="45">
        <v>0</v>
      </c>
      <c r="K86" s="48"/>
      <c r="L86" s="49">
        <v>1302499.3675429064</v>
      </c>
      <c r="N86" s="47"/>
      <c r="O86" s="47"/>
      <c r="P86" s="47"/>
      <c r="Q86" s="47"/>
      <c r="S86" s="280">
        <v>417</v>
      </c>
    </row>
    <row r="87" spans="1:21" ht="10.5" x14ac:dyDescent="0.25">
      <c r="A87" s="42" t="s">
        <v>291</v>
      </c>
      <c r="B87" s="43">
        <v>0</v>
      </c>
      <c r="C87" s="43">
        <v>2199</v>
      </c>
      <c r="D87" s="42" t="s">
        <v>117</v>
      </c>
      <c r="E87" s="44">
        <v>397</v>
      </c>
      <c r="F87" s="15"/>
      <c r="G87" s="45">
        <v>397</v>
      </c>
      <c r="H87" s="46"/>
      <c r="I87" s="47"/>
      <c r="J87" s="45">
        <v>0</v>
      </c>
      <c r="K87" s="48"/>
      <c r="L87" s="49">
        <v>1240029.3738957648</v>
      </c>
      <c r="N87" s="47"/>
      <c r="O87" s="47"/>
      <c r="P87" s="47"/>
      <c r="Q87" s="47"/>
      <c r="S87" s="280">
        <v>397</v>
      </c>
    </row>
    <row r="88" spans="1:21" ht="10.5" x14ac:dyDescent="0.25">
      <c r="A88" s="42" t="s">
        <v>291</v>
      </c>
      <c r="B88" s="43">
        <v>0</v>
      </c>
      <c r="C88" s="43">
        <v>2179</v>
      </c>
      <c r="D88" s="42" t="s">
        <v>118</v>
      </c>
      <c r="E88" s="44">
        <v>581</v>
      </c>
      <c r="F88" s="15"/>
      <c r="G88" s="45">
        <v>581</v>
      </c>
      <c r="H88" s="46"/>
      <c r="I88" s="47"/>
      <c r="J88" s="45">
        <v>0</v>
      </c>
      <c r="K88" s="48"/>
      <c r="L88" s="49">
        <v>1814753.3154494693</v>
      </c>
      <c r="N88" s="47"/>
      <c r="O88" s="47"/>
      <c r="P88" s="47"/>
      <c r="Q88" s="47"/>
      <c r="S88" s="280">
        <v>581</v>
      </c>
    </row>
    <row r="89" spans="1:21" ht="10.5" x14ac:dyDescent="0.25">
      <c r="A89" s="42" t="s">
        <v>291</v>
      </c>
      <c r="B89" s="43">
        <v>0</v>
      </c>
      <c r="C89" s="43">
        <v>2048</v>
      </c>
      <c r="D89" s="42" t="s">
        <v>119</v>
      </c>
      <c r="E89" s="44">
        <v>407</v>
      </c>
      <c r="F89" s="15"/>
      <c r="G89" s="45">
        <v>407</v>
      </c>
      <c r="H89" s="46"/>
      <c r="I89" s="47"/>
      <c r="J89" s="45">
        <v>0</v>
      </c>
      <c r="K89" s="48"/>
      <c r="L89" s="49">
        <v>1271264.3707193357</v>
      </c>
      <c r="N89" s="47"/>
      <c r="O89" s="47"/>
      <c r="P89" s="47"/>
      <c r="Q89" s="47"/>
      <c r="S89" s="280">
        <v>407</v>
      </c>
    </row>
    <row r="90" spans="1:21" ht="10.5" x14ac:dyDescent="0.25">
      <c r="A90" s="42" t="s">
        <v>289</v>
      </c>
      <c r="B90" s="43" t="s">
        <v>120</v>
      </c>
      <c r="C90" s="43">
        <v>2192</v>
      </c>
      <c r="D90" s="42" t="s">
        <v>121</v>
      </c>
      <c r="E90" s="44">
        <v>425</v>
      </c>
      <c r="F90" s="15"/>
      <c r="G90" s="45">
        <v>425</v>
      </c>
      <c r="H90" s="46"/>
      <c r="I90" s="47"/>
      <c r="J90" s="45">
        <v>0</v>
      </c>
      <c r="K90" s="48"/>
      <c r="L90" s="49">
        <v>1327487.3650017632</v>
      </c>
      <c r="N90" s="47"/>
      <c r="O90" s="47"/>
      <c r="P90" s="47"/>
      <c r="Q90" s="47"/>
      <c r="S90" s="280">
        <v>425</v>
      </c>
      <c r="T90" s="51"/>
      <c r="U90" s="52"/>
    </row>
    <row r="91" spans="1:21" ht="10.5" x14ac:dyDescent="0.25">
      <c r="A91" s="42" t="s">
        <v>291</v>
      </c>
      <c r="B91" s="43">
        <v>0</v>
      </c>
      <c r="C91" s="43">
        <v>2014</v>
      </c>
      <c r="D91" s="42" t="s">
        <v>122</v>
      </c>
      <c r="E91" s="44">
        <v>292</v>
      </c>
      <c r="F91" s="15"/>
      <c r="G91" s="45">
        <v>292</v>
      </c>
      <c r="H91" s="46"/>
      <c r="I91" s="47"/>
      <c r="J91" s="45">
        <v>0</v>
      </c>
      <c r="K91" s="48"/>
      <c r="L91" s="49">
        <v>912061.90724827023</v>
      </c>
      <c r="N91" s="47"/>
      <c r="O91" s="47"/>
      <c r="P91" s="47"/>
      <c r="Q91" s="47"/>
      <c r="S91" s="280">
        <v>292</v>
      </c>
    </row>
    <row r="92" spans="1:21" ht="10.5" x14ac:dyDescent="0.25">
      <c r="A92" s="42" t="s">
        <v>289</v>
      </c>
      <c r="B92" s="43" t="s">
        <v>123</v>
      </c>
      <c r="C92" s="43">
        <v>2185</v>
      </c>
      <c r="D92" s="42" t="s">
        <v>124</v>
      </c>
      <c r="E92" s="44">
        <v>335</v>
      </c>
      <c r="F92" s="15"/>
      <c r="G92" s="45">
        <v>335</v>
      </c>
      <c r="H92" s="46"/>
      <c r="I92" s="47"/>
      <c r="J92" s="45">
        <v>0</v>
      </c>
      <c r="K92" s="48"/>
      <c r="L92" s="49">
        <v>1046372.3935896251</v>
      </c>
      <c r="N92" s="47"/>
      <c r="O92" s="47"/>
      <c r="P92" s="47"/>
      <c r="Q92" s="47"/>
      <c r="S92" s="280">
        <v>335</v>
      </c>
    </row>
    <row r="93" spans="1:21" ht="10.5" x14ac:dyDescent="0.25">
      <c r="A93" s="42" t="s">
        <v>289</v>
      </c>
      <c r="B93" s="43" t="s">
        <v>125</v>
      </c>
      <c r="C93" s="43">
        <v>5206</v>
      </c>
      <c r="D93" s="42" t="s">
        <v>126</v>
      </c>
      <c r="E93" s="44">
        <v>206</v>
      </c>
      <c r="F93" s="15"/>
      <c r="G93" s="45">
        <v>206</v>
      </c>
      <c r="H93" s="46"/>
      <c r="I93" s="47"/>
      <c r="J93" s="45">
        <v>0</v>
      </c>
      <c r="K93" s="48"/>
      <c r="L93" s="49">
        <v>643440.93456556054</v>
      </c>
      <c r="N93" s="47"/>
      <c r="O93" s="47"/>
      <c r="P93" s="47"/>
      <c r="Q93" s="47"/>
      <c r="S93" s="280">
        <v>206</v>
      </c>
    </row>
    <row r="94" spans="1:21" ht="10.5" x14ac:dyDescent="0.25">
      <c r="A94" s="42" t="s">
        <v>291</v>
      </c>
      <c r="B94" s="43">
        <v>0</v>
      </c>
      <c r="C94" s="43">
        <v>2170</v>
      </c>
      <c r="D94" s="42" t="s">
        <v>311</v>
      </c>
      <c r="E94" s="44">
        <v>327</v>
      </c>
      <c r="F94" s="15"/>
      <c r="G94" s="45">
        <v>327</v>
      </c>
      <c r="H94" s="46"/>
      <c r="I94" s="47"/>
      <c r="J94" s="45">
        <v>0</v>
      </c>
      <c r="K94" s="48"/>
      <c r="L94" s="49">
        <v>1021384.3961307685</v>
      </c>
      <c r="N94" s="47"/>
      <c r="O94" s="47"/>
      <c r="P94" s="47"/>
      <c r="Q94" s="47"/>
      <c r="S94" s="280">
        <v>327</v>
      </c>
    </row>
    <row r="95" spans="1:21" ht="10.5" x14ac:dyDescent="0.25">
      <c r="A95" s="42" t="s">
        <v>289</v>
      </c>
      <c r="B95" s="43" t="s">
        <v>127</v>
      </c>
      <c r="C95" s="43">
        <v>2054</v>
      </c>
      <c r="D95" s="42" t="s">
        <v>128</v>
      </c>
      <c r="E95" s="44">
        <v>427</v>
      </c>
      <c r="F95" s="15"/>
      <c r="G95" s="45">
        <v>427</v>
      </c>
      <c r="H95" s="46"/>
      <c r="I95" s="47"/>
      <c r="J95" s="45">
        <v>0</v>
      </c>
      <c r="K95" s="48"/>
      <c r="L95" s="49">
        <v>1333734.3643664774</v>
      </c>
      <c r="N95" s="47"/>
      <c r="O95" s="47"/>
      <c r="P95" s="47"/>
      <c r="Q95" s="47"/>
      <c r="S95" s="280">
        <v>427</v>
      </c>
    </row>
    <row r="96" spans="1:21" ht="10.5" x14ac:dyDescent="0.25">
      <c r="A96" s="42" t="s">
        <v>289</v>
      </c>
      <c r="B96" s="43" t="s">
        <v>129</v>
      </c>
      <c r="C96" s="43">
        <v>2197</v>
      </c>
      <c r="D96" s="42" t="s">
        <v>130</v>
      </c>
      <c r="E96" s="44">
        <v>413</v>
      </c>
      <c r="F96" s="15"/>
      <c r="G96" s="45">
        <v>413</v>
      </c>
      <c r="H96" s="46"/>
      <c r="I96" s="47"/>
      <c r="J96" s="45">
        <v>0</v>
      </c>
      <c r="K96" s="48"/>
      <c r="L96" s="49">
        <v>1290005.3688134782</v>
      </c>
      <c r="N96" s="47"/>
      <c r="O96" s="47"/>
      <c r="P96" s="47"/>
      <c r="Q96" s="47"/>
      <c r="S96" s="280">
        <v>413</v>
      </c>
    </row>
    <row r="97" spans="1:21" ht="10.5" x14ac:dyDescent="0.25">
      <c r="A97" s="42" t="s">
        <v>291</v>
      </c>
      <c r="B97" s="43">
        <v>0</v>
      </c>
      <c r="C97" s="43">
        <v>5205</v>
      </c>
      <c r="D97" s="42" t="s">
        <v>131</v>
      </c>
      <c r="E97" s="44">
        <v>414</v>
      </c>
      <c r="F97" s="15"/>
      <c r="G97" s="45">
        <v>414</v>
      </c>
      <c r="H97" s="46"/>
      <c r="I97" s="47"/>
      <c r="J97" s="45">
        <v>0</v>
      </c>
      <c r="K97" s="48"/>
      <c r="L97" s="49">
        <v>1293128.8684958352</v>
      </c>
      <c r="N97" s="47"/>
      <c r="O97" s="47"/>
      <c r="P97" s="47"/>
      <c r="Q97" s="47"/>
      <c r="S97" s="280">
        <v>414</v>
      </c>
    </row>
    <row r="98" spans="1:21" ht="10.5" x14ac:dyDescent="0.25">
      <c r="A98" s="42" t="s">
        <v>291</v>
      </c>
      <c r="B98" s="43">
        <v>0</v>
      </c>
      <c r="C98" s="43">
        <v>2130</v>
      </c>
      <c r="D98" s="42" t="s">
        <v>132</v>
      </c>
      <c r="E98" s="44">
        <v>52</v>
      </c>
      <c r="F98" s="15"/>
      <c r="G98" s="45">
        <v>52</v>
      </c>
      <c r="H98" s="46"/>
      <c r="I98" s="47"/>
      <c r="J98" s="45">
        <v>0</v>
      </c>
      <c r="K98" s="48"/>
      <c r="L98" s="49">
        <v>162421.98348256867</v>
      </c>
      <c r="N98" s="47"/>
      <c r="O98" s="47"/>
      <c r="P98" s="47"/>
      <c r="Q98" s="47"/>
      <c r="S98" s="280">
        <v>52</v>
      </c>
    </row>
    <row r="99" spans="1:21" ht="10.5" x14ac:dyDescent="0.25">
      <c r="A99" s="42" t="s">
        <v>291</v>
      </c>
      <c r="B99" s="43">
        <v>0</v>
      </c>
      <c r="C99" s="43">
        <v>3353</v>
      </c>
      <c r="D99" s="42" t="s">
        <v>133</v>
      </c>
      <c r="E99" s="44">
        <v>187</v>
      </c>
      <c r="F99" s="15"/>
      <c r="G99" s="45">
        <v>187</v>
      </c>
      <c r="H99" s="46"/>
      <c r="I99" s="47"/>
      <c r="J99" s="45">
        <v>0</v>
      </c>
      <c r="K99" s="48"/>
      <c r="L99" s="49">
        <v>584094.44060077588</v>
      </c>
      <c r="N99" s="47"/>
      <c r="O99" s="47"/>
      <c r="P99" s="47"/>
      <c r="Q99" s="47"/>
      <c r="S99" s="280">
        <v>187</v>
      </c>
    </row>
    <row r="100" spans="1:21" ht="10.5" x14ac:dyDescent="0.25">
      <c r="A100" s="42" t="s">
        <v>291</v>
      </c>
      <c r="B100" s="43">
        <v>0</v>
      </c>
      <c r="C100" s="43">
        <v>3372</v>
      </c>
      <c r="D100" s="42" t="s">
        <v>134</v>
      </c>
      <c r="E100" s="44">
        <v>212</v>
      </c>
      <c r="F100" s="15"/>
      <c r="G100" s="45">
        <v>212</v>
      </c>
      <c r="H100" s="46"/>
      <c r="I100" s="47"/>
      <c r="J100" s="45">
        <v>0</v>
      </c>
      <c r="K100" s="48"/>
      <c r="L100" s="49">
        <v>662181.93265970307</v>
      </c>
      <c r="N100" s="47"/>
      <c r="O100" s="47"/>
      <c r="P100" s="47"/>
      <c r="Q100" s="47"/>
      <c r="S100" s="280">
        <v>212</v>
      </c>
    </row>
    <row r="101" spans="1:21" ht="10.5" x14ac:dyDescent="0.25">
      <c r="A101" s="42" t="s">
        <v>291</v>
      </c>
      <c r="B101" s="43">
        <v>0</v>
      </c>
      <c r="C101" s="43">
        <v>3375</v>
      </c>
      <c r="D101" s="42" t="s">
        <v>135</v>
      </c>
      <c r="E101" s="44">
        <v>200</v>
      </c>
      <c r="F101" s="15"/>
      <c r="G101" s="45">
        <v>200</v>
      </c>
      <c r="H101" s="46"/>
      <c r="I101" s="47"/>
      <c r="J101" s="45">
        <v>0</v>
      </c>
      <c r="K101" s="48"/>
      <c r="L101" s="49">
        <v>624699.93647141801</v>
      </c>
      <c r="N101" s="47"/>
      <c r="O101" s="47"/>
      <c r="P101" s="47"/>
      <c r="Q101" s="47"/>
      <c r="S101" s="280">
        <v>200</v>
      </c>
    </row>
    <row r="102" spans="1:21" ht="10.5" x14ac:dyDescent="0.25">
      <c r="A102" s="42" t="s">
        <v>291</v>
      </c>
      <c r="B102" s="43">
        <v>0</v>
      </c>
      <c r="C102" s="43">
        <v>2064</v>
      </c>
      <c r="D102" s="42" t="s">
        <v>312</v>
      </c>
      <c r="E102" s="44">
        <v>219</v>
      </c>
      <c r="F102" s="15"/>
      <c r="G102" s="45">
        <v>219</v>
      </c>
      <c r="H102" s="46"/>
      <c r="I102" s="47"/>
      <c r="J102" s="45">
        <v>0</v>
      </c>
      <c r="K102" s="48"/>
      <c r="L102" s="49">
        <v>684046.43043620267</v>
      </c>
      <c r="N102" s="47"/>
      <c r="O102" s="47"/>
      <c r="P102" s="47"/>
      <c r="Q102" s="47"/>
      <c r="S102" s="280">
        <v>219</v>
      </c>
      <c r="T102" s="51"/>
      <c r="U102" s="52"/>
    </row>
    <row r="103" spans="1:21" ht="10.5" x14ac:dyDescent="0.25">
      <c r="A103" s="42" t="s">
        <v>291</v>
      </c>
      <c r="B103" s="43">
        <v>0</v>
      </c>
      <c r="C103" s="43">
        <v>2132</v>
      </c>
      <c r="D103" s="42" t="s">
        <v>136</v>
      </c>
      <c r="E103" s="44">
        <v>193</v>
      </c>
      <c r="F103" s="15"/>
      <c r="G103" s="45">
        <v>193</v>
      </c>
      <c r="H103" s="46"/>
      <c r="I103" s="47"/>
      <c r="J103" s="45">
        <v>0</v>
      </c>
      <c r="K103" s="48"/>
      <c r="L103" s="49">
        <v>602835.43869491841</v>
      </c>
      <c r="N103" s="47"/>
      <c r="O103" s="47"/>
      <c r="P103" s="47"/>
      <c r="Q103" s="47"/>
      <c r="S103" s="280">
        <v>193</v>
      </c>
    </row>
    <row r="104" spans="1:21" ht="10.5" x14ac:dyDescent="0.25">
      <c r="A104" s="42" t="s">
        <v>289</v>
      </c>
      <c r="B104" s="43" t="s">
        <v>137</v>
      </c>
      <c r="C104" s="43">
        <v>3377</v>
      </c>
      <c r="D104" s="42" t="s">
        <v>138</v>
      </c>
      <c r="E104" s="44">
        <v>570</v>
      </c>
      <c r="F104" s="15"/>
      <c r="G104" s="45">
        <v>570</v>
      </c>
      <c r="H104" s="46"/>
      <c r="I104" s="47"/>
      <c r="J104" s="45">
        <v>0</v>
      </c>
      <c r="K104" s="48"/>
      <c r="L104" s="49">
        <v>1780394.8189435413</v>
      </c>
      <c r="N104" s="47"/>
      <c r="O104" s="47"/>
      <c r="P104" s="47"/>
      <c r="Q104" s="47"/>
      <c r="S104" s="280">
        <v>570</v>
      </c>
    </row>
    <row r="105" spans="1:21" ht="10.5" x14ac:dyDescent="0.25">
      <c r="A105" s="42" t="s">
        <v>289</v>
      </c>
      <c r="B105" s="43" t="s">
        <v>139</v>
      </c>
      <c r="C105" s="43">
        <v>2101</v>
      </c>
      <c r="D105" s="42" t="s">
        <v>140</v>
      </c>
      <c r="E105" s="44">
        <v>284</v>
      </c>
      <c r="F105" s="15"/>
      <c r="G105" s="45">
        <v>284</v>
      </c>
      <c r="H105" s="46"/>
      <c r="I105" s="47"/>
      <c r="J105" s="45">
        <v>0</v>
      </c>
      <c r="K105" s="48"/>
      <c r="L105" s="49">
        <v>887073.90978941356</v>
      </c>
      <c r="N105" s="47"/>
      <c r="O105" s="47"/>
      <c r="P105" s="47"/>
      <c r="Q105" s="47"/>
      <c r="S105" s="280">
        <v>284</v>
      </c>
    </row>
    <row r="106" spans="1:21" ht="10.5" x14ac:dyDescent="0.25">
      <c r="A106" s="42" t="s">
        <v>291</v>
      </c>
      <c r="B106" s="43">
        <v>0</v>
      </c>
      <c r="C106" s="43">
        <v>2115</v>
      </c>
      <c r="D106" s="42" t="s">
        <v>25</v>
      </c>
      <c r="E106" s="44">
        <v>193</v>
      </c>
      <c r="F106" s="15"/>
      <c r="G106" s="45">
        <v>193</v>
      </c>
      <c r="H106" s="46"/>
      <c r="I106" s="47"/>
      <c r="J106" s="45">
        <v>0</v>
      </c>
      <c r="K106" s="48"/>
      <c r="L106" s="49">
        <v>602835.43869491841</v>
      </c>
      <c r="N106" s="47"/>
      <c r="O106" s="47"/>
      <c r="P106" s="47"/>
      <c r="Q106" s="47"/>
      <c r="S106" s="280">
        <v>193</v>
      </c>
    </row>
    <row r="107" spans="1:21" ht="10.5" x14ac:dyDescent="0.25">
      <c r="A107" s="42" t="s">
        <v>291</v>
      </c>
      <c r="B107" s="43">
        <v>0</v>
      </c>
      <c r="C107" s="43">
        <v>2086</v>
      </c>
      <c r="D107" s="42" t="s">
        <v>401</v>
      </c>
      <c r="E107" s="44">
        <v>469</v>
      </c>
      <c r="F107" s="15"/>
      <c r="G107" s="45">
        <v>469</v>
      </c>
      <c r="H107" s="46"/>
      <c r="I107" s="47"/>
      <c r="J107" s="45">
        <v>0</v>
      </c>
      <c r="K107" s="48"/>
      <c r="L107" s="49">
        <v>1464921.3510254752</v>
      </c>
      <c r="N107" s="47"/>
      <c r="O107" s="47"/>
      <c r="P107" s="47"/>
      <c r="Q107" s="47"/>
      <c r="S107" s="280">
        <v>469</v>
      </c>
    </row>
    <row r="108" spans="1:21" ht="10.5" x14ac:dyDescent="0.25">
      <c r="A108" s="42" t="s">
        <v>292</v>
      </c>
      <c r="B108" s="43">
        <v>0</v>
      </c>
      <c r="C108" s="43">
        <v>2000</v>
      </c>
      <c r="D108" s="42" t="s">
        <v>433</v>
      </c>
      <c r="E108" s="44">
        <v>332</v>
      </c>
      <c r="F108" s="15"/>
      <c r="G108" s="45">
        <v>332</v>
      </c>
      <c r="H108" s="46"/>
      <c r="I108" s="47"/>
      <c r="J108" s="45">
        <v>0</v>
      </c>
      <c r="K108" s="48"/>
      <c r="L108" s="49">
        <v>1037001.8945425539</v>
      </c>
      <c r="N108" s="47"/>
      <c r="O108" s="47"/>
      <c r="P108" s="47"/>
      <c r="Q108" s="47"/>
      <c r="S108" s="280">
        <v>332</v>
      </c>
    </row>
    <row r="109" spans="1:21" ht="10.5" x14ac:dyDescent="0.25">
      <c r="A109" s="42" t="s">
        <v>291</v>
      </c>
      <c r="B109" s="43">
        <v>0</v>
      </c>
      <c r="C109" s="43">
        <v>2031</v>
      </c>
      <c r="D109" s="42" t="s">
        <v>141</v>
      </c>
      <c r="E109" s="44">
        <v>200</v>
      </c>
      <c r="F109" s="15"/>
      <c r="G109" s="45">
        <v>200</v>
      </c>
      <c r="H109" s="46"/>
      <c r="I109" s="47"/>
      <c r="J109" s="45">
        <v>0</v>
      </c>
      <c r="K109" s="48"/>
      <c r="L109" s="49">
        <v>624699.93647141801</v>
      </c>
      <c r="N109" s="47"/>
      <c r="O109" s="47"/>
      <c r="P109" s="47"/>
      <c r="Q109" s="47"/>
      <c r="S109" s="280">
        <v>200</v>
      </c>
    </row>
    <row r="110" spans="1:21" ht="10.5" x14ac:dyDescent="0.25">
      <c r="A110" s="42" t="s">
        <v>289</v>
      </c>
      <c r="B110" s="43" t="s">
        <v>142</v>
      </c>
      <c r="C110" s="43">
        <v>3365</v>
      </c>
      <c r="D110" s="42" t="s">
        <v>143</v>
      </c>
      <c r="E110" s="44">
        <v>359</v>
      </c>
      <c r="F110" s="15"/>
      <c r="G110" s="45">
        <v>359</v>
      </c>
      <c r="H110" s="46"/>
      <c r="I110" s="47"/>
      <c r="J110" s="45">
        <v>0</v>
      </c>
      <c r="K110" s="48"/>
      <c r="L110" s="49">
        <v>1121336.3859661953</v>
      </c>
      <c r="N110" s="47"/>
      <c r="O110" s="47"/>
      <c r="P110" s="47"/>
      <c r="Q110" s="47"/>
      <c r="S110" s="280">
        <v>359</v>
      </c>
    </row>
    <row r="111" spans="1:21" ht="10.5" x14ac:dyDescent="0.25">
      <c r="A111" s="42" t="s">
        <v>289</v>
      </c>
      <c r="B111" s="43" t="s">
        <v>144</v>
      </c>
      <c r="C111" s="43">
        <v>5202</v>
      </c>
      <c r="D111" s="42" t="s">
        <v>145</v>
      </c>
      <c r="E111" s="44">
        <v>207</v>
      </c>
      <c r="F111" s="15"/>
      <c r="G111" s="45">
        <v>207</v>
      </c>
      <c r="H111" s="46"/>
      <c r="I111" s="47"/>
      <c r="J111" s="45">
        <v>0</v>
      </c>
      <c r="K111" s="48"/>
      <c r="L111" s="49">
        <v>646564.43424791761</v>
      </c>
      <c r="N111" s="47"/>
      <c r="O111" s="47"/>
      <c r="P111" s="47"/>
      <c r="Q111" s="47"/>
      <c r="S111" s="280">
        <v>207</v>
      </c>
    </row>
    <row r="112" spans="1:21" ht="10.5" x14ac:dyDescent="0.25">
      <c r="A112" s="42" t="s">
        <v>291</v>
      </c>
      <c r="B112" s="43">
        <v>0</v>
      </c>
      <c r="C112" s="43">
        <v>2003</v>
      </c>
      <c r="D112" s="42" t="s">
        <v>146</v>
      </c>
      <c r="E112" s="44">
        <v>228</v>
      </c>
      <c r="F112" s="15"/>
      <c r="G112" s="45">
        <v>228</v>
      </c>
      <c r="H112" s="46"/>
      <c r="I112" s="47"/>
      <c r="J112" s="45">
        <v>0</v>
      </c>
      <c r="K112" s="48"/>
      <c r="L112" s="49">
        <v>712157.92757741653</v>
      </c>
      <c r="N112" s="47"/>
      <c r="O112" s="47"/>
      <c r="P112" s="47"/>
      <c r="Q112" s="47"/>
      <c r="S112" s="280">
        <v>228</v>
      </c>
      <c r="T112" s="51"/>
      <c r="U112" s="52"/>
    </row>
    <row r="113" spans="1:21" ht="10.5" x14ac:dyDescent="0.25">
      <c r="A113" s="42" t="s">
        <v>289</v>
      </c>
      <c r="B113" s="43" t="s">
        <v>147</v>
      </c>
      <c r="C113" s="43">
        <v>2140</v>
      </c>
      <c r="D113" s="42" t="s">
        <v>148</v>
      </c>
      <c r="E113" s="44">
        <v>417</v>
      </c>
      <c r="F113" s="15"/>
      <c r="G113" s="45">
        <v>417</v>
      </c>
      <c r="H113" s="46"/>
      <c r="I113" s="47"/>
      <c r="J113" s="45">
        <v>0</v>
      </c>
      <c r="K113" s="48"/>
      <c r="L113" s="49">
        <v>1302499.3675429064</v>
      </c>
      <c r="N113" s="47"/>
      <c r="O113" s="47"/>
      <c r="P113" s="47"/>
      <c r="Q113" s="47"/>
      <c r="S113" s="280">
        <v>417</v>
      </c>
    </row>
    <row r="114" spans="1:21" ht="10.5" x14ac:dyDescent="0.25">
      <c r="A114" s="42" t="s">
        <v>289</v>
      </c>
      <c r="B114" s="43" t="s">
        <v>149</v>
      </c>
      <c r="C114" s="43">
        <v>2174</v>
      </c>
      <c r="D114" s="42" t="s">
        <v>150</v>
      </c>
      <c r="E114" s="44">
        <v>408</v>
      </c>
      <c r="F114" s="15"/>
      <c r="G114" s="45">
        <v>408</v>
      </c>
      <c r="H114" s="46"/>
      <c r="I114" s="47"/>
      <c r="J114" s="45">
        <v>0</v>
      </c>
      <c r="K114" s="48"/>
      <c r="L114" s="49">
        <v>1274387.8704016928</v>
      </c>
      <c r="N114" s="47"/>
      <c r="O114" s="47"/>
      <c r="P114" s="47"/>
      <c r="Q114" s="47"/>
      <c r="S114" s="280">
        <v>408</v>
      </c>
    </row>
    <row r="115" spans="1:21" ht="10.5" x14ac:dyDescent="0.25">
      <c r="A115" s="42" t="s">
        <v>289</v>
      </c>
      <c r="B115" s="43" t="s">
        <v>151</v>
      </c>
      <c r="C115" s="43">
        <v>2055</v>
      </c>
      <c r="D115" s="42" t="s">
        <v>152</v>
      </c>
      <c r="E115" s="44">
        <v>312</v>
      </c>
      <c r="F115" s="15"/>
      <c r="G115" s="45">
        <v>312</v>
      </c>
      <c r="H115" s="46"/>
      <c r="I115" s="47"/>
      <c r="J115" s="45">
        <v>0</v>
      </c>
      <c r="K115" s="48"/>
      <c r="L115" s="49">
        <v>974531.90089541208</v>
      </c>
      <c r="N115" s="47"/>
      <c r="O115" s="47"/>
      <c r="P115" s="47"/>
      <c r="Q115" s="47"/>
      <c r="S115" s="280">
        <v>312</v>
      </c>
    </row>
    <row r="116" spans="1:21" ht="10.5" x14ac:dyDescent="0.25">
      <c r="A116" s="42" t="s">
        <v>291</v>
      </c>
      <c r="B116" s="43">
        <v>0</v>
      </c>
      <c r="C116" s="43">
        <v>2178</v>
      </c>
      <c r="D116" s="42" t="s">
        <v>153</v>
      </c>
      <c r="E116" s="44">
        <v>407</v>
      </c>
      <c r="F116" s="15"/>
      <c r="G116" s="45">
        <v>407</v>
      </c>
      <c r="H116" s="46"/>
      <c r="I116" s="47"/>
      <c r="J116" s="45">
        <v>0</v>
      </c>
      <c r="K116" s="48"/>
      <c r="L116" s="49">
        <v>1271264.3707193357</v>
      </c>
      <c r="N116" s="47"/>
      <c r="O116" s="47"/>
      <c r="P116" s="47"/>
      <c r="Q116" s="47"/>
      <c r="S116" s="280">
        <v>407</v>
      </c>
    </row>
    <row r="117" spans="1:21" ht="10.5" x14ac:dyDescent="0.25">
      <c r="A117" s="42" t="s">
        <v>291</v>
      </c>
      <c r="B117" s="43">
        <v>0</v>
      </c>
      <c r="C117" s="43">
        <v>3366</v>
      </c>
      <c r="D117" s="42" t="s">
        <v>313</v>
      </c>
      <c r="E117" s="44">
        <v>189</v>
      </c>
      <c r="F117" s="15"/>
      <c r="G117" s="45">
        <v>189</v>
      </c>
      <c r="H117" s="46"/>
      <c r="I117" s="47"/>
      <c r="J117" s="45">
        <v>0</v>
      </c>
      <c r="K117" s="48"/>
      <c r="L117" s="49">
        <v>590341.43996549002</v>
      </c>
      <c r="N117" s="47"/>
      <c r="O117" s="47"/>
      <c r="P117" s="47"/>
      <c r="Q117" s="47"/>
      <c r="S117" s="280">
        <v>189</v>
      </c>
    </row>
    <row r="118" spans="1:21" ht="10.5" x14ac:dyDescent="0.25">
      <c r="A118" s="42" t="s">
        <v>291</v>
      </c>
      <c r="B118" s="43">
        <v>0</v>
      </c>
      <c r="C118" s="43">
        <v>2077</v>
      </c>
      <c r="D118" s="42" t="s">
        <v>154</v>
      </c>
      <c r="E118" s="44">
        <v>201</v>
      </c>
      <c r="F118" s="15"/>
      <c r="G118" s="45">
        <v>201</v>
      </c>
      <c r="H118" s="46"/>
      <c r="I118" s="47"/>
      <c r="J118" s="45">
        <v>0</v>
      </c>
      <c r="K118" s="48"/>
      <c r="L118" s="49">
        <v>627823.43615377508</v>
      </c>
      <c r="N118" s="47"/>
      <c r="O118" s="47"/>
      <c r="P118" s="47"/>
      <c r="Q118" s="47"/>
      <c r="S118" s="280">
        <v>201</v>
      </c>
    </row>
    <row r="119" spans="1:21" ht="10.5" x14ac:dyDescent="0.25">
      <c r="A119" s="42" t="s">
        <v>289</v>
      </c>
      <c r="B119" s="43" t="s">
        <v>155</v>
      </c>
      <c r="C119" s="43">
        <v>2146</v>
      </c>
      <c r="D119" s="42" t="s">
        <v>156</v>
      </c>
      <c r="E119" s="44">
        <v>613</v>
      </c>
      <c r="F119" s="15"/>
      <c r="G119" s="45">
        <v>613</v>
      </c>
      <c r="H119" s="46"/>
      <c r="I119" s="47"/>
      <c r="J119" s="45">
        <v>0</v>
      </c>
      <c r="K119" s="48"/>
      <c r="L119" s="49">
        <v>1914705.3052848962</v>
      </c>
      <c r="N119" s="47"/>
      <c r="O119" s="47"/>
      <c r="P119" s="47"/>
      <c r="Q119" s="47"/>
      <c r="S119" s="280">
        <v>613</v>
      </c>
    </row>
    <row r="120" spans="1:21" ht="10.5" x14ac:dyDescent="0.25">
      <c r="A120" s="42" t="s">
        <v>291</v>
      </c>
      <c r="B120" s="43">
        <v>0</v>
      </c>
      <c r="C120" s="43">
        <v>2023</v>
      </c>
      <c r="D120" s="42" t="s">
        <v>157</v>
      </c>
      <c r="E120" s="44">
        <v>312</v>
      </c>
      <c r="F120" s="15"/>
      <c r="G120" s="45">
        <v>312</v>
      </c>
      <c r="H120" s="46"/>
      <c r="I120" s="47"/>
      <c r="J120" s="45">
        <v>0</v>
      </c>
      <c r="K120" s="48"/>
      <c r="L120" s="49">
        <v>974531.90089541208</v>
      </c>
      <c r="N120" s="47"/>
      <c r="O120" s="47"/>
      <c r="P120" s="47"/>
      <c r="Q120" s="47"/>
      <c r="S120" s="280">
        <v>312</v>
      </c>
    </row>
    <row r="121" spans="1:21" ht="10.5" x14ac:dyDescent="0.25">
      <c r="A121" s="42" t="s">
        <v>291</v>
      </c>
      <c r="B121" s="43">
        <v>0</v>
      </c>
      <c r="C121" s="43">
        <v>2025</v>
      </c>
      <c r="D121" s="42" t="s">
        <v>52</v>
      </c>
      <c r="E121" s="44">
        <v>367</v>
      </c>
      <c r="F121" s="15"/>
      <c r="G121" s="45">
        <v>367</v>
      </c>
      <c r="H121" s="46"/>
      <c r="I121" s="47"/>
      <c r="J121" s="45">
        <v>0</v>
      </c>
      <c r="K121" s="48"/>
      <c r="L121" s="49">
        <v>1146324.383425052</v>
      </c>
      <c r="N121" s="47"/>
      <c r="O121" s="47"/>
      <c r="P121" s="47"/>
      <c r="Q121" s="47"/>
      <c r="S121" s="280">
        <v>367</v>
      </c>
    </row>
    <row r="122" spans="1:21" ht="10.5" x14ac:dyDescent="0.25">
      <c r="A122" s="42" t="s">
        <v>291</v>
      </c>
      <c r="B122" s="43">
        <v>0</v>
      </c>
      <c r="C122" s="43">
        <v>3369</v>
      </c>
      <c r="D122" s="42" t="s">
        <v>158</v>
      </c>
      <c r="E122" s="44">
        <v>208</v>
      </c>
      <c r="F122" s="15"/>
      <c r="G122" s="45">
        <v>208</v>
      </c>
      <c r="H122" s="46"/>
      <c r="I122" s="47"/>
      <c r="J122" s="45">
        <v>0</v>
      </c>
      <c r="K122" s="48"/>
      <c r="L122" s="49">
        <v>649687.93393027468</v>
      </c>
      <c r="N122" s="47"/>
      <c r="O122" s="47"/>
      <c r="P122" s="47"/>
      <c r="Q122" s="47"/>
      <c r="S122" s="280">
        <v>208</v>
      </c>
    </row>
    <row r="123" spans="1:21" ht="10.5" x14ac:dyDescent="0.25">
      <c r="A123" s="42" t="s">
        <v>291</v>
      </c>
      <c r="B123" s="43">
        <v>0</v>
      </c>
      <c r="C123" s="43">
        <v>3333</v>
      </c>
      <c r="D123" s="42" t="s">
        <v>159</v>
      </c>
      <c r="E123" s="44">
        <v>206</v>
      </c>
      <c r="F123" s="15"/>
      <c r="G123" s="45">
        <v>206</v>
      </c>
      <c r="H123" s="46"/>
      <c r="I123" s="47"/>
      <c r="J123" s="45">
        <v>0</v>
      </c>
      <c r="K123" s="48"/>
      <c r="L123" s="49">
        <v>643440.93456556054</v>
      </c>
      <c r="N123" s="47"/>
      <c r="O123" s="47"/>
      <c r="P123" s="47"/>
      <c r="Q123" s="47"/>
      <c r="S123" s="280">
        <v>206</v>
      </c>
    </row>
    <row r="124" spans="1:21" ht="10.5" x14ac:dyDescent="0.25">
      <c r="A124" s="42" t="s">
        <v>291</v>
      </c>
      <c r="B124" s="43">
        <v>0</v>
      </c>
      <c r="C124" s="43">
        <v>3373</v>
      </c>
      <c r="D124" s="42" t="s">
        <v>160</v>
      </c>
      <c r="E124" s="44">
        <v>121</v>
      </c>
      <c r="F124" s="15"/>
      <c r="G124" s="45">
        <v>121</v>
      </c>
      <c r="H124" s="46"/>
      <c r="I124" s="47"/>
      <c r="J124" s="45">
        <v>0</v>
      </c>
      <c r="K124" s="48"/>
      <c r="L124" s="49">
        <v>377943.46156520786</v>
      </c>
      <c r="N124" s="47"/>
      <c r="O124" s="47"/>
      <c r="P124" s="47"/>
      <c r="Q124" s="47"/>
      <c r="S124" s="280">
        <v>121</v>
      </c>
    </row>
    <row r="125" spans="1:21" ht="10.5" x14ac:dyDescent="0.25">
      <c r="A125" s="42" t="s">
        <v>289</v>
      </c>
      <c r="B125" s="43" t="s">
        <v>161</v>
      </c>
      <c r="C125" s="43">
        <v>3334</v>
      </c>
      <c r="D125" s="42" t="s">
        <v>162</v>
      </c>
      <c r="E125" s="44">
        <v>209</v>
      </c>
      <c r="F125" s="15"/>
      <c r="G125" s="45">
        <v>209</v>
      </c>
      <c r="H125" s="46"/>
      <c r="I125" s="47"/>
      <c r="J125" s="45">
        <v>0</v>
      </c>
      <c r="K125" s="48"/>
      <c r="L125" s="49">
        <v>652811.43361263187</v>
      </c>
      <c r="N125" s="47"/>
      <c r="O125" s="47"/>
      <c r="P125" s="47"/>
      <c r="Q125" s="47"/>
      <c r="S125" s="280">
        <v>209</v>
      </c>
      <c r="T125" s="51"/>
      <c r="U125" s="52"/>
    </row>
    <row r="126" spans="1:21" ht="10.5" x14ac:dyDescent="0.25">
      <c r="A126" s="42" t="s">
        <v>289</v>
      </c>
      <c r="B126" s="43" t="s">
        <v>163</v>
      </c>
      <c r="C126" s="43">
        <v>3335</v>
      </c>
      <c r="D126" s="42" t="s">
        <v>164</v>
      </c>
      <c r="E126" s="44">
        <v>327</v>
      </c>
      <c r="F126" s="15"/>
      <c r="G126" s="45">
        <v>327</v>
      </c>
      <c r="H126" s="46"/>
      <c r="I126" s="47"/>
      <c r="J126" s="45">
        <v>0</v>
      </c>
      <c r="K126" s="48"/>
      <c r="L126" s="49">
        <v>1021384.3961307685</v>
      </c>
      <c r="N126" s="47"/>
      <c r="O126" s="47"/>
      <c r="P126" s="47"/>
      <c r="Q126" s="47"/>
      <c r="S126" s="280">
        <v>327</v>
      </c>
    </row>
    <row r="127" spans="1:21" ht="10.5" x14ac:dyDescent="0.25">
      <c r="A127" s="42" t="s">
        <v>291</v>
      </c>
      <c r="B127" s="43">
        <v>0</v>
      </c>
      <c r="C127" s="43">
        <v>3354</v>
      </c>
      <c r="D127" s="42" t="s">
        <v>165</v>
      </c>
      <c r="E127" s="44">
        <v>208</v>
      </c>
      <c r="F127" s="15"/>
      <c r="G127" s="45">
        <v>208</v>
      </c>
      <c r="H127" s="46"/>
      <c r="I127" s="47"/>
      <c r="J127" s="45">
        <v>0</v>
      </c>
      <c r="K127" s="48"/>
      <c r="L127" s="49">
        <v>649687.93393027468</v>
      </c>
      <c r="N127" s="47"/>
      <c r="O127" s="47"/>
      <c r="P127" s="47"/>
      <c r="Q127" s="47"/>
      <c r="S127" s="280">
        <v>208</v>
      </c>
    </row>
    <row r="128" spans="1:21" ht="10.5" x14ac:dyDescent="0.25">
      <c r="A128" s="42" t="s">
        <v>291</v>
      </c>
      <c r="B128" s="43">
        <v>0</v>
      </c>
      <c r="C128" s="43">
        <v>3351</v>
      </c>
      <c r="D128" s="42" t="s">
        <v>166</v>
      </c>
      <c r="E128" s="44">
        <v>207</v>
      </c>
      <c r="F128" s="15"/>
      <c r="G128" s="45">
        <v>207</v>
      </c>
      <c r="H128" s="46"/>
      <c r="I128" s="47"/>
      <c r="J128" s="45">
        <v>0</v>
      </c>
      <c r="K128" s="48"/>
      <c r="L128" s="49">
        <v>646564.43424791761</v>
      </c>
      <c r="N128" s="47"/>
      <c r="O128" s="47"/>
      <c r="P128" s="47"/>
      <c r="Q128" s="47"/>
      <c r="S128" s="280">
        <v>207</v>
      </c>
    </row>
    <row r="129" spans="1:21" ht="10.5" x14ac:dyDescent="0.25">
      <c r="A129" s="42" t="s">
        <v>291</v>
      </c>
      <c r="B129" s="43">
        <v>0</v>
      </c>
      <c r="C129" s="43">
        <v>2032</v>
      </c>
      <c r="D129" s="42" t="s">
        <v>391</v>
      </c>
      <c r="E129" s="44">
        <v>264</v>
      </c>
      <c r="F129" s="15"/>
      <c r="G129" s="45">
        <v>264</v>
      </c>
      <c r="H129" s="46"/>
      <c r="I129" s="47"/>
      <c r="J129" s="45">
        <v>0</v>
      </c>
      <c r="K129" s="48"/>
      <c r="L129" s="49">
        <v>824603.91614227172</v>
      </c>
      <c r="N129" s="47"/>
      <c r="O129" s="47"/>
      <c r="P129" s="47"/>
      <c r="Q129" s="47"/>
      <c r="S129" s="280">
        <v>264</v>
      </c>
      <c r="U129" s="45"/>
    </row>
    <row r="130" spans="1:21" ht="10.5" x14ac:dyDescent="0.25">
      <c r="A130" s="42" t="s">
        <v>291</v>
      </c>
      <c r="B130" s="43">
        <v>0</v>
      </c>
      <c r="C130" s="43">
        <v>3352</v>
      </c>
      <c r="D130" s="42" t="s">
        <v>167</v>
      </c>
      <c r="E130" s="44">
        <v>206</v>
      </c>
      <c r="F130" s="15"/>
      <c r="G130" s="45">
        <v>206</v>
      </c>
      <c r="H130" s="46"/>
      <c r="I130" s="47"/>
      <c r="J130" s="45">
        <v>0</v>
      </c>
      <c r="K130" s="48"/>
      <c r="L130" s="49">
        <v>643440.93456556054</v>
      </c>
      <c r="N130" s="47"/>
      <c r="O130" s="47"/>
      <c r="P130" s="47"/>
      <c r="Q130" s="47"/>
      <c r="S130" s="280">
        <v>206</v>
      </c>
      <c r="U130" s="45"/>
    </row>
    <row r="131" spans="1:21" ht="10.5" x14ac:dyDescent="0.25">
      <c r="A131" s="42" t="s">
        <v>291</v>
      </c>
      <c r="B131" s="43">
        <v>0</v>
      </c>
      <c r="C131" s="43">
        <v>5208</v>
      </c>
      <c r="D131" s="42" t="s">
        <v>168</v>
      </c>
      <c r="E131" s="44">
        <v>419</v>
      </c>
      <c r="F131" s="15"/>
      <c r="G131" s="45">
        <v>419</v>
      </c>
      <c r="H131" s="46"/>
      <c r="I131" s="47"/>
      <c r="J131" s="45">
        <v>0</v>
      </c>
      <c r="K131" s="48"/>
      <c r="L131" s="49">
        <v>1308746.3669076208</v>
      </c>
      <c r="N131" s="47"/>
      <c r="O131" s="47"/>
      <c r="P131" s="47"/>
      <c r="Q131" s="47"/>
      <c r="S131" s="280">
        <v>419</v>
      </c>
      <c r="U131" s="45"/>
    </row>
    <row r="132" spans="1:21" ht="10.5" x14ac:dyDescent="0.25">
      <c r="A132" s="42" t="s">
        <v>291</v>
      </c>
      <c r="B132" s="43">
        <v>0</v>
      </c>
      <c r="C132" s="43">
        <v>3367</v>
      </c>
      <c r="D132" s="42" t="s">
        <v>169</v>
      </c>
      <c r="E132" s="44">
        <v>202</v>
      </c>
      <c r="F132" s="15"/>
      <c r="G132" s="45">
        <v>202</v>
      </c>
      <c r="H132" s="46"/>
      <c r="I132" s="47"/>
      <c r="J132" s="45">
        <v>0</v>
      </c>
      <c r="K132" s="48"/>
      <c r="L132" s="49">
        <v>630946.93583613215</v>
      </c>
      <c r="N132" s="47"/>
      <c r="O132" s="47"/>
      <c r="P132" s="47"/>
      <c r="Q132" s="47"/>
      <c r="S132" s="280">
        <v>202</v>
      </c>
      <c r="U132" s="45"/>
    </row>
    <row r="133" spans="1:21" ht="10.5" x14ac:dyDescent="0.25">
      <c r="A133" s="42" t="s">
        <v>291</v>
      </c>
      <c r="B133" s="43">
        <v>0</v>
      </c>
      <c r="C133" s="43">
        <v>3338</v>
      </c>
      <c r="D133" s="42" t="s">
        <v>170</v>
      </c>
      <c r="E133" s="44">
        <v>286</v>
      </c>
      <c r="F133" s="15"/>
      <c r="G133" s="45">
        <v>286</v>
      </c>
      <c r="H133" s="46"/>
      <c r="I133" s="47"/>
      <c r="J133" s="45">
        <v>0</v>
      </c>
      <c r="K133" s="48"/>
      <c r="L133" s="49">
        <v>893320.9091541277</v>
      </c>
      <c r="N133" s="47"/>
      <c r="O133" s="47"/>
      <c r="P133" s="47"/>
      <c r="Q133" s="47"/>
      <c r="S133" s="280">
        <v>286</v>
      </c>
      <c r="U133" s="45"/>
    </row>
    <row r="134" spans="1:21" ht="10.5" x14ac:dyDescent="0.25">
      <c r="A134" s="42" t="s">
        <v>291</v>
      </c>
      <c r="B134" s="43">
        <v>0</v>
      </c>
      <c r="C134" s="43">
        <v>3370</v>
      </c>
      <c r="D134" s="42" t="s">
        <v>171</v>
      </c>
      <c r="E134" s="44">
        <v>265</v>
      </c>
      <c r="F134" s="15"/>
      <c r="G134" s="45">
        <v>265</v>
      </c>
      <c r="H134" s="46"/>
      <c r="I134" s="47"/>
      <c r="J134" s="45">
        <v>0</v>
      </c>
      <c r="K134" s="48"/>
      <c r="L134" s="49">
        <v>827727.4158246289</v>
      </c>
      <c r="N134" s="47"/>
      <c r="O134" s="47"/>
      <c r="P134" s="47"/>
      <c r="Q134" s="47"/>
      <c r="S134" s="280">
        <v>265</v>
      </c>
      <c r="U134" s="45"/>
    </row>
    <row r="135" spans="1:21" ht="10.5" x14ac:dyDescent="0.25">
      <c r="A135" s="42" t="s">
        <v>289</v>
      </c>
      <c r="B135" s="43" t="s">
        <v>172</v>
      </c>
      <c r="C135" s="43">
        <v>3021</v>
      </c>
      <c r="D135" s="42" t="s">
        <v>173</v>
      </c>
      <c r="E135" s="44">
        <v>208</v>
      </c>
      <c r="F135" s="15"/>
      <c r="G135" s="45">
        <v>208</v>
      </c>
      <c r="H135" s="46"/>
      <c r="I135" s="47"/>
      <c r="J135" s="45">
        <v>0</v>
      </c>
      <c r="K135" s="48"/>
      <c r="L135" s="49">
        <v>649687.93393027468</v>
      </c>
      <c r="N135" s="47"/>
      <c r="O135" s="47"/>
      <c r="P135" s="47"/>
      <c r="Q135" s="47"/>
      <c r="S135" s="280">
        <v>208</v>
      </c>
      <c r="U135" s="45"/>
    </row>
    <row r="136" spans="1:21" ht="10.5" x14ac:dyDescent="0.25">
      <c r="A136" s="42" t="s">
        <v>289</v>
      </c>
      <c r="B136" s="43" t="s">
        <v>174</v>
      </c>
      <c r="C136" s="43">
        <v>3347</v>
      </c>
      <c r="D136" s="42" t="s">
        <v>175</v>
      </c>
      <c r="E136" s="44">
        <v>194</v>
      </c>
      <c r="F136" s="15"/>
      <c r="G136" s="45">
        <v>194</v>
      </c>
      <c r="H136" s="46"/>
      <c r="I136" s="47"/>
      <c r="J136" s="45">
        <v>0</v>
      </c>
      <c r="K136" s="48"/>
      <c r="L136" s="49">
        <v>605958.93837727548</v>
      </c>
      <c r="N136" s="47"/>
      <c r="O136" s="47"/>
      <c r="P136" s="47"/>
      <c r="Q136" s="47"/>
      <c r="S136" s="280">
        <v>194</v>
      </c>
      <c r="U136" s="45"/>
    </row>
    <row r="137" spans="1:21" ht="10.5" x14ac:dyDescent="0.25">
      <c r="A137" s="42" t="s">
        <v>289</v>
      </c>
      <c r="B137" s="43" t="s">
        <v>176</v>
      </c>
      <c r="C137" s="43">
        <v>3355</v>
      </c>
      <c r="D137" s="42" t="s">
        <v>177</v>
      </c>
      <c r="E137" s="44">
        <v>211</v>
      </c>
      <c r="F137" s="15"/>
      <c r="G137" s="45">
        <v>211</v>
      </c>
      <c r="H137" s="46"/>
      <c r="I137" s="47"/>
      <c r="J137" s="45">
        <v>0</v>
      </c>
      <c r="K137" s="48"/>
      <c r="L137" s="49">
        <v>659058.432977346</v>
      </c>
      <c r="N137" s="47"/>
      <c r="O137" s="47"/>
      <c r="P137" s="47"/>
      <c r="Q137" s="47"/>
      <c r="S137" s="280">
        <v>211</v>
      </c>
      <c r="U137" s="45"/>
    </row>
    <row r="138" spans="1:21" ht="10.5" x14ac:dyDescent="0.25">
      <c r="A138" s="42" t="s">
        <v>289</v>
      </c>
      <c r="B138" s="43" t="s">
        <v>178</v>
      </c>
      <c r="C138" s="43">
        <v>3013</v>
      </c>
      <c r="D138" s="42" t="s">
        <v>179</v>
      </c>
      <c r="E138" s="44">
        <v>410</v>
      </c>
      <c r="F138" s="15"/>
      <c r="G138" s="45">
        <v>410</v>
      </c>
      <c r="H138" s="46"/>
      <c r="I138" s="47"/>
      <c r="J138" s="45">
        <v>0</v>
      </c>
      <c r="K138" s="48"/>
      <c r="L138" s="49">
        <v>1280634.8697664069</v>
      </c>
      <c r="N138" s="47"/>
      <c r="O138" s="47"/>
      <c r="P138" s="47"/>
      <c r="Q138" s="47"/>
      <c r="S138" s="280">
        <v>410</v>
      </c>
      <c r="U138" s="45"/>
    </row>
    <row r="139" spans="1:21" ht="10.5" x14ac:dyDescent="0.25">
      <c r="A139" s="42" t="s">
        <v>291</v>
      </c>
      <c r="B139" s="43">
        <v>0</v>
      </c>
      <c r="C139" s="43">
        <v>2010</v>
      </c>
      <c r="D139" s="42" t="s">
        <v>180</v>
      </c>
      <c r="E139" s="44">
        <v>373</v>
      </c>
      <c r="F139" s="15"/>
      <c r="G139" s="45">
        <v>373</v>
      </c>
      <c r="H139" s="46"/>
      <c r="I139" s="47"/>
      <c r="J139" s="45">
        <v>0</v>
      </c>
      <c r="K139" s="48"/>
      <c r="L139" s="49">
        <v>1165065.3815191947</v>
      </c>
      <c r="N139" s="47"/>
      <c r="O139" s="47"/>
      <c r="P139" s="47"/>
      <c r="Q139" s="47"/>
      <c r="S139" s="280">
        <v>373</v>
      </c>
      <c r="U139" s="45"/>
    </row>
    <row r="140" spans="1:21" ht="10.5" x14ac:dyDescent="0.25">
      <c r="A140" s="42" t="s">
        <v>289</v>
      </c>
      <c r="B140" s="43" t="s">
        <v>181</v>
      </c>
      <c r="C140" s="43">
        <v>3301</v>
      </c>
      <c r="D140" s="42" t="s">
        <v>182</v>
      </c>
      <c r="E140" s="44">
        <v>209</v>
      </c>
      <c r="F140" s="15"/>
      <c r="G140" s="45">
        <v>209</v>
      </c>
      <c r="H140" s="46"/>
      <c r="I140" s="47"/>
      <c r="J140" s="45">
        <v>0</v>
      </c>
      <c r="K140" s="48"/>
      <c r="L140" s="49">
        <v>652811.43361263187</v>
      </c>
      <c r="N140" s="47"/>
      <c r="O140" s="47"/>
      <c r="P140" s="47"/>
      <c r="Q140" s="47"/>
      <c r="S140" s="280">
        <v>209</v>
      </c>
      <c r="U140" s="45"/>
    </row>
    <row r="141" spans="1:21" ht="10.5" x14ac:dyDescent="0.25">
      <c r="A141" s="42" t="s">
        <v>291</v>
      </c>
      <c r="B141" s="43">
        <v>0</v>
      </c>
      <c r="C141" s="43">
        <v>2022</v>
      </c>
      <c r="D141" s="42" t="s">
        <v>183</v>
      </c>
      <c r="E141" s="44">
        <v>198</v>
      </c>
      <c r="F141" s="15"/>
      <c r="G141" s="45">
        <v>198</v>
      </c>
      <c r="H141" s="46"/>
      <c r="I141" s="47"/>
      <c r="J141" s="45">
        <v>0</v>
      </c>
      <c r="K141" s="48"/>
      <c r="L141" s="49">
        <v>618452.93710670387</v>
      </c>
      <c r="N141" s="47"/>
      <c r="O141" s="47"/>
      <c r="P141" s="47"/>
      <c r="Q141" s="47"/>
      <c r="S141" s="280">
        <v>198</v>
      </c>
      <c r="U141" s="45"/>
    </row>
    <row r="142" spans="1:21" ht="10.5" x14ac:dyDescent="0.25">
      <c r="A142" s="42" t="s">
        <v>289</v>
      </c>
      <c r="B142" s="43" t="s">
        <v>184</v>
      </c>
      <c r="C142" s="43">
        <v>3313</v>
      </c>
      <c r="D142" s="42" t="s">
        <v>185</v>
      </c>
      <c r="E142" s="44">
        <v>405</v>
      </c>
      <c r="F142" s="15"/>
      <c r="G142" s="45">
        <v>405</v>
      </c>
      <c r="H142" s="46"/>
      <c r="I142" s="47"/>
      <c r="J142" s="45">
        <v>0</v>
      </c>
      <c r="K142" s="48"/>
      <c r="L142" s="49">
        <v>1265017.3713546214</v>
      </c>
      <c r="N142" s="47"/>
      <c r="O142" s="47"/>
      <c r="P142" s="47"/>
      <c r="Q142" s="47"/>
      <c r="S142" s="280">
        <v>405</v>
      </c>
      <c r="U142" s="45"/>
    </row>
    <row r="143" spans="1:21" ht="10.5" x14ac:dyDescent="0.25">
      <c r="A143" s="42" t="s">
        <v>291</v>
      </c>
      <c r="B143" s="43">
        <v>0</v>
      </c>
      <c r="C143" s="43">
        <v>3371</v>
      </c>
      <c r="D143" s="42" t="s">
        <v>186</v>
      </c>
      <c r="E143" s="44">
        <v>208</v>
      </c>
      <c r="F143" s="15"/>
      <c r="G143" s="45">
        <v>208</v>
      </c>
      <c r="H143" s="46"/>
      <c r="I143" s="47"/>
      <c r="J143" s="45">
        <v>0</v>
      </c>
      <c r="K143" s="48"/>
      <c r="L143" s="49">
        <v>649687.93393027468</v>
      </c>
      <c r="N143" s="47"/>
      <c r="O143" s="47"/>
      <c r="P143" s="47"/>
      <c r="Q143" s="47"/>
      <c r="S143" s="280">
        <v>208</v>
      </c>
      <c r="U143" s="45"/>
    </row>
    <row r="144" spans="1:21" ht="10.5" x14ac:dyDescent="0.25">
      <c r="A144" s="42" t="s">
        <v>291</v>
      </c>
      <c r="B144" s="43">
        <v>0</v>
      </c>
      <c r="C144" s="43">
        <v>3349</v>
      </c>
      <c r="D144" s="42" t="s">
        <v>187</v>
      </c>
      <c r="E144" s="44">
        <v>146</v>
      </c>
      <c r="F144" s="15"/>
      <c r="G144" s="45">
        <v>146</v>
      </c>
      <c r="H144" s="46"/>
      <c r="I144" s="47"/>
      <c r="J144" s="45">
        <v>0</v>
      </c>
      <c r="K144" s="48"/>
      <c r="L144" s="49">
        <v>456030.95362413512</v>
      </c>
      <c r="N144" s="47"/>
      <c r="O144" s="47"/>
      <c r="P144" s="47"/>
      <c r="Q144" s="47"/>
      <c r="S144" s="280">
        <v>146</v>
      </c>
      <c r="U144" s="45"/>
    </row>
    <row r="145" spans="1:21" ht="10.5" x14ac:dyDescent="0.25">
      <c r="A145" s="42" t="s">
        <v>291</v>
      </c>
      <c r="B145" s="43">
        <v>0</v>
      </c>
      <c r="C145" s="43">
        <v>3350</v>
      </c>
      <c r="D145" s="42" t="s">
        <v>188</v>
      </c>
      <c r="E145" s="44">
        <v>416</v>
      </c>
      <c r="F145" s="15"/>
      <c r="G145" s="45">
        <v>416</v>
      </c>
      <c r="H145" s="46"/>
      <c r="I145" s="47"/>
      <c r="J145" s="45">
        <v>0</v>
      </c>
      <c r="K145" s="48"/>
      <c r="L145" s="49">
        <v>1299375.8678605494</v>
      </c>
      <c r="N145" s="47"/>
      <c r="O145" s="47"/>
      <c r="P145" s="47"/>
      <c r="Q145" s="47"/>
      <c r="S145" s="280">
        <v>416</v>
      </c>
    </row>
    <row r="146" spans="1:21" ht="10.5" x14ac:dyDescent="0.25">
      <c r="A146" s="42" t="s">
        <v>289</v>
      </c>
      <c r="B146" s="43" t="s">
        <v>189</v>
      </c>
      <c r="C146" s="43">
        <v>2134</v>
      </c>
      <c r="D146" s="42" t="s">
        <v>190</v>
      </c>
      <c r="E146" s="44">
        <v>102</v>
      </c>
      <c r="F146" s="15"/>
      <c r="G146" s="45">
        <v>102</v>
      </c>
      <c r="H146" s="46"/>
      <c r="I146" s="47"/>
      <c r="J146" s="45">
        <v>0</v>
      </c>
      <c r="K146" s="48"/>
      <c r="L146" s="49">
        <v>318596.9676004232</v>
      </c>
      <c r="N146" s="47"/>
      <c r="O146" s="47"/>
      <c r="P146" s="47"/>
      <c r="Q146" s="47"/>
      <c r="S146" s="280">
        <v>102</v>
      </c>
    </row>
    <row r="147" spans="1:21" ht="10.5" x14ac:dyDescent="0.25">
      <c r="A147" s="42" t="s">
        <v>289</v>
      </c>
      <c r="B147" s="43" t="s">
        <v>191</v>
      </c>
      <c r="C147" s="43">
        <v>2148</v>
      </c>
      <c r="D147" s="42" t="s">
        <v>192</v>
      </c>
      <c r="E147" s="44">
        <v>283</v>
      </c>
      <c r="F147" s="15"/>
      <c r="G147" s="45">
        <v>283</v>
      </c>
      <c r="H147" s="46"/>
      <c r="I147" s="47"/>
      <c r="J147" s="45">
        <v>0</v>
      </c>
      <c r="K147" s="48"/>
      <c r="L147" s="49">
        <v>883950.41010705649</v>
      </c>
      <c r="N147" s="47"/>
      <c r="O147" s="47"/>
      <c r="P147" s="47"/>
      <c r="Q147" s="47"/>
      <c r="S147" s="280">
        <v>283</v>
      </c>
    </row>
    <row r="148" spans="1:21" ht="10.5" x14ac:dyDescent="0.25">
      <c r="A148" s="42" t="s">
        <v>289</v>
      </c>
      <c r="B148" s="43" t="s">
        <v>193</v>
      </c>
      <c r="C148" s="43">
        <v>2081</v>
      </c>
      <c r="D148" s="42" t="s">
        <v>194</v>
      </c>
      <c r="E148" s="44">
        <v>193</v>
      </c>
      <c r="F148" s="15"/>
      <c r="G148" s="45">
        <v>193</v>
      </c>
      <c r="H148" s="46"/>
      <c r="I148" s="47"/>
      <c r="J148" s="45">
        <v>0</v>
      </c>
      <c r="K148" s="48"/>
      <c r="L148" s="49">
        <v>602835.43869491841</v>
      </c>
      <c r="N148" s="47"/>
      <c r="O148" s="47"/>
      <c r="P148" s="47"/>
      <c r="Q148" s="47"/>
      <c r="S148" s="280">
        <v>193</v>
      </c>
      <c r="T148" s="51"/>
      <c r="U148" s="52"/>
    </row>
    <row r="149" spans="1:21" ht="10.5" x14ac:dyDescent="0.25">
      <c r="A149" s="42" t="s">
        <v>289</v>
      </c>
      <c r="B149" s="43" t="s">
        <v>195</v>
      </c>
      <c r="C149" s="43">
        <v>2057</v>
      </c>
      <c r="D149" s="42" t="s">
        <v>196</v>
      </c>
      <c r="E149" s="44">
        <v>434</v>
      </c>
      <c r="F149" s="15"/>
      <c r="G149" s="45">
        <v>434</v>
      </c>
      <c r="H149" s="46"/>
      <c r="I149" s="47"/>
      <c r="J149" s="45">
        <v>0</v>
      </c>
      <c r="K149" s="48"/>
      <c r="L149" s="49">
        <v>1355598.8621429771</v>
      </c>
      <c r="N149" s="53"/>
      <c r="O149" s="47"/>
      <c r="P149" s="47"/>
      <c r="Q149" s="47"/>
      <c r="S149" s="280">
        <v>434</v>
      </c>
    </row>
    <row r="150" spans="1:21" ht="10.5" x14ac:dyDescent="0.25">
      <c r="A150" s="42" t="s">
        <v>289</v>
      </c>
      <c r="B150" s="43" t="s">
        <v>197</v>
      </c>
      <c r="C150" s="43">
        <v>2058</v>
      </c>
      <c r="D150" s="42" t="s">
        <v>198</v>
      </c>
      <c r="E150" s="44">
        <v>419</v>
      </c>
      <c r="F150" s="15"/>
      <c r="G150" s="45">
        <v>419</v>
      </c>
      <c r="H150" s="46"/>
      <c r="I150" s="47"/>
      <c r="J150" s="45">
        <v>0</v>
      </c>
      <c r="K150" s="48"/>
      <c r="L150" s="49">
        <v>1308746.3669076208</v>
      </c>
      <c r="N150" s="47"/>
      <c r="O150" s="47"/>
      <c r="P150" s="47"/>
      <c r="Q150" s="47"/>
      <c r="S150" s="280">
        <v>419</v>
      </c>
    </row>
    <row r="151" spans="1:21" ht="10.5" x14ac:dyDescent="0.25">
      <c r="A151" s="42" t="s">
        <v>291</v>
      </c>
      <c r="B151" s="43">
        <v>0</v>
      </c>
      <c r="C151" s="43">
        <v>3368</v>
      </c>
      <c r="D151" s="42" t="s">
        <v>199</v>
      </c>
      <c r="E151" s="44">
        <v>162</v>
      </c>
      <c r="F151" s="15"/>
      <c r="G151" s="45">
        <v>162</v>
      </c>
      <c r="H151" s="46"/>
      <c r="I151" s="47"/>
      <c r="J151" s="45">
        <v>0</v>
      </c>
      <c r="K151" s="48"/>
      <c r="L151" s="49">
        <v>506006.94854184857</v>
      </c>
      <c r="N151" s="47"/>
      <c r="O151" s="47"/>
      <c r="P151" s="47"/>
      <c r="Q151" s="47"/>
      <c r="S151" s="280">
        <v>162</v>
      </c>
    </row>
    <row r="152" spans="1:21" ht="10.5" x14ac:dyDescent="0.25">
      <c r="A152" s="42" t="s">
        <v>291</v>
      </c>
      <c r="B152" s="43">
        <v>0</v>
      </c>
      <c r="C152" s="43">
        <v>2060</v>
      </c>
      <c r="D152" s="42" t="s">
        <v>200</v>
      </c>
      <c r="E152" s="44">
        <v>518</v>
      </c>
      <c r="F152" s="15"/>
      <c r="G152" s="45">
        <v>518</v>
      </c>
      <c r="H152" s="46"/>
      <c r="I152" s="47"/>
      <c r="J152" s="45">
        <v>0</v>
      </c>
      <c r="K152" s="48"/>
      <c r="L152" s="49">
        <v>1617972.8354609727</v>
      </c>
      <c r="N152" s="47"/>
      <c r="O152" s="47"/>
      <c r="P152" s="47"/>
      <c r="Q152" s="47"/>
      <c r="S152" s="280">
        <v>518</v>
      </c>
    </row>
    <row r="153" spans="1:21" ht="10.5" x14ac:dyDescent="0.25">
      <c r="A153" s="42" t="s">
        <v>291</v>
      </c>
      <c r="B153" s="43">
        <v>0</v>
      </c>
      <c r="C153" s="43">
        <v>2061</v>
      </c>
      <c r="D153" s="42" t="s">
        <v>201</v>
      </c>
      <c r="E153" s="44">
        <v>512</v>
      </c>
      <c r="F153" s="15"/>
      <c r="G153" s="45">
        <v>512</v>
      </c>
      <c r="H153" s="46"/>
      <c r="I153" s="47"/>
      <c r="J153" s="45">
        <v>0</v>
      </c>
      <c r="K153" s="48"/>
      <c r="L153" s="49">
        <v>1599231.8373668301</v>
      </c>
      <c r="N153" s="47"/>
      <c r="O153" s="47"/>
      <c r="P153" s="47"/>
      <c r="Q153" s="47"/>
      <c r="S153" s="280">
        <v>512</v>
      </c>
    </row>
    <row r="154" spans="1:21" ht="10.5" x14ac:dyDescent="0.25">
      <c r="A154" s="42" t="s">
        <v>291</v>
      </c>
      <c r="B154" s="43">
        <v>0</v>
      </c>
      <c r="C154" s="43">
        <v>2200</v>
      </c>
      <c r="D154" s="42" t="s">
        <v>202</v>
      </c>
      <c r="E154" s="44">
        <v>203</v>
      </c>
      <c r="F154" s="15"/>
      <c r="G154" s="45">
        <v>203</v>
      </c>
      <c r="H154" s="46"/>
      <c r="I154" s="47"/>
      <c r="J154" s="45">
        <v>0</v>
      </c>
      <c r="K154" s="48"/>
      <c r="L154" s="49">
        <v>634070.43551848922</v>
      </c>
      <c r="N154" s="47"/>
      <c r="O154" s="47"/>
      <c r="P154" s="47"/>
      <c r="Q154" s="47"/>
      <c r="S154" s="280">
        <v>203</v>
      </c>
    </row>
    <row r="155" spans="1:21" ht="10.5" x14ac:dyDescent="0.25">
      <c r="A155" s="42" t="s">
        <v>289</v>
      </c>
      <c r="B155" s="43" t="s">
        <v>203</v>
      </c>
      <c r="C155" s="43">
        <v>3362</v>
      </c>
      <c r="D155" s="42" t="s">
        <v>204</v>
      </c>
      <c r="E155" s="44">
        <v>257</v>
      </c>
      <c r="F155" s="15"/>
      <c r="G155" s="45">
        <v>257</v>
      </c>
      <c r="H155" s="46"/>
      <c r="I155" s="47"/>
      <c r="J155" s="45">
        <v>0</v>
      </c>
      <c r="K155" s="48"/>
      <c r="L155" s="49">
        <v>802739.41836577212</v>
      </c>
      <c r="N155" s="47"/>
      <c r="O155" s="47"/>
      <c r="P155" s="47"/>
      <c r="Q155" s="47"/>
      <c r="S155" s="280">
        <v>257</v>
      </c>
    </row>
    <row r="156" spans="1:21" ht="10.5" x14ac:dyDescent="0.25">
      <c r="A156" s="42" t="s">
        <v>291</v>
      </c>
      <c r="B156" s="43">
        <v>0</v>
      </c>
      <c r="C156" s="43">
        <v>2135</v>
      </c>
      <c r="D156" s="42" t="s">
        <v>205</v>
      </c>
      <c r="E156" s="44">
        <v>300</v>
      </c>
      <c r="F156" s="15"/>
      <c r="G156" s="45">
        <v>300</v>
      </c>
      <c r="H156" s="46"/>
      <c r="I156" s="47"/>
      <c r="J156" s="45">
        <v>0</v>
      </c>
      <c r="K156" s="48"/>
      <c r="L156" s="49">
        <v>937049.90470712702</v>
      </c>
      <c r="N156" s="47"/>
      <c r="O156" s="47"/>
      <c r="P156" s="47"/>
      <c r="Q156" s="47"/>
      <c r="S156" s="280">
        <v>300</v>
      </c>
    </row>
    <row r="157" spans="1:21" ht="10.5" x14ac:dyDescent="0.25">
      <c r="A157" s="42" t="s">
        <v>289</v>
      </c>
      <c r="B157" s="43" t="s">
        <v>206</v>
      </c>
      <c r="C157" s="43">
        <v>2071</v>
      </c>
      <c r="D157" s="42" t="s">
        <v>207</v>
      </c>
      <c r="E157" s="44">
        <v>422</v>
      </c>
      <c r="F157" s="15"/>
      <c r="G157" s="45">
        <v>422</v>
      </c>
      <c r="H157" s="46"/>
      <c r="I157" s="47"/>
      <c r="J157" s="45">
        <v>0</v>
      </c>
      <c r="K157" s="48"/>
      <c r="L157" s="49">
        <v>1318116.865954692</v>
      </c>
      <c r="N157" s="47"/>
      <c r="O157" s="47"/>
      <c r="P157" s="47"/>
      <c r="Q157" s="47"/>
      <c r="S157" s="280">
        <v>422</v>
      </c>
    </row>
    <row r="158" spans="1:21" ht="10.5" x14ac:dyDescent="0.25">
      <c r="A158" s="42" t="s">
        <v>291</v>
      </c>
      <c r="B158" s="43">
        <v>0</v>
      </c>
      <c r="C158" s="43">
        <v>2193</v>
      </c>
      <c r="D158" s="42" t="s">
        <v>208</v>
      </c>
      <c r="E158" s="44">
        <v>369</v>
      </c>
      <c r="F158" s="15"/>
      <c r="G158" s="45">
        <v>369</v>
      </c>
      <c r="H158" s="46"/>
      <c r="I158" s="47"/>
      <c r="J158" s="45">
        <v>0</v>
      </c>
      <c r="K158" s="48"/>
      <c r="L158" s="49">
        <v>1152571.3827897662</v>
      </c>
      <c r="N158" s="47"/>
      <c r="O158" s="47"/>
      <c r="P158" s="47"/>
      <c r="Q158" s="47"/>
      <c r="S158" s="280">
        <v>369</v>
      </c>
    </row>
    <row r="159" spans="1:21" ht="10.5" x14ac:dyDescent="0.25">
      <c r="A159" s="42" t="s">
        <v>291</v>
      </c>
      <c r="B159" s="43">
        <v>0</v>
      </c>
      <c r="C159" s="43">
        <v>2028</v>
      </c>
      <c r="D159" s="42" t="s">
        <v>209</v>
      </c>
      <c r="E159" s="44">
        <v>512</v>
      </c>
      <c r="F159" s="15"/>
      <c r="G159" s="45">
        <v>512</v>
      </c>
      <c r="H159" s="46"/>
      <c r="I159" s="47"/>
      <c r="J159" s="45">
        <v>0</v>
      </c>
      <c r="K159" s="48"/>
      <c r="L159" s="49">
        <v>1599231.8373668301</v>
      </c>
      <c r="N159" s="47"/>
      <c r="O159" s="47"/>
      <c r="P159" s="47"/>
      <c r="Q159" s="47"/>
      <c r="S159" s="280">
        <v>512</v>
      </c>
    </row>
    <row r="160" spans="1:21" ht="10.5" x14ac:dyDescent="0.25">
      <c r="A160" s="42" t="s">
        <v>291</v>
      </c>
      <c r="B160" s="43">
        <v>0</v>
      </c>
      <c r="C160" s="43">
        <v>2012</v>
      </c>
      <c r="D160" s="42" t="s">
        <v>210</v>
      </c>
      <c r="E160" s="44">
        <v>470</v>
      </c>
      <c r="F160" s="15"/>
      <c r="G160" s="45">
        <v>470</v>
      </c>
      <c r="H160" s="46"/>
      <c r="I160" s="47"/>
      <c r="J160" s="45">
        <v>0</v>
      </c>
      <c r="K160" s="48"/>
      <c r="L160" s="49">
        <v>1468044.8507078323</v>
      </c>
      <c r="N160" s="47"/>
      <c r="O160" s="47"/>
      <c r="P160" s="47"/>
      <c r="Q160" s="47"/>
      <c r="S160" s="280">
        <v>470</v>
      </c>
    </row>
    <row r="161" spans="1:22" ht="10.5" x14ac:dyDescent="0.25">
      <c r="A161" s="42" t="s">
        <v>289</v>
      </c>
      <c r="B161" s="43" t="s">
        <v>211</v>
      </c>
      <c r="C161" s="43">
        <v>2074</v>
      </c>
      <c r="D161" s="42" t="s">
        <v>212</v>
      </c>
      <c r="E161" s="44">
        <v>622</v>
      </c>
      <c r="F161" s="15"/>
      <c r="G161" s="45">
        <v>622</v>
      </c>
      <c r="H161" s="46"/>
      <c r="I161" s="47"/>
      <c r="J161" s="45">
        <v>0</v>
      </c>
      <c r="K161" s="48"/>
      <c r="L161" s="49">
        <v>1942816.80242611</v>
      </c>
      <c r="N161" s="47"/>
      <c r="O161" s="47"/>
      <c r="P161" s="47"/>
      <c r="Q161" s="47"/>
      <c r="S161" s="280">
        <v>622</v>
      </c>
    </row>
    <row r="162" spans="1:22" ht="10.5" x14ac:dyDescent="0.25">
      <c r="A162" s="42" t="s">
        <v>291</v>
      </c>
      <c r="B162" s="43">
        <v>0</v>
      </c>
      <c r="C162" s="43">
        <v>2117</v>
      </c>
      <c r="D162" s="42" t="s">
        <v>213</v>
      </c>
      <c r="E162" s="44">
        <v>316</v>
      </c>
      <c r="F162" s="15"/>
      <c r="G162" s="45">
        <v>316</v>
      </c>
      <c r="H162" s="46"/>
      <c r="I162" s="47"/>
      <c r="J162" s="45">
        <v>0</v>
      </c>
      <c r="K162" s="48"/>
      <c r="L162" s="49">
        <v>987025.89962484047</v>
      </c>
      <c r="N162" s="47"/>
      <c r="O162" s="47"/>
      <c r="P162" s="47"/>
      <c r="Q162" s="47"/>
      <c r="S162" s="280">
        <v>316</v>
      </c>
    </row>
    <row r="163" spans="1:22" ht="10.5" x14ac:dyDescent="0.25">
      <c r="A163" s="42" t="s">
        <v>291</v>
      </c>
      <c r="B163" s="43">
        <v>0</v>
      </c>
      <c r="C163" s="43">
        <v>3035</v>
      </c>
      <c r="D163" s="42" t="s">
        <v>214</v>
      </c>
      <c r="E163" s="44">
        <v>106</v>
      </c>
      <c r="F163" s="15"/>
      <c r="G163" s="45">
        <v>106</v>
      </c>
      <c r="H163" s="46"/>
      <c r="I163" s="47"/>
      <c r="J163" s="45">
        <v>0</v>
      </c>
      <c r="K163" s="48"/>
      <c r="L163" s="49">
        <v>331090.96632985154</v>
      </c>
      <c r="N163" s="47"/>
      <c r="O163" s="47"/>
      <c r="P163" s="47"/>
      <c r="Q163" s="47"/>
      <c r="S163" s="280">
        <v>106</v>
      </c>
    </row>
    <row r="164" spans="1:22" ht="10.5" x14ac:dyDescent="0.25">
      <c r="A164" s="42" t="s">
        <v>291</v>
      </c>
      <c r="B164" s="43">
        <v>0</v>
      </c>
      <c r="C164" s="43">
        <v>2078</v>
      </c>
      <c r="D164" s="42" t="s">
        <v>215</v>
      </c>
      <c r="E164" s="44">
        <v>402</v>
      </c>
      <c r="F164" s="15"/>
      <c r="G164" s="45">
        <v>402</v>
      </c>
      <c r="H164" s="46"/>
      <c r="I164" s="47"/>
      <c r="J164" s="45">
        <v>0</v>
      </c>
      <c r="K164" s="48"/>
      <c r="L164" s="49">
        <v>1255646.8723075502</v>
      </c>
      <c r="N164" s="47"/>
      <c r="O164" s="47"/>
      <c r="P164" s="47"/>
      <c r="Q164" s="47"/>
      <c r="S164" s="280">
        <v>402</v>
      </c>
    </row>
    <row r="165" spans="1:22" ht="10.5" x14ac:dyDescent="0.25">
      <c r="A165" s="42" t="s">
        <v>291</v>
      </c>
      <c r="B165" s="43">
        <v>0</v>
      </c>
      <c r="C165" s="43">
        <v>2030</v>
      </c>
      <c r="D165" s="42" t="s">
        <v>392</v>
      </c>
      <c r="E165" s="44">
        <v>202</v>
      </c>
      <c r="F165" s="15"/>
      <c r="G165" s="45">
        <v>202</v>
      </c>
      <c r="H165" s="46"/>
      <c r="I165" s="47"/>
      <c r="J165" s="45">
        <v>0</v>
      </c>
      <c r="K165" s="48"/>
      <c r="L165" s="49">
        <v>630946.93583613215</v>
      </c>
      <c r="N165" s="47"/>
      <c r="O165" s="47"/>
      <c r="P165" s="47"/>
      <c r="Q165" s="47"/>
      <c r="S165" s="280">
        <v>202</v>
      </c>
    </row>
    <row r="166" spans="1:22" ht="10.5" x14ac:dyDescent="0.25">
      <c r="A166" s="42" t="s">
        <v>289</v>
      </c>
      <c r="B166" s="43" t="s">
        <v>216</v>
      </c>
      <c r="C166" s="43">
        <v>2100</v>
      </c>
      <c r="D166" s="42" t="s">
        <v>217</v>
      </c>
      <c r="E166" s="44">
        <v>213</v>
      </c>
      <c r="F166" s="15"/>
      <c r="G166" s="45">
        <v>213</v>
      </c>
      <c r="H166" s="46"/>
      <c r="I166" s="47"/>
      <c r="J166" s="45">
        <v>0</v>
      </c>
      <c r="K166" s="48"/>
      <c r="L166" s="49">
        <v>665305.43234206014</v>
      </c>
      <c r="N166" s="47"/>
      <c r="O166" s="47"/>
      <c r="P166" s="47"/>
      <c r="Q166" s="47"/>
      <c r="S166" s="280">
        <v>213</v>
      </c>
    </row>
    <row r="167" spans="1:22" ht="10.5" x14ac:dyDescent="0.25">
      <c r="A167" s="42" t="s">
        <v>291</v>
      </c>
      <c r="B167" s="43">
        <v>0</v>
      </c>
      <c r="C167" s="43">
        <v>3036</v>
      </c>
      <c r="D167" s="42" t="s">
        <v>314</v>
      </c>
      <c r="E167" s="44">
        <v>334</v>
      </c>
      <c r="F167" s="15"/>
      <c r="G167" s="45">
        <v>334</v>
      </c>
      <c r="H167" s="46"/>
      <c r="I167" s="47"/>
      <c r="J167" s="45">
        <v>0</v>
      </c>
      <c r="K167" s="48"/>
      <c r="L167" s="49">
        <v>1043248.8939072681</v>
      </c>
      <c r="N167" s="47"/>
      <c r="O167" s="47"/>
      <c r="P167" s="47"/>
      <c r="Q167" s="47"/>
      <c r="S167" s="280">
        <v>334</v>
      </c>
    </row>
    <row r="168" spans="1:22" ht="10.5" hidden="1" x14ac:dyDescent="0.25">
      <c r="A168" s="42">
        <v>0</v>
      </c>
      <c r="B168" s="43">
        <v>0</v>
      </c>
      <c r="C168" s="43">
        <v>0</v>
      </c>
      <c r="D168" s="42">
        <v>0</v>
      </c>
      <c r="E168" s="57"/>
      <c r="F168" s="58"/>
      <c r="G168" s="58"/>
      <c r="H168" s="58"/>
      <c r="I168" s="59"/>
      <c r="J168" s="58"/>
      <c r="K168" s="48"/>
      <c r="L168" s="49">
        <v>0</v>
      </c>
      <c r="N168" s="47"/>
      <c r="O168" s="47"/>
      <c r="P168" s="47"/>
      <c r="Q168" s="47"/>
    </row>
    <row r="169" spans="1:22" ht="10.5" hidden="1" x14ac:dyDescent="0.25">
      <c r="A169" s="42">
        <v>0</v>
      </c>
      <c r="B169" s="43">
        <v>0</v>
      </c>
      <c r="C169" s="43">
        <v>0</v>
      </c>
      <c r="D169" s="42">
        <v>0</v>
      </c>
      <c r="E169" s="46"/>
      <c r="F169" s="60"/>
      <c r="H169" s="46"/>
      <c r="I169" s="47"/>
      <c r="K169" s="48"/>
      <c r="L169" s="49">
        <v>0</v>
      </c>
      <c r="N169" s="47"/>
      <c r="O169" s="47"/>
      <c r="P169" s="47"/>
      <c r="Q169" s="47"/>
      <c r="S169" s="40" t="s">
        <v>287</v>
      </c>
      <c r="T169" s="40" t="s">
        <v>288</v>
      </c>
      <c r="U169" s="36"/>
    </row>
    <row r="170" spans="1:22" ht="10.5" hidden="1" x14ac:dyDescent="0.25">
      <c r="A170" s="42"/>
      <c r="B170" s="43"/>
      <c r="C170" s="43"/>
      <c r="D170" s="42"/>
      <c r="E170" s="46"/>
      <c r="F170" s="60"/>
      <c r="H170" s="46"/>
      <c r="I170" s="47"/>
      <c r="K170" s="48"/>
      <c r="L170" s="49">
        <v>0</v>
      </c>
      <c r="N170" s="47"/>
      <c r="O170" s="47"/>
      <c r="P170" s="47"/>
      <c r="Q170" s="47"/>
      <c r="S170" s="40"/>
      <c r="T170" s="40"/>
      <c r="U170" s="36"/>
    </row>
    <row r="171" spans="1:22" ht="10.5" hidden="1" x14ac:dyDescent="0.25">
      <c r="A171" s="42"/>
      <c r="B171" s="43"/>
      <c r="C171" s="43"/>
      <c r="D171" s="42"/>
      <c r="E171" s="46"/>
      <c r="F171" s="60"/>
      <c r="H171" s="46"/>
      <c r="I171" s="47"/>
      <c r="K171" s="48"/>
      <c r="L171" s="49">
        <v>0</v>
      </c>
      <c r="N171" s="47"/>
      <c r="O171" s="47"/>
      <c r="P171" s="47"/>
      <c r="Q171" s="47"/>
      <c r="S171" s="40"/>
      <c r="T171" s="40"/>
      <c r="U171" s="36"/>
    </row>
    <row r="172" spans="1:22" ht="10.5" hidden="1" x14ac:dyDescent="0.25">
      <c r="A172" s="42"/>
      <c r="B172" s="43"/>
      <c r="C172" s="43"/>
      <c r="D172" s="42"/>
      <c r="E172" s="46"/>
      <c r="F172" s="60"/>
      <c r="H172" s="46"/>
      <c r="I172" s="47"/>
      <c r="K172" s="48"/>
      <c r="L172" s="49">
        <v>0</v>
      </c>
      <c r="N172" s="47"/>
      <c r="O172" s="47"/>
      <c r="P172" s="47"/>
      <c r="Q172" s="47"/>
      <c r="S172" s="40"/>
      <c r="T172" s="40"/>
      <c r="U172" s="36"/>
    </row>
    <row r="173" spans="1:22" ht="10.5" x14ac:dyDescent="0.25">
      <c r="A173" s="42" t="s">
        <v>291</v>
      </c>
      <c r="B173" s="43">
        <v>0</v>
      </c>
      <c r="C173" s="43">
        <v>6907</v>
      </c>
      <c r="D173" s="42" t="s">
        <v>4</v>
      </c>
      <c r="E173" s="46"/>
      <c r="F173" s="60"/>
      <c r="G173" s="45">
        <v>0</v>
      </c>
      <c r="H173" s="44">
        <v>523</v>
      </c>
      <c r="I173" s="44">
        <v>337</v>
      </c>
      <c r="J173" s="45">
        <v>860</v>
      </c>
      <c r="K173" s="48"/>
      <c r="L173" s="49">
        <v>3976459.1288712253</v>
      </c>
      <c r="N173" s="47"/>
      <c r="O173" s="47"/>
      <c r="P173" s="47"/>
      <c r="Q173" s="47"/>
      <c r="S173" s="281">
        <v>523</v>
      </c>
      <c r="T173" s="282">
        <v>337</v>
      </c>
      <c r="U173" s="50"/>
      <c r="V173" s="15">
        <v>306</v>
      </c>
    </row>
    <row r="174" spans="1:22" ht="10.5" x14ac:dyDescent="0.25">
      <c r="A174" s="42" t="s">
        <v>291</v>
      </c>
      <c r="B174" s="43">
        <v>0</v>
      </c>
      <c r="C174" s="43">
        <v>4064</v>
      </c>
      <c r="D174" s="42" t="s">
        <v>219</v>
      </c>
      <c r="E174" s="46"/>
      <c r="F174" s="60"/>
      <c r="G174" s="45">
        <v>0</v>
      </c>
      <c r="H174" s="44">
        <v>815</v>
      </c>
      <c r="I174" s="44">
        <v>548</v>
      </c>
      <c r="J174" s="45">
        <v>1363</v>
      </c>
      <c r="K174" s="48"/>
      <c r="L174" s="49">
        <v>6309993.432969817</v>
      </c>
      <c r="N174" s="47"/>
      <c r="O174" s="53"/>
      <c r="P174" s="47"/>
      <c r="Q174" s="47"/>
      <c r="S174" s="283">
        <v>815</v>
      </c>
      <c r="T174" s="284">
        <v>548</v>
      </c>
      <c r="U174" s="50"/>
      <c r="V174" s="15">
        <v>539</v>
      </c>
    </row>
    <row r="175" spans="1:22" ht="10.5" x14ac:dyDescent="0.25">
      <c r="A175" s="42" t="s">
        <v>291</v>
      </c>
      <c r="B175" s="43">
        <v>0</v>
      </c>
      <c r="C175" s="43">
        <v>4025</v>
      </c>
      <c r="D175" s="42" t="s">
        <v>222</v>
      </c>
      <c r="E175" s="46"/>
      <c r="F175" s="60"/>
      <c r="G175" s="45">
        <v>0</v>
      </c>
      <c r="H175" s="44">
        <v>418</v>
      </c>
      <c r="I175" s="44">
        <v>247</v>
      </c>
      <c r="J175" s="45">
        <v>665</v>
      </c>
      <c r="K175" s="48"/>
      <c r="L175" s="49">
        <v>3067223.675126289</v>
      </c>
      <c r="N175" s="47"/>
      <c r="O175" s="47"/>
      <c r="P175" s="47"/>
      <c r="Q175" s="47"/>
      <c r="S175" s="283">
        <v>418</v>
      </c>
      <c r="T175" s="284">
        <v>247</v>
      </c>
      <c r="V175" s="15">
        <v>121</v>
      </c>
    </row>
    <row r="176" spans="1:22" ht="10.5" x14ac:dyDescent="0.25">
      <c r="A176" s="42" t="s">
        <v>291</v>
      </c>
      <c r="B176" s="43">
        <v>0</v>
      </c>
      <c r="C176" s="43">
        <v>4041</v>
      </c>
      <c r="D176" s="42" t="s">
        <v>223</v>
      </c>
      <c r="E176" s="46"/>
      <c r="F176" s="60"/>
      <c r="G176" s="45">
        <v>0</v>
      </c>
      <c r="H176" s="44">
        <v>553</v>
      </c>
      <c r="I176" s="44">
        <v>373</v>
      </c>
      <c r="J176" s="45">
        <v>926</v>
      </c>
      <c r="K176" s="48"/>
      <c r="L176" s="49">
        <v>4287296.8547220966</v>
      </c>
      <c r="N176" s="47"/>
      <c r="O176" s="47"/>
      <c r="P176" s="47"/>
      <c r="Q176" s="47"/>
      <c r="S176" s="283">
        <v>553</v>
      </c>
      <c r="T176" s="284">
        <v>373</v>
      </c>
      <c r="V176" s="15">
        <v>359</v>
      </c>
    </row>
    <row r="177" spans="1:22" ht="10.5" x14ac:dyDescent="0.25">
      <c r="A177" s="42" t="s">
        <v>290</v>
      </c>
      <c r="B177" s="43" t="s">
        <v>224</v>
      </c>
      <c r="C177" s="43">
        <v>5400</v>
      </c>
      <c r="D177" s="42" t="s">
        <v>225</v>
      </c>
      <c r="E177" s="46"/>
      <c r="F177" s="60"/>
      <c r="G177" s="45">
        <v>0</v>
      </c>
      <c r="H177" s="44">
        <v>941</v>
      </c>
      <c r="I177" s="44">
        <v>600</v>
      </c>
      <c r="J177" s="45">
        <v>1541</v>
      </c>
      <c r="K177" s="48"/>
      <c r="L177" s="49">
        <v>7123103.5092122313</v>
      </c>
      <c r="N177" s="47"/>
      <c r="O177" s="47"/>
      <c r="P177" s="47"/>
      <c r="Q177" s="47"/>
      <c r="S177" s="283">
        <v>941</v>
      </c>
      <c r="T177" s="284">
        <v>600</v>
      </c>
      <c r="V177" s="15">
        <v>591</v>
      </c>
    </row>
    <row r="178" spans="1:22" ht="10.5" x14ac:dyDescent="0.25">
      <c r="A178" s="42" t="s">
        <v>291</v>
      </c>
      <c r="B178" s="43">
        <v>0</v>
      </c>
      <c r="C178" s="43">
        <v>6906</v>
      </c>
      <c r="D178" s="42" t="s">
        <v>5</v>
      </c>
      <c r="E178" s="46"/>
      <c r="F178" s="60"/>
      <c r="G178" s="45">
        <v>0</v>
      </c>
      <c r="H178" s="44">
        <v>689</v>
      </c>
      <c r="I178" s="44">
        <v>466</v>
      </c>
      <c r="J178" s="45">
        <v>1155</v>
      </c>
      <c r="K178" s="48"/>
      <c r="L178" s="49">
        <v>5347969.5344498083</v>
      </c>
      <c r="N178" s="47"/>
      <c r="O178" s="53"/>
      <c r="P178" s="47"/>
      <c r="Q178" s="47"/>
      <c r="S178" s="283">
        <v>689</v>
      </c>
      <c r="T178" s="284">
        <v>466</v>
      </c>
      <c r="V178" s="15">
        <v>458</v>
      </c>
    </row>
    <row r="179" spans="1:22" ht="10.5" x14ac:dyDescent="0.25">
      <c r="A179" s="42" t="s">
        <v>292</v>
      </c>
      <c r="B179" s="43">
        <v>0</v>
      </c>
      <c r="C179" s="43">
        <v>6102</v>
      </c>
      <c r="D179" s="42" t="s">
        <v>6</v>
      </c>
      <c r="E179" s="46"/>
      <c r="F179" s="60"/>
      <c r="G179" s="45">
        <v>0</v>
      </c>
      <c r="H179" s="44">
        <v>367</v>
      </c>
      <c r="I179" s="44">
        <v>227</v>
      </c>
      <c r="J179" s="45">
        <v>594</v>
      </c>
      <c r="K179" s="48"/>
      <c r="L179" s="49">
        <v>2743307.8571077045</v>
      </c>
      <c r="N179" s="47"/>
      <c r="O179" s="47"/>
      <c r="P179" s="47"/>
      <c r="Q179" s="47"/>
      <c r="S179" s="283">
        <v>367</v>
      </c>
      <c r="T179" s="284">
        <v>227</v>
      </c>
      <c r="V179" s="15">
        <v>209</v>
      </c>
    </row>
    <row r="180" spans="1:22" ht="10.5" x14ac:dyDescent="0.25">
      <c r="A180" s="42" t="s">
        <v>291</v>
      </c>
      <c r="B180" s="43">
        <v>0</v>
      </c>
      <c r="C180" s="43">
        <v>4029</v>
      </c>
      <c r="D180" s="42" t="s">
        <v>315</v>
      </c>
      <c r="E180" s="46"/>
      <c r="F180" s="60"/>
      <c r="G180" s="45">
        <v>0</v>
      </c>
      <c r="H180" s="44">
        <v>872</v>
      </c>
      <c r="I180" s="44">
        <v>529</v>
      </c>
      <c r="J180" s="45">
        <v>1401</v>
      </c>
      <c r="K180" s="48"/>
      <c r="L180" s="49">
        <v>6466749.5098510813</v>
      </c>
      <c r="N180" s="47"/>
      <c r="O180" s="47"/>
      <c r="P180" s="47"/>
      <c r="Q180" s="47"/>
      <c r="S180" s="283">
        <v>872</v>
      </c>
      <c r="T180" s="284">
        <v>529</v>
      </c>
      <c r="V180" s="15">
        <v>501</v>
      </c>
    </row>
    <row r="181" spans="1:22" ht="10.5" x14ac:dyDescent="0.25">
      <c r="A181" s="42" t="s">
        <v>291</v>
      </c>
      <c r="B181" s="43">
        <v>0</v>
      </c>
      <c r="C181" s="43">
        <v>4100</v>
      </c>
      <c r="D181" s="42" t="s">
        <v>228</v>
      </c>
      <c r="E181" s="46"/>
      <c r="F181" s="60"/>
      <c r="G181" s="45">
        <v>0</v>
      </c>
      <c r="H181" s="44">
        <v>961</v>
      </c>
      <c r="I181" s="44">
        <v>603</v>
      </c>
      <c r="J181" s="45">
        <v>1564</v>
      </c>
      <c r="K181" s="48"/>
      <c r="L181" s="49">
        <v>7226088.9841851629</v>
      </c>
      <c r="N181" s="47"/>
      <c r="O181" s="47"/>
      <c r="P181" s="47"/>
      <c r="Q181" s="47"/>
      <c r="S181" s="283">
        <v>961</v>
      </c>
      <c r="T181" s="284">
        <v>603</v>
      </c>
      <c r="V181" s="15">
        <v>484</v>
      </c>
    </row>
    <row r="182" spans="1:22" ht="10.5" x14ac:dyDescent="0.25">
      <c r="A182" s="42" t="s">
        <v>291</v>
      </c>
      <c r="B182" s="43">
        <v>0</v>
      </c>
      <c r="C182" s="43">
        <v>6908</v>
      </c>
      <c r="D182" s="42" t="s">
        <v>7</v>
      </c>
      <c r="E182" s="46"/>
      <c r="F182" s="60"/>
      <c r="G182" s="45">
        <v>0</v>
      </c>
      <c r="H182" s="44">
        <v>731</v>
      </c>
      <c r="I182" s="44">
        <v>489</v>
      </c>
      <c r="J182" s="45">
        <v>1220</v>
      </c>
      <c r="K182" s="48"/>
      <c r="L182" s="49">
        <v>5647134.3929608259</v>
      </c>
      <c r="N182" s="47"/>
      <c r="O182" s="47"/>
      <c r="P182" s="47"/>
      <c r="Q182" s="47"/>
      <c r="S182" s="283">
        <v>731</v>
      </c>
      <c r="T182" s="284">
        <v>489</v>
      </c>
      <c r="V182" s="15">
        <v>469</v>
      </c>
    </row>
    <row r="183" spans="1:22" ht="10.5" x14ac:dyDescent="0.25">
      <c r="A183" s="42" t="s">
        <v>291</v>
      </c>
      <c r="B183" s="43">
        <v>0</v>
      </c>
      <c r="C183" s="43">
        <v>6905</v>
      </c>
      <c r="D183" s="42" t="s">
        <v>229</v>
      </c>
      <c r="E183" s="46"/>
      <c r="F183" s="60"/>
      <c r="G183" s="45">
        <v>0</v>
      </c>
      <c r="H183" s="44">
        <v>526</v>
      </c>
      <c r="I183" s="44">
        <v>344</v>
      </c>
      <c r="J183" s="45">
        <v>870</v>
      </c>
      <c r="K183" s="48"/>
      <c r="L183" s="49">
        <v>4024419.8013144396</v>
      </c>
      <c r="N183" s="47"/>
      <c r="O183" s="47"/>
      <c r="P183" s="47"/>
      <c r="Q183" s="47"/>
      <c r="S183" s="283">
        <v>526</v>
      </c>
      <c r="T183" s="284">
        <v>344</v>
      </c>
      <c r="V183" s="15">
        <v>330</v>
      </c>
    </row>
    <row r="184" spans="1:22" ht="10.5" x14ac:dyDescent="0.25">
      <c r="A184" s="42" t="s">
        <v>292</v>
      </c>
      <c r="B184" s="43">
        <v>0</v>
      </c>
      <c r="C184" s="43">
        <v>4024</v>
      </c>
      <c r="D184" s="42" t="s">
        <v>232</v>
      </c>
      <c r="E184" s="46"/>
      <c r="F184" s="60"/>
      <c r="G184" s="45">
        <v>0</v>
      </c>
      <c r="H184" s="44">
        <v>369</v>
      </c>
      <c r="I184" s="44">
        <v>234</v>
      </c>
      <c r="J184" s="45">
        <v>603</v>
      </c>
      <c r="K184" s="48"/>
      <c r="L184" s="49">
        <v>2786863.8249136601</v>
      </c>
      <c r="N184" s="47"/>
      <c r="O184" s="47"/>
      <c r="P184" s="47"/>
      <c r="Q184" s="15">
        <v>0</v>
      </c>
      <c r="S184" s="283">
        <v>369</v>
      </c>
      <c r="T184" s="284">
        <v>234</v>
      </c>
      <c r="V184" s="15">
        <v>178.33333333333331</v>
      </c>
    </row>
    <row r="185" spans="1:22" ht="10.5" x14ac:dyDescent="0.25">
      <c r="A185" s="42" t="s">
        <v>292</v>
      </c>
      <c r="B185" s="43">
        <v>0</v>
      </c>
      <c r="C185" s="43">
        <v>4010</v>
      </c>
      <c r="D185" s="42" t="s">
        <v>233</v>
      </c>
      <c r="E185" s="46"/>
      <c r="F185" s="60"/>
      <c r="G185" s="45">
        <v>0</v>
      </c>
      <c r="H185" s="44">
        <v>365</v>
      </c>
      <c r="I185" s="44">
        <v>236</v>
      </c>
      <c r="J185" s="45">
        <v>601</v>
      </c>
      <c r="K185" s="48"/>
      <c r="L185" s="49">
        <v>2779172.5945164654</v>
      </c>
      <c r="N185" s="47"/>
      <c r="O185" s="47"/>
      <c r="P185" s="47"/>
      <c r="Q185" s="15">
        <v>0</v>
      </c>
      <c r="S185" s="283">
        <v>365</v>
      </c>
      <c r="T185" s="284">
        <v>236</v>
      </c>
      <c r="V185" s="15">
        <v>224</v>
      </c>
    </row>
    <row r="186" spans="1:22" ht="10.5" x14ac:dyDescent="0.25">
      <c r="A186" s="42" t="s">
        <v>291</v>
      </c>
      <c r="B186" s="43">
        <v>0</v>
      </c>
      <c r="C186" s="43">
        <v>4021</v>
      </c>
      <c r="D186" s="42" t="s">
        <v>226</v>
      </c>
      <c r="E186" s="46"/>
      <c r="F186" s="60"/>
      <c r="G186" s="45">
        <v>0</v>
      </c>
      <c r="H186" s="44">
        <v>626</v>
      </c>
      <c r="I186" s="44">
        <v>385</v>
      </c>
      <c r="J186" s="45">
        <v>1011</v>
      </c>
      <c r="K186" s="48"/>
      <c r="L186" s="49">
        <v>4668405.8221530132</v>
      </c>
      <c r="N186" s="47"/>
      <c r="O186" s="15"/>
      <c r="P186" s="47"/>
      <c r="Q186" s="15">
        <v>0</v>
      </c>
      <c r="R186" s="50"/>
      <c r="S186" s="283">
        <v>626</v>
      </c>
      <c r="T186" s="284">
        <v>385</v>
      </c>
      <c r="V186" s="15">
        <v>122.5</v>
      </c>
    </row>
    <row r="187" spans="1:22" ht="10.5" x14ac:dyDescent="0.25">
      <c r="A187" s="42" t="s">
        <v>291</v>
      </c>
      <c r="B187" s="43">
        <v>0</v>
      </c>
      <c r="C187" s="43">
        <v>4613</v>
      </c>
      <c r="D187" s="42" t="s">
        <v>235</v>
      </c>
      <c r="E187" s="46"/>
      <c r="F187" s="60"/>
      <c r="G187" s="45">
        <v>0</v>
      </c>
      <c r="H187" s="44">
        <v>368</v>
      </c>
      <c r="I187" s="44">
        <v>263</v>
      </c>
      <c r="J187" s="45">
        <v>631</v>
      </c>
      <c r="K187" s="48"/>
      <c r="L187" s="49">
        <v>2926409.1484780759</v>
      </c>
      <c r="N187" s="47"/>
      <c r="O187" s="47"/>
      <c r="P187" s="47"/>
      <c r="Q187" s="47"/>
      <c r="S187" s="283">
        <v>368</v>
      </c>
      <c r="T187" s="284">
        <v>263</v>
      </c>
      <c r="V187" s="15">
        <v>245</v>
      </c>
    </row>
    <row r="188" spans="1:22" ht="10.5" x14ac:dyDescent="0.25">
      <c r="A188" s="42" t="s">
        <v>291</v>
      </c>
      <c r="B188" s="43">
        <v>0</v>
      </c>
      <c r="C188" s="43">
        <v>4101</v>
      </c>
      <c r="D188" s="42" t="s">
        <v>393</v>
      </c>
      <c r="E188" s="46"/>
      <c r="F188" s="60"/>
      <c r="G188" s="45">
        <v>0</v>
      </c>
      <c r="H188" s="44">
        <v>898</v>
      </c>
      <c r="I188" s="44">
        <v>607</v>
      </c>
      <c r="J188" s="45">
        <v>1505</v>
      </c>
      <c r="K188" s="48"/>
      <c r="L188" s="49">
        <v>6968447.7683415506</v>
      </c>
      <c r="N188" s="47"/>
      <c r="O188" s="15"/>
      <c r="P188" s="47"/>
      <c r="Q188" s="47"/>
      <c r="S188" s="283">
        <v>898</v>
      </c>
      <c r="T188" s="284">
        <v>607</v>
      </c>
      <c r="V188" s="15">
        <v>592</v>
      </c>
    </row>
    <row r="189" spans="1:22" ht="10.5" x14ac:dyDescent="0.25">
      <c r="A189" s="42" t="s">
        <v>290</v>
      </c>
      <c r="B189" s="43" t="s">
        <v>236</v>
      </c>
      <c r="C189" s="43">
        <v>5401</v>
      </c>
      <c r="D189" s="42" t="s">
        <v>237</v>
      </c>
      <c r="E189" s="46"/>
      <c r="F189" s="60"/>
      <c r="G189" s="45">
        <v>0</v>
      </c>
      <c r="H189" s="44">
        <v>837</v>
      </c>
      <c r="I189" s="44">
        <v>549</v>
      </c>
      <c r="J189" s="45">
        <v>1386</v>
      </c>
      <c r="K189" s="48"/>
      <c r="L189" s="49">
        <v>6411860.7290654257</v>
      </c>
      <c r="N189" s="47"/>
      <c r="O189" s="53"/>
      <c r="P189" s="47"/>
      <c r="Q189" s="47"/>
      <c r="S189" s="283">
        <v>837</v>
      </c>
      <c r="T189" s="284">
        <v>549</v>
      </c>
      <c r="V189" s="15">
        <v>493</v>
      </c>
    </row>
    <row r="190" spans="1:22" ht="10.5" x14ac:dyDescent="0.25">
      <c r="A190" s="42" t="s">
        <v>291</v>
      </c>
      <c r="B190" s="43">
        <v>0</v>
      </c>
      <c r="C190" s="43">
        <v>4502</v>
      </c>
      <c r="D190" s="42" t="s">
        <v>238</v>
      </c>
      <c r="E190" s="46"/>
      <c r="F190" s="60"/>
      <c r="G190" s="45">
        <v>0</v>
      </c>
      <c r="H190" s="44">
        <v>934</v>
      </c>
      <c r="I190" s="44">
        <v>553</v>
      </c>
      <c r="J190" s="45">
        <v>1487</v>
      </c>
      <c r="K190" s="48"/>
      <c r="L190" s="49">
        <v>6858972.255183191</v>
      </c>
      <c r="N190" s="47"/>
      <c r="O190" s="47"/>
      <c r="P190" s="47"/>
      <c r="Q190" s="47"/>
      <c r="S190" s="283">
        <v>934</v>
      </c>
      <c r="T190" s="284">
        <v>553</v>
      </c>
      <c r="V190" s="15">
        <v>492</v>
      </c>
    </row>
    <row r="191" spans="1:22" ht="10.5" x14ac:dyDescent="0.25">
      <c r="A191" s="42" t="s">
        <v>291</v>
      </c>
      <c r="B191" s="43">
        <v>0</v>
      </c>
      <c r="C191" s="43">
        <v>4616</v>
      </c>
      <c r="D191" s="42" t="s">
        <v>239</v>
      </c>
      <c r="E191" s="46"/>
      <c r="F191" s="60"/>
      <c r="G191" s="45">
        <v>0</v>
      </c>
      <c r="H191" s="44">
        <v>860</v>
      </c>
      <c r="I191" s="44">
        <v>463</v>
      </c>
      <c r="J191" s="45">
        <v>1323</v>
      </c>
      <c r="K191" s="48"/>
      <c r="L191" s="49">
        <v>6086282.6451932713</v>
      </c>
      <c r="N191" s="47"/>
      <c r="O191" s="47"/>
      <c r="P191" s="47"/>
      <c r="Q191" s="47"/>
      <c r="S191" s="283">
        <v>860</v>
      </c>
      <c r="T191" s="284">
        <v>463</v>
      </c>
      <c r="V191" s="15">
        <v>439</v>
      </c>
    </row>
    <row r="192" spans="1:22" ht="10.5" x14ac:dyDescent="0.25">
      <c r="A192" s="42" t="s">
        <v>292</v>
      </c>
      <c r="B192" s="43">
        <v>0</v>
      </c>
      <c r="C192" s="43">
        <v>4004</v>
      </c>
      <c r="D192" s="42" t="s">
        <v>231</v>
      </c>
      <c r="E192" s="46"/>
      <c r="F192" s="60"/>
      <c r="G192" s="45">
        <v>0</v>
      </c>
      <c r="H192" s="44">
        <v>494</v>
      </c>
      <c r="I192" s="44">
        <v>338</v>
      </c>
      <c r="J192" s="45">
        <v>832</v>
      </c>
      <c r="K192" s="48"/>
      <c r="L192" s="49">
        <v>3853686.4884666456</v>
      </c>
      <c r="N192" s="47"/>
      <c r="O192" s="47"/>
      <c r="P192" s="47"/>
      <c r="Q192" s="47"/>
      <c r="S192" s="283">
        <v>494</v>
      </c>
      <c r="T192" s="284">
        <v>338</v>
      </c>
      <c r="V192" s="15">
        <v>338</v>
      </c>
    </row>
    <row r="193" spans="1:22" ht="10.5" x14ac:dyDescent="0.25">
      <c r="A193" s="42" t="s">
        <v>291</v>
      </c>
      <c r="B193" s="43">
        <v>0</v>
      </c>
      <c r="C193" s="43">
        <v>4027</v>
      </c>
      <c r="D193" s="42" t="s">
        <v>240</v>
      </c>
      <c r="E193" s="46"/>
      <c r="F193" s="60"/>
      <c r="G193" s="45">
        <v>0</v>
      </c>
      <c r="H193" s="44">
        <v>474</v>
      </c>
      <c r="I193" s="44">
        <v>366</v>
      </c>
      <c r="J193" s="45">
        <v>840</v>
      </c>
      <c r="K193" s="48"/>
      <c r="L193" s="49">
        <v>3904578.6298472276</v>
      </c>
      <c r="N193" s="47"/>
      <c r="O193" s="47"/>
      <c r="P193" s="47"/>
      <c r="Q193" s="47"/>
      <c r="S193" s="283">
        <v>474</v>
      </c>
      <c r="T193" s="284">
        <v>366</v>
      </c>
      <c r="V193" s="15">
        <v>337</v>
      </c>
    </row>
    <row r="194" spans="1:22" ht="10.5" x14ac:dyDescent="0.25">
      <c r="A194" s="42" t="s">
        <v>291</v>
      </c>
      <c r="B194" s="43">
        <v>0</v>
      </c>
      <c r="C194" s="43">
        <v>4032</v>
      </c>
      <c r="D194" s="42" t="s">
        <v>220</v>
      </c>
      <c r="E194" s="46"/>
      <c r="F194" s="60"/>
      <c r="G194" s="45">
        <v>0</v>
      </c>
      <c r="H194" s="44">
        <v>850</v>
      </c>
      <c r="I194" s="44">
        <v>547</v>
      </c>
      <c r="J194" s="45">
        <v>1397</v>
      </c>
      <c r="K194" s="48"/>
      <c r="L194" s="49">
        <v>6459194.3011979479</v>
      </c>
      <c r="N194" s="47"/>
      <c r="O194" s="47"/>
      <c r="P194" s="47"/>
      <c r="Q194" s="47"/>
      <c r="S194" s="283">
        <v>850</v>
      </c>
      <c r="T194" s="284">
        <v>547</v>
      </c>
      <c r="V194" s="15">
        <v>508</v>
      </c>
    </row>
    <row r="195" spans="1:22" ht="10.5" x14ac:dyDescent="0.25">
      <c r="A195" s="42" t="s">
        <v>291</v>
      </c>
      <c r="B195" s="43">
        <v>0</v>
      </c>
      <c r="C195" s="43">
        <v>4019</v>
      </c>
      <c r="D195" s="42" t="s">
        <v>241</v>
      </c>
      <c r="E195" s="46"/>
      <c r="F195" s="60"/>
      <c r="G195" s="45">
        <v>0</v>
      </c>
      <c r="H195" s="44">
        <v>493</v>
      </c>
      <c r="I195" s="44">
        <v>325</v>
      </c>
      <c r="J195" s="45">
        <v>818</v>
      </c>
      <c r="K195" s="48"/>
      <c r="L195" s="49">
        <v>3784752.4608424297</v>
      </c>
      <c r="N195" s="47"/>
      <c r="O195" s="53"/>
      <c r="P195" s="47"/>
      <c r="Q195" s="47"/>
      <c r="S195" s="283">
        <v>493</v>
      </c>
      <c r="T195" s="284">
        <v>325</v>
      </c>
      <c r="V195" s="15">
        <v>300</v>
      </c>
    </row>
    <row r="196" spans="1:22" ht="10.5" x14ac:dyDescent="0.25">
      <c r="A196" s="42" t="s">
        <v>292</v>
      </c>
      <c r="B196" s="43">
        <v>0</v>
      </c>
      <c r="C196" s="43">
        <v>4013</v>
      </c>
      <c r="D196" s="42" t="s">
        <v>242</v>
      </c>
      <c r="E196" s="46"/>
      <c r="F196" s="60"/>
      <c r="G196" s="45">
        <v>0</v>
      </c>
      <c r="H196" s="44">
        <v>222</v>
      </c>
      <c r="I196" s="44">
        <v>148</v>
      </c>
      <c r="J196" s="45">
        <v>370</v>
      </c>
      <c r="K196" s="48"/>
      <c r="L196" s="49">
        <v>1712485.9527075416</v>
      </c>
      <c r="N196" s="47"/>
      <c r="O196" s="47"/>
      <c r="P196" s="47"/>
      <c r="Q196" s="15">
        <v>0</v>
      </c>
      <c r="S196" s="283">
        <v>222</v>
      </c>
      <c r="T196" s="284">
        <v>148</v>
      </c>
      <c r="V196" s="15">
        <v>119</v>
      </c>
    </row>
    <row r="197" spans="1:22" ht="10.5" x14ac:dyDescent="0.25">
      <c r="A197" s="42" t="s">
        <v>290</v>
      </c>
      <c r="B197" s="43" t="s">
        <v>243</v>
      </c>
      <c r="C197" s="43">
        <v>4112</v>
      </c>
      <c r="D197" s="42" t="s">
        <v>244</v>
      </c>
      <c r="E197" s="46"/>
      <c r="F197" s="60"/>
      <c r="G197" s="45">
        <v>0</v>
      </c>
      <c r="H197" s="44">
        <v>631</v>
      </c>
      <c r="I197" s="44">
        <v>372</v>
      </c>
      <c r="J197" s="45">
        <v>1003</v>
      </c>
      <c r="K197" s="48"/>
      <c r="L197" s="49">
        <v>4625900.0223523481</v>
      </c>
      <c r="N197" s="47"/>
      <c r="O197" s="15"/>
      <c r="P197" s="47"/>
      <c r="Q197" s="47"/>
      <c r="S197" s="283">
        <v>631</v>
      </c>
      <c r="T197" s="284">
        <v>372</v>
      </c>
      <c r="V197" s="15">
        <v>341</v>
      </c>
    </row>
    <row r="198" spans="1:22" ht="10.5" x14ac:dyDescent="0.25">
      <c r="A198" s="42" t="s">
        <v>291</v>
      </c>
      <c r="B198" s="43">
        <v>0</v>
      </c>
      <c r="C198" s="43">
        <v>4039</v>
      </c>
      <c r="D198" s="42" t="s">
        <v>410</v>
      </c>
      <c r="E198" s="46"/>
      <c r="F198" s="60"/>
      <c r="G198" s="45">
        <v>0</v>
      </c>
      <c r="H198" s="44">
        <v>535</v>
      </c>
      <c r="I198" s="44">
        <v>347</v>
      </c>
      <c r="J198" s="45">
        <v>882</v>
      </c>
      <c r="K198" s="48"/>
      <c r="L198" s="49">
        <v>4078953.525277527</v>
      </c>
      <c r="N198" s="47"/>
      <c r="O198" s="47"/>
      <c r="P198" s="47"/>
      <c r="Q198" s="47"/>
      <c r="S198" s="283">
        <v>535</v>
      </c>
      <c r="T198" s="284">
        <v>347</v>
      </c>
      <c r="V198" s="15">
        <v>331</v>
      </c>
    </row>
    <row r="199" spans="1:22" ht="10.5" x14ac:dyDescent="0.25">
      <c r="A199" s="42" t="s">
        <v>291</v>
      </c>
      <c r="B199" s="43">
        <v>0</v>
      </c>
      <c r="C199" s="43">
        <v>4006</v>
      </c>
      <c r="D199" s="42" t="s">
        <v>230</v>
      </c>
      <c r="E199" s="46"/>
      <c r="F199" s="60"/>
      <c r="G199" s="45">
        <v>0</v>
      </c>
      <c r="H199" s="44">
        <v>506</v>
      </c>
      <c r="I199" s="44">
        <v>264</v>
      </c>
      <c r="J199" s="45">
        <v>770</v>
      </c>
      <c r="K199" s="48"/>
      <c r="L199" s="49">
        <v>3539222.1824956834</v>
      </c>
      <c r="N199" s="47"/>
      <c r="O199" s="47"/>
      <c r="P199" s="47"/>
      <c r="Q199" s="47"/>
      <c r="S199" s="283">
        <v>506</v>
      </c>
      <c r="T199" s="284">
        <v>264</v>
      </c>
      <c r="V199" s="15">
        <v>231</v>
      </c>
    </row>
    <row r="200" spans="1:22" ht="10.5" x14ac:dyDescent="0.25">
      <c r="A200" s="42" t="s">
        <v>290</v>
      </c>
      <c r="B200" s="43" t="s">
        <v>246</v>
      </c>
      <c r="C200" s="43">
        <v>4023</v>
      </c>
      <c r="D200" s="42" t="s">
        <v>247</v>
      </c>
      <c r="E200" s="46"/>
      <c r="F200" s="60"/>
      <c r="G200" s="45">
        <v>0</v>
      </c>
      <c r="H200" s="44">
        <v>872</v>
      </c>
      <c r="I200" s="44">
        <v>592</v>
      </c>
      <c r="J200" s="45">
        <v>1464</v>
      </c>
      <c r="K200" s="48"/>
      <c r="L200" s="49">
        <v>6779468.5366340289</v>
      </c>
      <c r="N200" s="47"/>
      <c r="O200" s="47"/>
      <c r="P200" s="47"/>
      <c r="Q200" s="47"/>
      <c r="S200" s="283">
        <v>872</v>
      </c>
      <c r="T200" s="284">
        <v>592</v>
      </c>
      <c r="V200" s="15">
        <v>609</v>
      </c>
    </row>
    <row r="201" spans="1:22" ht="10.5" x14ac:dyDescent="0.25">
      <c r="A201" s="42" t="s">
        <v>290</v>
      </c>
      <c r="B201" s="43" t="s">
        <v>248</v>
      </c>
      <c r="C201" s="43">
        <v>4610</v>
      </c>
      <c r="D201" s="42" t="s">
        <v>249</v>
      </c>
      <c r="E201" s="46"/>
      <c r="F201" s="60"/>
      <c r="G201" s="45">
        <v>0</v>
      </c>
      <c r="H201" s="44">
        <v>464</v>
      </c>
      <c r="I201" s="44">
        <v>318</v>
      </c>
      <c r="J201" s="45">
        <v>782</v>
      </c>
      <c r="K201" s="48"/>
      <c r="L201" s="49">
        <v>3622269.4678304913</v>
      </c>
      <c r="N201" s="47"/>
      <c r="O201" s="15"/>
      <c r="P201" s="47"/>
      <c r="Q201" s="47"/>
      <c r="S201" s="283">
        <v>464</v>
      </c>
      <c r="T201" s="284">
        <v>318</v>
      </c>
      <c r="V201" s="15">
        <v>301</v>
      </c>
    </row>
    <row r="202" spans="1:22" ht="10.5" x14ac:dyDescent="0.25">
      <c r="A202" s="42" t="s">
        <v>291</v>
      </c>
      <c r="B202" s="43">
        <v>0</v>
      </c>
      <c r="C202" s="43">
        <v>4040</v>
      </c>
      <c r="D202" s="42" t="s">
        <v>221</v>
      </c>
      <c r="E202" s="46"/>
      <c r="F202" s="60"/>
      <c r="G202" s="45">
        <v>0</v>
      </c>
      <c r="H202" s="44">
        <v>789</v>
      </c>
      <c r="I202" s="44">
        <v>496</v>
      </c>
      <c r="J202" s="45">
        <v>1285</v>
      </c>
      <c r="K202" s="48"/>
      <c r="L202" s="49">
        <v>5937353.8204532638</v>
      </c>
      <c r="N202" s="47"/>
      <c r="O202" s="15"/>
      <c r="P202" s="47"/>
      <c r="Q202" s="47"/>
      <c r="S202" s="283">
        <v>789</v>
      </c>
      <c r="T202" s="284">
        <v>496</v>
      </c>
      <c r="V202" s="15">
        <v>504</v>
      </c>
    </row>
    <row r="203" spans="1:22" ht="10.5" x14ac:dyDescent="0.25">
      <c r="A203" s="42" t="s">
        <v>290</v>
      </c>
      <c r="B203" s="43" t="s">
        <v>250</v>
      </c>
      <c r="C203" s="43">
        <v>4074</v>
      </c>
      <c r="D203" s="42" t="s">
        <v>251</v>
      </c>
      <c r="E203" s="46"/>
      <c r="F203" s="60"/>
      <c r="G203" s="45">
        <v>0</v>
      </c>
      <c r="H203" s="44">
        <v>756</v>
      </c>
      <c r="I203" s="44">
        <v>486</v>
      </c>
      <c r="J203" s="45">
        <v>1242</v>
      </c>
      <c r="K203" s="48"/>
      <c r="L203" s="49">
        <v>5742360.6266645314</v>
      </c>
      <c r="N203" s="47"/>
      <c r="O203" s="15"/>
      <c r="P203" s="47"/>
      <c r="Q203" s="47"/>
      <c r="S203" s="283">
        <v>756</v>
      </c>
      <c r="T203" s="284">
        <v>486</v>
      </c>
      <c r="V203" s="15">
        <v>485</v>
      </c>
    </row>
    <row r="204" spans="1:22" ht="10.5" x14ac:dyDescent="0.25">
      <c r="A204" s="42" t="s">
        <v>291</v>
      </c>
      <c r="B204" s="43">
        <v>0</v>
      </c>
      <c r="C204" s="43">
        <v>4028</v>
      </c>
      <c r="D204" s="42" t="s">
        <v>252</v>
      </c>
      <c r="E204" s="46"/>
      <c r="F204" s="60"/>
      <c r="G204" s="45">
        <v>0</v>
      </c>
      <c r="H204" s="44">
        <v>471</v>
      </c>
      <c r="I204" s="44">
        <v>371</v>
      </c>
      <c r="J204" s="45">
        <v>842</v>
      </c>
      <c r="K204" s="48"/>
      <c r="L204" s="49">
        <v>3916183.4863150511</v>
      </c>
      <c r="N204" s="47"/>
      <c r="O204" s="47"/>
      <c r="P204" s="47"/>
      <c r="Q204" s="47"/>
      <c r="S204" s="283">
        <v>471</v>
      </c>
      <c r="T204" s="284">
        <v>371</v>
      </c>
      <c r="V204" s="15">
        <v>410</v>
      </c>
    </row>
    <row r="205" spans="1:22" ht="10.5" x14ac:dyDescent="0.25">
      <c r="A205" s="42" t="s">
        <v>291</v>
      </c>
      <c r="B205" s="43">
        <v>0</v>
      </c>
      <c r="C205" s="43">
        <v>6909</v>
      </c>
      <c r="D205" s="42" t="s">
        <v>253</v>
      </c>
      <c r="E205" s="46"/>
      <c r="F205" s="60"/>
      <c r="G205" s="45">
        <v>0</v>
      </c>
      <c r="H205" s="44">
        <v>382</v>
      </c>
      <c r="I205" s="44">
        <v>253</v>
      </c>
      <c r="J205" s="45">
        <v>635</v>
      </c>
      <c r="K205" s="48"/>
      <c r="L205" s="49">
        <v>2938437.0726404982</v>
      </c>
      <c r="N205" s="47"/>
      <c r="O205" s="47"/>
      <c r="P205" s="47"/>
      <c r="Q205" s="47"/>
      <c r="R205" s="50"/>
      <c r="S205" s="283">
        <v>382</v>
      </c>
      <c r="T205" s="284">
        <v>253</v>
      </c>
      <c r="V205" s="15">
        <v>272</v>
      </c>
    </row>
    <row r="206" spans="1:22" ht="10.5" x14ac:dyDescent="0.25">
      <c r="A206" s="54" t="s">
        <v>292</v>
      </c>
      <c r="B206" s="55">
        <v>0</v>
      </c>
      <c r="C206" s="55">
        <v>9998</v>
      </c>
      <c r="D206" s="54" t="s">
        <v>227</v>
      </c>
      <c r="E206" s="46"/>
      <c r="F206" s="60"/>
      <c r="G206" s="45">
        <v>0</v>
      </c>
      <c r="H206" s="56">
        <v>344</v>
      </c>
      <c r="I206" s="60"/>
      <c r="J206" s="45">
        <v>344</v>
      </c>
      <c r="K206" s="48"/>
      <c r="L206" s="49">
        <v>1515218.3952169619</v>
      </c>
      <c r="N206" s="47"/>
      <c r="O206" s="47"/>
      <c r="P206" s="56">
        <v>120</v>
      </c>
      <c r="Q206" s="47"/>
      <c r="S206" s="283">
        <v>274</v>
      </c>
      <c r="T206" s="284">
        <v>0</v>
      </c>
      <c r="U206" s="61"/>
    </row>
    <row r="207" spans="1:22" ht="10.5" x14ac:dyDescent="0.25">
      <c r="A207" s="54" t="s">
        <v>292</v>
      </c>
      <c r="B207" s="55">
        <v>0</v>
      </c>
      <c r="C207" s="55">
        <v>9997</v>
      </c>
      <c r="D207" s="54" t="s">
        <v>234</v>
      </c>
      <c r="E207" s="46"/>
      <c r="F207" s="60"/>
      <c r="G207" s="45">
        <v>0</v>
      </c>
      <c r="H207" s="56">
        <v>310</v>
      </c>
      <c r="I207" s="60"/>
      <c r="J207" s="45">
        <v>310</v>
      </c>
      <c r="K207" s="48"/>
      <c r="L207" s="49">
        <v>1365458.4375501692</v>
      </c>
      <c r="N207" s="47"/>
      <c r="O207" s="47"/>
      <c r="P207" s="56">
        <v>120</v>
      </c>
      <c r="Q207" s="47"/>
      <c r="S207" s="285">
        <v>240</v>
      </c>
      <c r="T207" s="286">
        <v>0</v>
      </c>
    </row>
    <row r="208" spans="1:22" ht="10.5" hidden="1" x14ac:dyDescent="0.25">
      <c r="A208" s="42"/>
      <c r="B208" s="43"/>
      <c r="C208" s="43"/>
      <c r="D208" s="42"/>
      <c r="E208" s="46"/>
      <c r="F208" s="60"/>
      <c r="H208" s="60"/>
      <c r="I208" s="60"/>
      <c r="K208" s="48"/>
      <c r="L208" s="49"/>
      <c r="N208" s="47"/>
      <c r="O208" s="47"/>
      <c r="P208" s="47"/>
      <c r="Q208" s="47"/>
    </row>
    <row r="209" spans="1:96" ht="10.5" hidden="1" x14ac:dyDescent="0.25">
      <c r="A209" s="42"/>
      <c r="B209" s="43"/>
      <c r="C209" s="43"/>
      <c r="D209" s="42"/>
      <c r="E209" s="46"/>
      <c r="F209" s="60"/>
      <c r="H209" s="60"/>
      <c r="I209" s="60"/>
      <c r="K209" s="48"/>
      <c r="L209" s="49"/>
      <c r="N209" s="47"/>
      <c r="O209" s="47"/>
      <c r="P209" s="47"/>
      <c r="Q209" s="47"/>
    </row>
    <row r="210" spans="1:96" ht="10.5" hidden="1" x14ac:dyDescent="0.25">
      <c r="A210" s="42"/>
      <c r="B210" s="43"/>
      <c r="C210" s="43"/>
      <c r="D210" s="42"/>
      <c r="E210" s="46"/>
      <c r="F210" s="60"/>
      <c r="H210" s="60"/>
      <c r="I210" s="60"/>
      <c r="K210" s="48"/>
      <c r="L210" s="49"/>
      <c r="N210" s="47"/>
      <c r="O210" s="47"/>
      <c r="P210" s="47"/>
      <c r="Q210" s="47"/>
    </row>
    <row r="211" spans="1:96" s="14" customFormat="1" ht="10.5" x14ac:dyDescent="0.25">
      <c r="C211" s="62" t="s">
        <v>254</v>
      </c>
      <c r="D211" s="63" t="s">
        <v>289</v>
      </c>
      <c r="E211" s="7">
        <v>24550</v>
      </c>
      <c r="F211" s="7">
        <v>0</v>
      </c>
      <c r="G211" s="7">
        <v>24550</v>
      </c>
      <c r="H211" s="7">
        <v>0</v>
      </c>
      <c r="I211" s="7">
        <v>0</v>
      </c>
      <c r="J211" s="7">
        <v>0</v>
      </c>
      <c r="K211" s="5"/>
      <c r="L211" s="49">
        <v>76681917.201866582</v>
      </c>
      <c r="M211" s="7"/>
      <c r="N211" s="27">
        <v>0</v>
      </c>
      <c r="O211" s="27">
        <v>0</v>
      </c>
      <c r="P211" s="27">
        <v>0</v>
      </c>
      <c r="Q211" s="27">
        <v>0</v>
      </c>
      <c r="R211" s="7"/>
      <c r="S211" s="27">
        <v>24550</v>
      </c>
      <c r="T211" s="27">
        <v>0</v>
      </c>
      <c r="U211" s="19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</row>
    <row r="212" spans="1:96" s="14" customFormat="1" ht="10.5" x14ac:dyDescent="0.25">
      <c r="C212" s="62" t="s">
        <v>254</v>
      </c>
      <c r="D212" s="63" t="s">
        <v>290</v>
      </c>
      <c r="E212" s="7">
        <v>0</v>
      </c>
      <c r="F212" s="7">
        <v>0</v>
      </c>
      <c r="G212" s="7">
        <v>0</v>
      </c>
      <c r="H212" s="7">
        <v>4501</v>
      </c>
      <c r="I212" s="7">
        <v>2917</v>
      </c>
      <c r="J212" s="7">
        <v>7418</v>
      </c>
      <c r="K212" s="5"/>
      <c r="L212" s="49">
        <v>34304962.891759053</v>
      </c>
      <c r="M212" s="7"/>
      <c r="N212" s="27">
        <v>0</v>
      </c>
      <c r="O212" s="27">
        <v>0</v>
      </c>
      <c r="P212" s="27">
        <v>0</v>
      </c>
      <c r="Q212" s="27">
        <v>0</v>
      </c>
      <c r="R212" s="7"/>
      <c r="S212" s="27">
        <v>4501</v>
      </c>
      <c r="T212" s="27">
        <v>2917</v>
      </c>
      <c r="U212" s="19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</row>
    <row r="213" spans="1:96" s="14" customFormat="1" ht="10.5" x14ac:dyDescent="0.25">
      <c r="C213" s="62" t="s">
        <v>254</v>
      </c>
      <c r="D213" s="64" t="s">
        <v>291</v>
      </c>
      <c r="E213" s="7">
        <v>28511</v>
      </c>
      <c r="F213" s="7">
        <v>0</v>
      </c>
      <c r="G213" s="7">
        <v>28511</v>
      </c>
      <c r="H213" s="7">
        <v>14274</v>
      </c>
      <c r="I213" s="7">
        <v>9176</v>
      </c>
      <c r="J213" s="7">
        <v>23450</v>
      </c>
      <c r="K213" s="7"/>
      <c r="L213" s="49">
        <v>197474627.87655246</v>
      </c>
      <c r="M213" s="7"/>
      <c r="N213" s="27">
        <v>0</v>
      </c>
      <c r="O213" s="27">
        <v>0</v>
      </c>
      <c r="P213" s="27">
        <v>0</v>
      </c>
      <c r="Q213" s="27">
        <v>0</v>
      </c>
      <c r="R213" s="7"/>
      <c r="S213" s="27">
        <v>42785</v>
      </c>
      <c r="T213" s="27">
        <v>9176</v>
      </c>
      <c r="U213" s="19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</row>
    <row r="214" spans="1:96" s="14" customFormat="1" ht="10.5" x14ac:dyDescent="0.25">
      <c r="C214" s="62" t="s">
        <v>254</v>
      </c>
      <c r="D214" s="65" t="s">
        <v>292</v>
      </c>
      <c r="E214" s="7">
        <v>1136</v>
      </c>
      <c r="F214" s="7">
        <v>0</v>
      </c>
      <c r="G214" s="7">
        <v>1136</v>
      </c>
      <c r="H214" s="7">
        <v>2471</v>
      </c>
      <c r="I214" s="7">
        <v>1183</v>
      </c>
      <c r="J214" s="7">
        <v>3654</v>
      </c>
      <c r="K214" s="7"/>
      <c r="L214" s="49">
        <v>20304489.1896368</v>
      </c>
      <c r="M214" s="45"/>
      <c r="N214" s="27">
        <v>0</v>
      </c>
      <c r="O214" s="27">
        <v>0</v>
      </c>
      <c r="P214" s="27">
        <v>240</v>
      </c>
      <c r="Q214" s="27">
        <v>0</v>
      </c>
      <c r="R214" s="7"/>
      <c r="S214" s="27">
        <v>3467</v>
      </c>
      <c r="T214" s="27">
        <v>1183</v>
      </c>
      <c r="U214" s="19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</row>
    <row r="215" spans="1:96" s="14" customFormat="1" ht="5.25" customHeight="1" thickBot="1" x14ac:dyDescent="0.3">
      <c r="C215" s="2"/>
      <c r="E215" s="45"/>
      <c r="F215" s="45"/>
      <c r="G215" s="45"/>
      <c r="H215" s="45"/>
      <c r="I215" s="45"/>
      <c r="J215" s="45"/>
      <c r="K215" s="45"/>
      <c r="L215" s="66"/>
      <c r="M215" s="45"/>
      <c r="N215" s="67"/>
      <c r="O215" s="67"/>
      <c r="P215" s="67"/>
      <c r="Q215" s="67"/>
      <c r="R215" s="7"/>
      <c r="S215" s="67"/>
      <c r="T215" s="67"/>
      <c r="U215" s="68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</row>
    <row r="216" spans="1:96" s="14" customFormat="1" ht="11" thickBot="1" x14ac:dyDescent="0.3">
      <c r="C216" s="14" t="s">
        <v>293</v>
      </c>
      <c r="E216" s="7">
        <v>54197</v>
      </c>
      <c r="F216" s="7">
        <v>0</v>
      </c>
      <c r="G216" s="7">
        <v>54197</v>
      </c>
      <c r="H216" s="7">
        <v>21246</v>
      </c>
      <c r="I216" s="7">
        <v>13276</v>
      </c>
      <c r="J216" s="7">
        <v>34522</v>
      </c>
      <c r="K216" s="7"/>
      <c r="L216" s="69">
        <v>328765997.15981495</v>
      </c>
      <c r="M216" s="7"/>
      <c r="N216" s="27">
        <v>0</v>
      </c>
      <c r="O216" s="27">
        <v>0</v>
      </c>
      <c r="P216" s="27">
        <v>240</v>
      </c>
      <c r="Q216" s="7">
        <v>0</v>
      </c>
      <c r="R216" s="7"/>
      <c r="S216" s="27">
        <v>75303</v>
      </c>
      <c r="T216" s="27">
        <v>13276</v>
      </c>
      <c r="U216" s="19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</row>
    <row r="219" spans="1:96" x14ac:dyDescent="0.2">
      <c r="G219" s="72" t="s">
        <v>294</v>
      </c>
      <c r="H219" s="73"/>
      <c r="I219" s="73"/>
      <c r="J219" s="73"/>
      <c r="K219" s="73"/>
      <c r="L219" s="74"/>
    </row>
    <row r="220" spans="1:96" ht="3" customHeight="1" x14ac:dyDescent="0.2">
      <c r="G220" s="75"/>
      <c r="H220" s="76"/>
      <c r="I220" s="76"/>
      <c r="J220" s="76"/>
      <c r="K220" s="76"/>
      <c r="L220" s="77"/>
    </row>
    <row r="221" spans="1:96" x14ac:dyDescent="0.2">
      <c r="G221" s="75"/>
      <c r="H221" s="76"/>
      <c r="I221" s="76" t="s">
        <v>254</v>
      </c>
      <c r="J221" s="76">
        <v>54197</v>
      </c>
      <c r="K221" s="76"/>
      <c r="L221" s="77"/>
    </row>
    <row r="222" spans="1:96" hidden="1" x14ac:dyDescent="0.2">
      <c r="G222" s="75"/>
      <c r="H222" s="76"/>
      <c r="I222" s="76" t="s">
        <v>295</v>
      </c>
      <c r="J222" s="76">
        <v>0</v>
      </c>
      <c r="K222" s="76"/>
      <c r="L222" s="77"/>
    </row>
    <row r="223" spans="1:96" x14ac:dyDescent="0.2">
      <c r="G223" s="75"/>
      <c r="H223" s="76"/>
      <c r="I223" s="76" t="s">
        <v>296</v>
      </c>
      <c r="J223" s="76">
        <v>0</v>
      </c>
      <c r="K223" s="76"/>
      <c r="L223" s="77"/>
    </row>
    <row r="224" spans="1:96" x14ac:dyDescent="0.2">
      <c r="G224" s="75"/>
      <c r="H224" s="76"/>
      <c r="I224" s="76" t="s">
        <v>297</v>
      </c>
      <c r="J224" s="78">
        <v>54197</v>
      </c>
      <c r="K224" s="76"/>
      <c r="L224" s="77"/>
    </row>
    <row r="225" spans="7:16" s="45" customFormat="1" x14ac:dyDescent="0.2">
      <c r="G225" s="75"/>
      <c r="H225" s="76"/>
      <c r="I225" s="76"/>
      <c r="J225" s="76"/>
      <c r="K225" s="76"/>
      <c r="L225" s="77"/>
    </row>
    <row r="226" spans="7:16" s="45" customFormat="1" x14ac:dyDescent="0.2">
      <c r="G226" s="79" t="s">
        <v>298</v>
      </c>
      <c r="H226" s="76"/>
      <c r="I226" s="76"/>
      <c r="J226" s="76"/>
      <c r="K226" s="76"/>
      <c r="L226" s="77"/>
    </row>
    <row r="227" spans="7:16" s="45" customFormat="1" x14ac:dyDescent="0.2">
      <c r="G227" s="75"/>
      <c r="H227" s="76"/>
      <c r="I227" s="76" t="s">
        <v>254</v>
      </c>
      <c r="J227" s="76">
        <v>34522</v>
      </c>
      <c r="K227" s="76"/>
      <c r="L227" s="80">
        <v>0</v>
      </c>
    </row>
    <row r="228" spans="7:16" s="45" customFormat="1" x14ac:dyDescent="0.2">
      <c r="G228" s="75"/>
      <c r="H228" s="76"/>
      <c r="I228" s="76" t="s">
        <v>296</v>
      </c>
      <c r="J228" s="76">
        <v>-139.99999999999994</v>
      </c>
      <c r="K228" s="76"/>
      <c r="L228" s="80">
        <v>0</v>
      </c>
    </row>
    <row r="229" spans="7:16" s="45" customFormat="1" x14ac:dyDescent="0.2">
      <c r="G229" s="75"/>
      <c r="H229" s="76"/>
      <c r="I229" s="76" t="s">
        <v>299</v>
      </c>
      <c r="J229" s="78">
        <v>34382</v>
      </c>
      <c r="K229" s="76"/>
      <c r="L229" s="77"/>
    </row>
    <row r="230" spans="7:16" s="45" customFormat="1" hidden="1" x14ac:dyDescent="0.2">
      <c r="G230" s="75"/>
      <c r="H230" s="76"/>
      <c r="I230" s="76" t="s">
        <v>300</v>
      </c>
      <c r="J230" s="81"/>
      <c r="K230" s="76"/>
      <c r="L230" s="77"/>
      <c r="P230" s="50" t="s">
        <v>301</v>
      </c>
    </row>
    <row r="231" spans="7:16" s="45" customFormat="1" ht="10.5" x14ac:dyDescent="0.25">
      <c r="G231" s="75"/>
      <c r="H231" s="76"/>
      <c r="I231" s="76" t="s">
        <v>302</v>
      </c>
      <c r="J231" s="82">
        <v>88579</v>
      </c>
      <c r="K231" s="76"/>
      <c r="L231" s="77"/>
    </row>
    <row r="232" spans="7:16" s="45" customFormat="1" x14ac:dyDescent="0.2">
      <c r="G232" s="83"/>
      <c r="H232" s="84"/>
      <c r="I232" s="84"/>
      <c r="J232" s="84"/>
      <c r="K232" s="84"/>
      <c r="L232" s="85"/>
    </row>
  </sheetData>
  <mergeCells count="3">
    <mergeCell ref="E6:F6"/>
    <mergeCell ref="H6:I6"/>
    <mergeCell ref="N6:O6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X249"/>
  <sheetViews>
    <sheetView topLeftCell="A101" workbookViewId="0">
      <selection activeCell="D105" sqref="D105"/>
    </sheetView>
  </sheetViews>
  <sheetFormatPr defaultColWidth="9.1796875" defaultRowHeight="10" x14ac:dyDescent="0.2"/>
  <cols>
    <col min="1" max="1" width="18.1796875" style="163" customWidth="1"/>
    <col min="2" max="2" width="5.54296875" style="163" bestFit="1" customWidth="1"/>
    <col min="3" max="3" width="6.81640625" style="179" bestFit="1" customWidth="1"/>
    <col min="4" max="4" width="37.453125" style="163" customWidth="1"/>
    <col min="5" max="5" width="3.54296875" style="175" bestFit="1" customWidth="1"/>
    <col min="6" max="6" width="9.7265625" style="99" customWidth="1"/>
    <col min="7" max="9" width="10.7265625" style="99" customWidth="1"/>
    <col min="10" max="10" width="7.7265625" style="99" bestFit="1" customWidth="1"/>
    <col min="11" max="11" width="10.7265625" style="99" customWidth="1"/>
    <col min="12" max="12" width="7.81640625" style="99" bestFit="1" customWidth="1"/>
    <col min="13" max="13" width="9.26953125" style="99" bestFit="1" customWidth="1"/>
    <col min="14" max="14" width="8.1796875" style="99" customWidth="1"/>
    <col min="15" max="15" width="8.453125" style="99" bestFit="1" customWidth="1"/>
    <col min="16" max="16" width="5.26953125" style="99" hidden="1" customWidth="1"/>
    <col min="17" max="17" width="11" style="99" hidden="1" customWidth="1"/>
    <col min="18" max="18" width="10.26953125" style="99" bestFit="1" customWidth="1"/>
    <col min="19" max="19" width="11.54296875" style="99" hidden="1" customWidth="1"/>
    <col min="20" max="20" width="10.453125" style="99" customWidth="1"/>
    <col min="21" max="21" width="10.26953125" style="99" bestFit="1" customWidth="1"/>
    <col min="22" max="22" width="10.54296875" style="99" hidden="1" customWidth="1"/>
    <col min="23" max="23" width="12" style="99" bestFit="1" customWidth="1"/>
    <col min="24" max="16384" width="9.1796875" style="144"/>
  </cols>
  <sheetData>
    <row r="1" spans="1:50" s="87" customFormat="1" ht="10.5" x14ac:dyDescent="0.25">
      <c r="A1" s="86" t="s">
        <v>316</v>
      </c>
      <c r="B1" s="86"/>
      <c r="N1" s="88"/>
      <c r="O1" s="277" t="s">
        <v>317</v>
      </c>
      <c r="R1" s="88"/>
      <c r="T1" s="88"/>
      <c r="U1" s="89"/>
      <c r="V1" s="89" t="s">
        <v>318</v>
      </c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</row>
    <row r="2" spans="1:50" s="87" customFormat="1" ht="13.5" customHeight="1" thickBot="1" x14ac:dyDescent="0.3">
      <c r="A2" s="102" t="s">
        <v>399</v>
      </c>
      <c r="B2" s="86"/>
      <c r="D2" s="94"/>
      <c r="E2" s="94"/>
      <c r="F2" s="88"/>
      <c r="G2" s="88"/>
      <c r="H2" s="88"/>
      <c r="I2" s="88"/>
      <c r="J2" s="88"/>
      <c r="K2" s="88"/>
      <c r="L2" s="88"/>
      <c r="M2" s="95" t="s">
        <v>319</v>
      </c>
      <c r="N2" s="96"/>
      <c r="O2" s="96"/>
      <c r="P2" s="88"/>
      <c r="R2" s="97" t="s">
        <v>320</v>
      </c>
      <c r="S2" s="88"/>
      <c r="T2" s="88"/>
      <c r="U2" s="95" t="s">
        <v>321</v>
      </c>
      <c r="V2" s="95" t="s">
        <v>321</v>
      </c>
      <c r="W2" s="88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</row>
    <row r="3" spans="1:50" s="87" customFormat="1" ht="13.5" customHeight="1" thickBot="1" x14ac:dyDescent="0.3">
      <c r="A3" s="102" t="s">
        <v>323</v>
      </c>
      <c r="B3" s="103"/>
      <c r="C3" s="104"/>
      <c r="D3" s="94"/>
      <c r="E3" s="94"/>
      <c r="F3" s="328" t="s">
        <v>324</v>
      </c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30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</row>
    <row r="4" spans="1:50" s="122" customFormat="1" ht="68.25" customHeight="1" x14ac:dyDescent="0.25">
      <c r="A4" s="106" t="s">
        <v>0</v>
      </c>
      <c r="B4" s="107" t="s">
        <v>275</v>
      </c>
      <c r="C4" s="107" t="s">
        <v>276</v>
      </c>
      <c r="D4" s="106" t="s">
        <v>1</v>
      </c>
      <c r="E4" s="108"/>
      <c r="F4" s="242" t="s">
        <v>327</v>
      </c>
      <c r="G4" s="243" t="s">
        <v>328</v>
      </c>
      <c r="H4" s="243" t="s">
        <v>329</v>
      </c>
      <c r="I4" s="243" t="s">
        <v>330</v>
      </c>
      <c r="J4" s="243" t="s">
        <v>258</v>
      </c>
      <c r="K4" s="243" t="s">
        <v>259</v>
      </c>
      <c r="L4" s="243" t="s">
        <v>331</v>
      </c>
      <c r="M4" s="243" t="s">
        <v>261</v>
      </c>
      <c r="N4" s="243" t="s">
        <v>262</v>
      </c>
      <c r="O4" s="204" t="s">
        <v>332</v>
      </c>
      <c r="P4" s="109" t="s">
        <v>333</v>
      </c>
      <c r="Q4" s="109" t="s">
        <v>334</v>
      </c>
      <c r="R4" s="244" t="s">
        <v>335</v>
      </c>
      <c r="S4" s="110" t="s">
        <v>395</v>
      </c>
      <c r="T4" s="244" t="s">
        <v>400</v>
      </c>
      <c r="U4" s="110" t="s">
        <v>2</v>
      </c>
      <c r="V4" s="245" t="s">
        <v>336</v>
      </c>
      <c r="W4" s="111" t="s">
        <v>337</v>
      </c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</row>
    <row r="5" spans="1:50" ht="10.5" x14ac:dyDescent="0.25">
      <c r="A5" s="123" t="s">
        <v>289</v>
      </c>
      <c r="B5" s="123" t="s">
        <v>9</v>
      </c>
      <c r="C5" s="124">
        <v>2173</v>
      </c>
      <c r="D5" s="125" t="s">
        <v>10</v>
      </c>
      <c r="E5" s="126"/>
      <c r="F5" s="127">
        <v>662181.93265970307</v>
      </c>
      <c r="G5" s="128">
        <v>1725.2759999996574</v>
      </c>
      <c r="H5" s="128">
        <v>1380.2207999999987</v>
      </c>
      <c r="I5" s="128">
        <v>0</v>
      </c>
      <c r="J5" s="128">
        <v>0</v>
      </c>
      <c r="K5" s="128">
        <v>46178.879151375419</v>
      </c>
      <c r="L5" s="128">
        <v>1240.6240000000114</v>
      </c>
      <c r="M5" s="128">
        <v>117818.848</v>
      </c>
      <c r="N5" s="128">
        <v>0</v>
      </c>
      <c r="O5" s="129">
        <v>23203.5</v>
      </c>
      <c r="P5" s="130"/>
      <c r="Q5" s="131"/>
      <c r="R5" s="128">
        <v>-5954.3225186854061</v>
      </c>
      <c r="S5" s="128"/>
      <c r="T5" s="128">
        <v>55634.219388921883</v>
      </c>
      <c r="U5" s="132">
        <v>0</v>
      </c>
      <c r="V5" s="132">
        <v>0</v>
      </c>
      <c r="W5" s="133">
        <v>903409.17748131463</v>
      </c>
    </row>
    <row r="6" spans="1:50" ht="10.5" x14ac:dyDescent="0.25">
      <c r="A6" s="123" t="s">
        <v>289</v>
      </c>
      <c r="B6" s="123" t="s">
        <v>11</v>
      </c>
      <c r="C6" s="124">
        <v>3000</v>
      </c>
      <c r="D6" s="125" t="s">
        <v>12</v>
      </c>
      <c r="E6" s="126"/>
      <c r="F6" s="127">
        <v>1952187.3014731812</v>
      </c>
      <c r="G6" s="128">
        <v>135954.17613633678</v>
      </c>
      <c r="H6" s="128">
        <v>106737.07520000001</v>
      </c>
      <c r="I6" s="128">
        <v>202622.41440004372</v>
      </c>
      <c r="J6" s="128">
        <v>0</v>
      </c>
      <c r="K6" s="128">
        <v>241754.09999996968</v>
      </c>
      <c r="L6" s="128">
        <v>163323.26247689643</v>
      </c>
      <c r="M6" s="147">
        <v>117818.848</v>
      </c>
      <c r="N6" s="128">
        <v>9120.9974559970997</v>
      </c>
      <c r="O6" s="129">
        <v>69269.25</v>
      </c>
      <c r="P6" s="130"/>
      <c r="Q6" s="131"/>
      <c r="R6" s="128">
        <v>-18873.217539521851</v>
      </c>
      <c r="S6" s="128"/>
      <c r="T6" s="128">
        <v>0</v>
      </c>
      <c r="U6" s="132">
        <v>0</v>
      </c>
      <c r="V6" s="132">
        <v>0</v>
      </c>
      <c r="W6" s="133">
        <v>2979914.2076029028</v>
      </c>
    </row>
    <row r="7" spans="1:50" ht="10.5" x14ac:dyDescent="0.25">
      <c r="A7" s="123" t="s">
        <v>289</v>
      </c>
      <c r="B7" s="123" t="s">
        <v>13</v>
      </c>
      <c r="C7" s="124">
        <v>3026</v>
      </c>
      <c r="D7" s="125" t="s">
        <v>14</v>
      </c>
      <c r="E7" s="126"/>
      <c r="F7" s="127">
        <v>1046372.3935896251</v>
      </c>
      <c r="G7" s="128">
        <v>7476.1959999985174</v>
      </c>
      <c r="H7" s="128">
        <v>5980.9567999999954</v>
      </c>
      <c r="I7" s="128">
        <v>215.0344000000463</v>
      </c>
      <c r="J7" s="128">
        <v>0</v>
      </c>
      <c r="K7" s="128">
        <v>42079.849978489343</v>
      </c>
      <c r="L7" s="128">
        <v>1284.1775609756248</v>
      </c>
      <c r="M7" s="147">
        <v>117818.848</v>
      </c>
      <c r="N7" s="128">
        <v>0</v>
      </c>
      <c r="O7" s="129">
        <v>34816</v>
      </c>
      <c r="P7" s="130"/>
      <c r="Q7" s="131"/>
      <c r="R7" s="128">
        <v>-9456.8342837076398</v>
      </c>
      <c r="S7" s="128"/>
      <c r="T7" s="128">
        <v>179072.54367091137</v>
      </c>
      <c r="U7" s="132">
        <v>0</v>
      </c>
      <c r="V7" s="132">
        <v>0</v>
      </c>
      <c r="W7" s="133">
        <v>1425659.1657162923</v>
      </c>
    </row>
    <row r="8" spans="1:50" ht="10.5" x14ac:dyDescent="0.25">
      <c r="A8" s="148" t="s">
        <v>291</v>
      </c>
      <c r="B8" s="148"/>
      <c r="C8" s="124">
        <v>2001</v>
      </c>
      <c r="D8" s="125" t="s">
        <v>23</v>
      </c>
      <c r="E8" s="126"/>
      <c r="F8" s="127">
        <v>1283758.369448764</v>
      </c>
      <c r="G8" s="128">
        <v>57092.466666655389</v>
      </c>
      <c r="H8" s="128">
        <v>41866.697600000021</v>
      </c>
      <c r="I8" s="128">
        <v>150008.99760003228</v>
      </c>
      <c r="J8" s="128">
        <v>0</v>
      </c>
      <c r="K8" s="128">
        <v>134905.38544321072</v>
      </c>
      <c r="L8" s="128">
        <v>17341.83675000021</v>
      </c>
      <c r="M8" s="147">
        <v>117818.848</v>
      </c>
      <c r="N8" s="128">
        <v>0</v>
      </c>
      <c r="O8" s="129">
        <v>5888</v>
      </c>
      <c r="P8" s="130"/>
      <c r="Q8" s="131"/>
      <c r="R8" s="128">
        <v>0</v>
      </c>
      <c r="S8" s="128"/>
      <c r="T8" s="128">
        <v>0</v>
      </c>
      <c r="U8" s="132">
        <v>34043.749997085426</v>
      </c>
      <c r="V8" s="132">
        <v>0</v>
      </c>
      <c r="W8" s="133">
        <v>1842724.3515057482</v>
      </c>
    </row>
    <row r="9" spans="1:50" ht="10.5" x14ac:dyDescent="0.25">
      <c r="A9" s="148" t="s">
        <v>291</v>
      </c>
      <c r="B9" s="148"/>
      <c r="C9" s="149" t="s">
        <v>303</v>
      </c>
      <c r="D9" s="150" t="s">
        <v>4</v>
      </c>
      <c r="E9" s="126"/>
      <c r="F9" s="127">
        <v>1233782.3745310504</v>
      </c>
      <c r="G9" s="128">
        <v>103255.15454543414</v>
      </c>
      <c r="H9" s="128">
        <v>77752.438400000043</v>
      </c>
      <c r="I9" s="128">
        <v>144628.13680003135</v>
      </c>
      <c r="J9" s="128">
        <v>0</v>
      </c>
      <c r="K9" s="128">
        <v>108148.55099998643</v>
      </c>
      <c r="L9" s="128">
        <v>9447.1634782609744</v>
      </c>
      <c r="M9" s="130"/>
      <c r="N9" s="128">
        <v>0</v>
      </c>
      <c r="O9" s="130"/>
      <c r="P9" s="130"/>
      <c r="Q9" s="131"/>
      <c r="R9" s="128">
        <v>0</v>
      </c>
      <c r="S9" s="128"/>
      <c r="T9" s="128">
        <v>0</v>
      </c>
      <c r="U9" s="151"/>
      <c r="V9" s="151"/>
      <c r="W9" s="133">
        <v>1677013.8187547633</v>
      </c>
    </row>
    <row r="10" spans="1:50" ht="10.5" x14ac:dyDescent="0.25">
      <c r="A10" s="123" t="s">
        <v>289</v>
      </c>
      <c r="B10" s="123" t="s">
        <v>15</v>
      </c>
      <c r="C10" s="124">
        <v>2150</v>
      </c>
      <c r="D10" s="125" t="s">
        <v>16</v>
      </c>
      <c r="E10" s="126"/>
      <c r="F10" s="127">
        <v>1121336.3859661953</v>
      </c>
      <c r="G10" s="128">
        <v>18247.552979794375</v>
      </c>
      <c r="H10" s="128">
        <v>11501.839999999993</v>
      </c>
      <c r="I10" s="128">
        <v>215.03440000004628</v>
      </c>
      <c r="J10" s="128">
        <v>0</v>
      </c>
      <c r="K10" s="128">
        <v>66922.195199991605</v>
      </c>
      <c r="L10" s="128">
        <v>3601.4880000000412</v>
      </c>
      <c r="M10" s="147">
        <v>117818.848</v>
      </c>
      <c r="N10" s="128">
        <v>0</v>
      </c>
      <c r="O10" s="129">
        <v>37376</v>
      </c>
      <c r="P10" s="130"/>
      <c r="Q10" s="131"/>
      <c r="R10" s="128">
        <v>-10237.519290839988</v>
      </c>
      <c r="S10" s="128"/>
      <c r="T10" s="128">
        <v>160976.65545401868</v>
      </c>
      <c r="U10" s="132">
        <v>0</v>
      </c>
      <c r="V10" s="132">
        <v>0</v>
      </c>
      <c r="W10" s="133">
        <v>1527758.48070916</v>
      </c>
    </row>
    <row r="11" spans="1:50" ht="10.5" x14ac:dyDescent="0.25">
      <c r="A11" s="148" t="s">
        <v>291</v>
      </c>
      <c r="B11" s="148"/>
      <c r="C11" s="124">
        <v>2184</v>
      </c>
      <c r="D11" s="125" t="s">
        <v>17</v>
      </c>
      <c r="E11" s="126"/>
      <c r="F11" s="127">
        <v>574723.94155370456</v>
      </c>
      <c r="G11" s="128">
        <v>29904.783999994102</v>
      </c>
      <c r="H11" s="128">
        <v>23923.827200000011</v>
      </c>
      <c r="I11" s="128">
        <v>65925.546400014267</v>
      </c>
      <c r="J11" s="128">
        <v>0</v>
      </c>
      <c r="K11" s="128">
        <v>74241.350399990682</v>
      </c>
      <c r="L11" s="128">
        <v>47847.654400000574</v>
      </c>
      <c r="M11" s="147">
        <v>117818.848</v>
      </c>
      <c r="N11" s="128">
        <v>0</v>
      </c>
      <c r="O11" s="129">
        <v>4377.6000000000004</v>
      </c>
      <c r="P11" s="130"/>
      <c r="Q11" s="131"/>
      <c r="R11" s="128">
        <v>0</v>
      </c>
      <c r="S11" s="128"/>
      <c r="T11" s="128">
        <v>0</v>
      </c>
      <c r="U11" s="132">
        <v>26900.947931628209</v>
      </c>
      <c r="V11" s="132">
        <v>0</v>
      </c>
      <c r="W11" s="133">
        <v>965664.49988533242</v>
      </c>
    </row>
    <row r="12" spans="1:50" ht="10.5" x14ac:dyDescent="0.25">
      <c r="A12" s="123" t="s">
        <v>289</v>
      </c>
      <c r="B12" s="123" t="s">
        <v>18</v>
      </c>
      <c r="C12" s="124">
        <v>3360</v>
      </c>
      <c r="D12" s="125" t="s">
        <v>19</v>
      </c>
      <c r="E12" s="126"/>
      <c r="F12" s="127">
        <v>1308746.3669076208</v>
      </c>
      <c r="G12" s="128">
        <v>12682.291999997495</v>
      </c>
      <c r="H12" s="128">
        <v>9201.4720000000016</v>
      </c>
      <c r="I12" s="128">
        <v>15187.429600003279</v>
      </c>
      <c r="J12" s="128">
        <v>0</v>
      </c>
      <c r="K12" s="128">
        <v>76479.734799990401</v>
      </c>
      <c r="L12" s="128">
        <v>642.02471309192902</v>
      </c>
      <c r="M12" s="147">
        <v>117818.848</v>
      </c>
      <c r="N12" s="128">
        <v>0</v>
      </c>
      <c r="O12" s="129">
        <v>6400</v>
      </c>
      <c r="P12" s="130"/>
      <c r="Q12" s="131"/>
      <c r="R12" s="128">
        <v>-11861.68272705595</v>
      </c>
      <c r="S12" s="128"/>
      <c r="T12" s="128">
        <v>210661.83197929588</v>
      </c>
      <c r="U12" s="132">
        <v>0</v>
      </c>
      <c r="V12" s="132">
        <v>0</v>
      </c>
      <c r="W12" s="133">
        <v>1745958.3172729441</v>
      </c>
    </row>
    <row r="13" spans="1:50" ht="10.5" x14ac:dyDescent="0.25">
      <c r="A13" s="123" t="s">
        <v>289</v>
      </c>
      <c r="B13" s="123" t="s">
        <v>20</v>
      </c>
      <c r="C13" s="124">
        <v>2102</v>
      </c>
      <c r="D13" s="125" t="s">
        <v>21</v>
      </c>
      <c r="E13" s="126"/>
      <c r="F13" s="127">
        <v>668428.93202441721</v>
      </c>
      <c r="G13" s="128">
        <v>31017.563642270292</v>
      </c>
      <c r="H13" s="128">
        <v>19323.091200000039</v>
      </c>
      <c r="I13" s="128">
        <v>87794.044800018979</v>
      </c>
      <c r="J13" s="128">
        <v>0</v>
      </c>
      <c r="K13" s="128">
        <v>53681.93969161337</v>
      </c>
      <c r="L13" s="128">
        <v>31693.531692308028</v>
      </c>
      <c r="M13" s="147">
        <v>117818.848</v>
      </c>
      <c r="N13" s="128">
        <v>0</v>
      </c>
      <c r="O13" s="129">
        <v>21082.75</v>
      </c>
      <c r="P13" s="130"/>
      <c r="Q13" s="131"/>
      <c r="R13" s="128">
        <v>-6305.6093303759635</v>
      </c>
      <c r="S13" s="128"/>
      <c r="T13" s="128">
        <v>0</v>
      </c>
      <c r="U13" s="132">
        <v>36789.052522619953</v>
      </c>
      <c r="V13" s="132">
        <v>0</v>
      </c>
      <c r="W13" s="133">
        <v>1061324.144242872</v>
      </c>
    </row>
    <row r="14" spans="1:50" ht="10.5" x14ac:dyDescent="0.25">
      <c r="A14" s="148" t="s">
        <v>291</v>
      </c>
      <c r="B14" s="148"/>
      <c r="C14" s="149">
        <v>2020</v>
      </c>
      <c r="D14" s="125" t="s">
        <v>22</v>
      </c>
      <c r="E14" s="126"/>
      <c r="F14" s="127">
        <v>1511773.8462608315</v>
      </c>
      <c r="G14" s="128">
        <v>96841.969260374754</v>
      </c>
      <c r="H14" s="128">
        <v>67630.819200000056</v>
      </c>
      <c r="I14" s="128">
        <v>168817.00640003642</v>
      </c>
      <c r="J14" s="128">
        <v>0</v>
      </c>
      <c r="K14" s="128">
        <v>203191.50543997451</v>
      </c>
      <c r="L14" s="128">
        <v>129776.53981909691</v>
      </c>
      <c r="M14" s="147">
        <v>117818.848</v>
      </c>
      <c r="N14" s="128">
        <v>0</v>
      </c>
      <c r="O14" s="129">
        <v>6451.2000000000007</v>
      </c>
      <c r="P14" s="130"/>
      <c r="Q14" s="131"/>
      <c r="R14" s="128">
        <v>0</v>
      </c>
      <c r="S14" s="128"/>
      <c r="T14" s="128">
        <v>0</v>
      </c>
      <c r="U14" s="132">
        <v>8559.9983529690653</v>
      </c>
      <c r="V14" s="132">
        <v>0</v>
      </c>
      <c r="W14" s="133">
        <v>2310861.7327332832</v>
      </c>
    </row>
    <row r="15" spans="1:50" ht="10.5" x14ac:dyDescent="0.25">
      <c r="A15" s="123" t="s">
        <v>289</v>
      </c>
      <c r="B15" s="123" t="s">
        <v>26</v>
      </c>
      <c r="C15" s="124">
        <v>2166</v>
      </c>
      <c r="D15" s="125" t="s">
        <v>27</v>
      </c>
      <c r="E15" s="126"/>
      <c r="F15" s="127">
        <v>587217.94028313295</v>
      </c>
      <c r="G15" s="128">
        <v>4025.6439999992062</v>
      </c>
      <c r="H15" s="128">
        <v>3220.5152000000016</v>
      </c>
      <c r="I15" s="128">
        <v>260.04160000005595</v>
      </c>
      <c r="J15" s="128">
        <v>0</v>
      </c>
      <c r="K15" s="128">
        <v>39594.79569230273</v>
      </c>
      <c r="L15" s="128">
        <v>1857.7822275449289</v>
      </c>
      <c r="M15" s="147">
        <v>117818.848</v>
      </c>
      <c r="N15" s="128">
        <v>0</v>
      </c>
      <c r="O15" s="129">
        <v>21956</v>
      </c>
      <c r="P15" s="130"/>
      <c r="Q15" s="131"/>
      <c r="R15" s="128">
        <v>-5305.4057512055315</v>
      </c>
      <c r="S15" s="128"/>
      <c r="T15" s="128">
        <v>31844.4329970201</v>
      </c>
      <c r="U15" s="132">
        <v>0</v>
      </c>
      <c r="V15" s="132">
        <v>0</v>
      </c>
      <c r="W15" s="133">
        <v>802490.59424879448</v>
      </c>
    </row>
    <row r="16" spans="1:50" ht="10.5" x14ac:dyDescent="0.25">
      <c r="A16" s="123" t="s">
        <v>289</v>
      </c>
      <c r="B16" s="123" t="s">
        <v>28</v>
      </c>
      <c r="C16" s="124">
        <v>2062</v>
      </c>
      <c r="D16" s="125" t="s">
        <v>29</v>
      </c>
      <c r="E16" s="126"/>
      <c r="F16" s="127">
        <v>1308746.3669076208</v>
      </c>
      <c r="G16" s="128">
        <v>37291.977666659302</v>
      </c>
      <c r="H16" s="128">
        <v>19783.164800000079</v>
      </c>
      <c r="I16" s="128">
        <v>73411.744000015737</v>
      </c>
      <c r="J16" s="128">
        <v>0</v>
      </c>
      <c r="K16" s="128">
        <v>124091.06266139288</v>
      </c>
      <c r="L16" s="128">
        <v>8464.207163841902</v>
      </c>
      <c r="M16" s="147">
        <v>117818.848</v>
      </c>
      <c r="N16" s="128">
        <v>0</v>
      </c>
      <c r="O16" s="129">
        <v>34560</v>
      </c>
      <c r="P16" s="130"/>
      <c r="Q16" s="131"/>
      <c r="R16" s="128">
        <v>-12109.758246064264</v>
      </c>
      <c r="S16" s="128"/>
      <c r="T16" s="128">
        <v>61812.628800469189</v>
      </c>
      <c r="U16" s="132">
        <v>0</v>
      </c>
      <c r="V16" s="132">
        <v>0</v>
      </c>
      <c r="W16" s="133">
        <v>1773870.2417539358</v>
      </c>
    </row>
    <row r="17" spans="1:23" ht="10.5" x14ac:dyDescent="0.25">
      <c r="A17" s="123" t="s">
        <v>289</v>
      </c>
      <c r="B17" s="123" t="s">
        <v>30</v>
      </c>
      <c r="C17" s="124">
        <v>2075</v>
      </c>
      <c r="D17" s="125" t="s">
        <v>31</v>
      </c>
      <c r="E17" s="126"/>
      <c r="F17" s="127">
        <v>1917828.8049672532</v>
      </c>
      <c r="G17" s="128">
        <v>132271.15999997404</v>
      </c>
      <c r="H17" s="128">
        <v>105816.92800000016</v>
      </c>
      <c r="I17" s="128">
        <v>237918.06080005167</v>
      </c>
      <c r="J17" s="128">
        <v>3744.5990387695315</v>
      </c>
      <c r="K17" s="128">
        <v>296829.13778406318</v>
      </c>
      <c r="L17" s="128">
        <v>122468.06503816927</v>
      </c>
      <c r="M17" s="147">
        <v>117818.848</v>
      </c>
      <c r="N17" s="128">
        <v>30487.296151385133</v>
      </c>
      <c r="O17" s="129">
        <v>54262.75</v>
      </c>
      <c r="P17" s="130"/>
      <c r="Q17" s="131"/>
      <c r="R17" s="128">
        <v>-18528.042948276099</v>
      </c>
      <c r="S17" s="128"/>
      <c r="T17" s="128">
        <v>0</v>
      </c>
      <c r="U17" s="132">
        <v>10803.722726324573</v>
      </c>
      <c r="V17" s="132">
        <v>0</v>
      </c>
      <c r="W17" s="133">
        <v>3011721.329557715</v>
      </c>
    </row>
    <row r="18" spans="1:23" ht="10.5" x14ac:dyDescent="0.25">
      <c r="A18" s="123" t="s">
        <v>289</v>
      </c>
      <c r="B18" s="123" t="s">
        <v>32</v>
      </c>
      <c r="C18" s="124">
        <v>2107</v>
      </c>
      <c r="D18" s="125" t="s">
        <v>33</v>
      </c>
      <c r="E18" s="126"/>
      <c r="F18" s="127">
        <v>1252523.3726251931</v>
      </c>
      <c r="G18" s="128">
        <v>64502.831178205081</v>
      </c>
      <c r="H18" s="128">
        <v>46007.35999999995</v>
      </c>
      <c r="I18" s="128">
        <v>128250.51680002766</v>
      </c>
      <c r="J18" s="128">
        <v>0</v>
      </c>
      <c r="K18" s="128">
        <v>183676.0344075241</v>
      </c>
      <c r="L18" s="128">
        <v>61738.156408163915</v>
      </c>
      <c r="M18" s="147">
        <v>117818.848</v>
      </c>
      <c r="N18" s="128">
        <v>0</v>
      </c>
      <c r="O18" s="129">
        <v>41216</v>
      </c>
      <c r="P18" s="130"/>
      <c r="Q18" s="131"/>
      <c r="R18" s="128">
        <v>-11879.975531168127</v>
      </c>
      <c r="S18" s="128"/>
      <c r="T18" s="128">
        <v>0</v>
      </c>
      <c r="U18" s="132">
        <v>42506.654336649226</v>
      </c>
      <c r="V18" s="132">
        <v>0</v>
      </c>
      <c r="W18" s="133">
        <v>1926359.7982245949</v>
      </c>
    </row>
    <row r="19" spans="1:23" ht="10.5" x14ac:dyDescent="0.25">
      <c r="A19" s="148" t="s">
        <v>291</v>
      </c>
      <c r="B19" s="148"/>
      <c r="C19" s="149" t="s">
        <v>304</v>
      </c>
      <c r="D19" s="150" t="s">
        <v>5</v>
      </c>
      <c r="E19" s="126"/>
      <c r="F19" s="127">
        <v>1305622.8672252637</v>
      </c>
      <c r="G19" s="128">
        <v>95465.271999981138</v>
      </c>
      <c r="H19" s="128">
        <v>73151.702399999966</v>
      </c>
      <c r="I19" s="128">
        <v>129425.70480002796</v>
      </c>
      <c r="J19" s="128">
        <v>0</v>
      </c>
      <c r="K19" s="128">
        <v>203313.47051000313</v>
      </c>
      <c r="L19" s="128">
        <v>31002.712449438488</v>
      </c>
      <c r="M19" s="130"/>
      <c r="N19" s="128">
        <v>0</v>
      </c>
      <c r="O19" s="130"/>
      <c r="P19" s="130"/>
      <c r="Q19" s="131"/>
      <c r="R19" s="128">
        <v>0</v>
      </c>
      <c r="S19" s="128"/>
      <c r="T19" s="128">
        <v>0</v>
      </c>
      <c r="U19" s="151"/>
      <c r="V19" s="151"/>
      <c r="W19" s="133">
        <v>1837981.7293847145</v>
      </c>
    </row>
    <row r="20" spans="1:23" ht="10.5" x14ac:dyDescent="0.25">
      <c r="A20" s="148" t="s">
        <v>292</v>
      </c>
      <c r="B20" s="148"/>
      <c r="C20" s="152" t="s">
        <v>305</v>
      </c>
      <c r="D20" s="150" t="s">
        <v>6</v>
      </c>
      <c r="E20" s="126"/>
      <c r="F20" s="127">
        <v>1205670.8773898368</v>
      </c>
      <c r="G20" s="128">
        <v>44282.083999991228</v>
      </c>
      <c r="H20" s="128">
        <v>35425.667199999982</v>
      </c>
      <c r="I20" s="128">
        <v>92149.741600019886</v>
      </c>
      <c r="J20" s="128">
        <v>0</v>
      </c>
      <c r="K20" s="128">
        <v>108593.15194127079</v>
      </c>
      <c r="L20" s="128">
        <v>22560.484100000256</v>
      </c>
      <c r="M20" s="130"/>
      <c r="N20" s="128">
        <v>0</v>
      </c>
      <c r="O20" s="130"/>
      <c r="P20" s="130"/>
      <c r="Q20" s="131"/>
      <c r="R20" s="128">
        <v>0</v>
      </c>
      <c r="S20" s="128"/>
      <c r="T20" s="128">
        <v>0</v>
      </c>
      <c r="U20" s="151"/>
      <c r="V20" s="151"/>
      <c r="W20" s="133">
        <v>1508682.0062311189</v>
      </c>
    </row>
    <row r="21" spans="1:23" ht="10.5" x14ac:dyDescent="0.25">
      <c r="A21" s="123" t="s">
        <v>289</v>
      </c>
      <c r="B21" s="123" t="s">
        <v>34</v>
      </c>
      <c r="C21" s="124">
        <v>3031</v>
      </c>
      <c r="D21" s="125" t="s">
        <v>35</v>
      </c>
      <c r="E21" s="126"/>
      <c r="F21" s="127">
        <v>634070.43551848922</v>
      </c>
      <c r="G21" s="128">
        <v>1659.8626919428</v>
      </c>
      <c r="H21" s="128">
        <v>920.14719999999977</v>
      </c>
      <c r="I21" s="128">
        <v>0</v>
      </c>
      <c r="J21" s="128">
        <v>0</v>
      </c>
      <c r="K21" s="128">
        <v>40652.903423994896</v>
      </c>
      <c r="L21" s="128">
        <v>634.47650000000715</v>
      </c>
      <c r="M21" s="147">
        <v>117818.848</v>
      </c>
      <c r="N21" s="128">
        <v>0</v>
      </c>
      <c r="O21" s="129">
        <v>18088.75</v>
      </c>
      <c r="P21" s="130"/>
      <c r="Q21" s="131"/>
      <c r="R21" s="128">
        <v>-5701.6236008299948</v>
      </c>
      <c r="S21" s="128"/>
      <c r="T21" s="128">
        <v>52783.326665573091</v>
      </c>
      <c r="U21" s="132">
        <v>0</v>
      </c>
      <c r="V21" s="132">
        <v>0</v>
      </c>
      <c r="W21" s="133">
        <v>860927.12639917003</v>
      </c>
    </row>
    <row r="22" spans="1:23" ht="10.5" x14ac:dyDescent="0.25">
      <c r="A22" s="123" t="s">
        <v>289</v>
      </c>
      <c r="B22" s="123" t="s">
        <v>36</v>
      </c>
      <c r="C22" s="124">
        <v>2203</v>
      </c>
      <c r="D22" s="125" t="s">
        <v>37</v>
      </c>
      <c r="E22" s="126"/>
      <c r="F22" s="127">
        <v>1283758.369448764</v>
      </c>
      <c r="G22" s="128">
        <v>10718.122739854683</v>
      </c>
      <c r="H22" s="128">
        <v>5980.9567999999999</v>
      </c>
      <c r="I22" s="128">
        <v>0</v>
      </c>
      <c r="J22" s="128">
        <v>0</v>
      </c>
      <c r="K22" s="128">
        <v>85191.636955921524</v>
      </c>
      <c r="L22" s="128">
        <v>640.47073087819433</v>
      </c>
      <c r="M22" s="147">
        <v>117818.848</v>
      </c>
      <c r="N22" s="128">
        <v>0</v>
      </c>
      <c r="O22" s="129">
        <v>36096</v>
      </c>
      <c r="P22" s="130"/>
      <c r="Q22" s="131"/>
      <c r="R22" s="128">
        <v>-11617.847978050422</v>
      </c>
      <c r="S22" s="128"/>
      <c r="T22" s="128">
        <v>213871.59532458158</v>
      </c>
      <c r="U22" s="132">
        <v>0</v>
      </c>
      <c r="V22" s="132">
        <v>0</v>
      </c>
      <c r="W22" s="133">
        <v>1742458.1520219496</v>
      </c>
    </row>
    <row r="23" spans="1:23" ht="10.5" x14ac:dyDescent="0.25">
      <c r="A23" s="148" t="s">
        <v>291</v>
      </c>
      <c r="B23" s="148"/>
      <c r="C23" s="124">
        <v>2036</v>
      </c>
      <c r="D23" s="125" t="s">
        <v>38</v>
      </c>
      <c r="E23" s="126"/>
      <c r="F23" s="127">
        <v>1914705.3052848962</v>
      </c>
      <c r="G23" s="128">
        <v>96615.455999981001</v>
      </c>
      <c r="H23" s="128">
        <v>77292.364800000068</v>
      </c>
      <c r="I23" s="128">
        <v>189130.25600004074</v>
      </c>
      <c r="J23" s="128">
        <v>0</v>
      </c>
      <c r="K23" s="128">
        <v>231967.90160972701</v>
      </c>
      <c r="L23" s="128">
        <v>147685.18600000167</v>
      </c>
      <c r="M23" s="147">
        <v>117818.848</v>
      </c>
      <c r="N23" s="128">
        <v>0</v>
      </c>
      <c r="O23" s="129">
        <v>14336</v>
      </c>
      <c r="P23" s="130"/>
      <c r="Q23" s="131"/>
      <c r="R23" s="128">
        <v>0</v>
      </c>
      <c r="S23" s="128"/>
      <c r="T23" s="128">
        <v>0</v>
      </c>
      <c r="U23" s="132">
        <v>33369.4679396227</v>
      </c>
      <c r="V23" s="132">
        <v>0</v>
      </c>
      <c r="W23" s="133">
        <v>2822920.785634269</v>
      </c>
    </row>
    <row r="24" spans="1:23" ht="10.5" x14ac:dyDescent="0.25">
      <c r="A24" s="123" t="s">
        <v>289</v>
      </c>
      <c r="B24" s="123" t="s">
        <v>39</v>
      </c>
      <c r="C24" s="124">
        <v>2087</v>
      </c>
      <c r="D24" s="125" t="s">
        <v>40</v>
      </c>
      <c r="E24" s="126"/>
      <c r="F24" s="127">
        <v>980778.90026012622</v>
      </c>
      <c r="G24" s="128">
        <v>103109.99949242677</v>
      </c>
      <c r="H24" s="128">
        <v>74531.923200000019</v>
      </c>
      <c r="I24" s="128">
        <v>160480.67280003466</v>
      </c>
      <c r="J24" s="128">
        <v>3744.5990387695138</v>
      </c>
      <c r="K24" s="128">
        <v>155136.09599998055</v>
      </c>
      <c r="L24" s="128">
        <v>13718.44008664275</v>
      </c>
      <c r="M24" s="147">
        <v>117818.848</v>
      </c>
      <c r="N24" s="128">
        <v>0</v>
      </c>
      <c r="O24" s="129">
        <v>33024</v>
      </c>
      <c r="P24" s="130"/>
      <c r="Q24" s="131"/>
      <c r="R24" s="128">
        <v>-9832.7692199172161</v>
      </c>
      <c r="S24" s="128"/>
      <c r="T24" s="128">
        <v>0</v>
      </c>
      <c r="U24" s="132">
        <v>120935.76366934297</v>
      </c>
      <c r="V24" s="132">
        <v>0</v>
      </c>
      <c r="W24" s="133">
        <v>1753446.4733274064</v>
      </c>
    </row>
    <row r="25" spans="1:23" ht="10.5" x14ac:dyDescent="0.25">
      <c r="A25" s="123" t="s">
        <v>289</v>
      </c>
      <c r="B25" s="123" t="s">
        <v>41</v>
      </c>
      <c r="C25" s="124">
        <v>2094</v>
      </c>
      <c r="D25" s="125" t="s">
        <v>42</v>
      </c>
      <c r="E25" s="126"/>
      <c r="F25" s="127">
        <v>1290005.3688134782</v>
      </c>
      <c r="G25" s="128">
        <v>117898.01729154297</v>
      </c>
      <c r="H25" s="128">
        <v>83733.395200000028</v>
      </c>
      <c r="I25" s="128">
        <v>156615.05440003375</v>
      </c>
      <c r="J25" s="128">
        <v>0</v>
      </c>
      <c r="K25" s="128">
        <v>183790.59775674928</v>
      </c>
      <c r="L25" s="128">
        <v>7701.2320000000964</v>
      </c>
      <c r="M25" s="147">
        <v>117818.848</v>
      </c>
      <c r="N25" s="128">
        <v>0</v>
      </c>
      <c r="O25" s="129">
        <v>35840</v>
      </c>
      <c r="P25" s="130"/>
      <c r="Q25" s="131"/>
      <c r="R25" s="128">
        <v>-12754.273160465656</v>
      </c>
      <c r="S25" s="128"/>
      <c r="T25" s="128">
        <v>0</v>
      </c>
      <c r="U25" s="132">
        <v>0</v>
      </c>
      <c r="V25" s="132">
        <v>0</v>
      </c>
      <c r="W25" s="133">
        <v>1980648.2403013385</v>
      </c>
    </row>
    <row r="26" spans="1:23" ht="10.5" x14ac:dyDescent="0.25">
      <c r="A26" s="148" t="s">
        <v>291</v>
      </c>
      <c r="B26" s="148"/>
      <c r="C26" s="149">
        <v>2013</v>
      </c>
      <c r="D26" s="125" t="s">
        <v>43</v>
      </c>
      <c r="E26" s="126"/>
      <c r="F26" s="127">
        <v>571600.44187134749</v>
      </c>
      <c r="G26" s="128">
        <v>51776.732149722397</v>
      </c>
      <c r="H26" s="128">
        <v>39106.256000000016</v>
      </c>
      <c r="I26" s="128">
        <v>63055.087200013564</v>
      </c>
      <c r="J26" s="128">
        <v>0</v>
      </c>
      <c r="K26" s="128">
        <v>60382.063430761649</v>
      </c>
      <c r="L26" s="128">
        <v>9496.8022641510488</v>
      </c>
      <c r="M26" s="147">
        <v>117818.848</v>
      </c>
      <c r="N26" s="128">
        <v>0</v>
      </c>
      <c r="O26" s="129">
        <v>3788.8</v>
      </c>
      <c r="P26" s="130"/>
      <c r="Q26" s="131"/>
      <c r="R26" s="128">
        <v>0</v>
      </c>
      <c r="S26" s="128"/>
      <c r="T26" s="128">
        <v>0</v>
      </c>
      <c r="U26" s="132">
        <v>57243.38353472983</v>
      </c>
      <c r="V26" s="132">
        <v>0</v>
      </c>
      <c r="W26" s="133">
        <v>974268.41445072612</v>
      </c>
    </row>
    <row r="27" spans="1:23" ht="10.5" x14ac:dyDescent="0.25">
      <c r="A27" s="148" t="s">
        <v>291</v>
      </c>
      <c r="B27" s="148"/>
      <c r="C27" s="124">
        <v>3024</v>
      </c>
      <c r="D27" s="125" t="s">
        <v>44</v>
      </c>
      <c r="E27" s="126"/>
      <c r="F27" s="127">
        <v>1240029.3738957648</v>
      </c>
      <c r="G27" s="128">
        <v>66090.177999986947</v>
      </c>
      <c r="H27" s="128">
        <v>52448.390399999989</v>
      </c>
      <c r="I27" s="128">
        <v>64575.330400014012</v>
      </c>
      <c r="J27" s="128">
        <v>0</v>
      </c>
      <c r="K27" s="128">
        <v>146722.96108233454</v>
      </c>
      <c r="L27" s="128">
        <v>17672.769387283446</v>
      </c>
      <c r="M27" s="147">
        <v>117818.848</v>
      </c>
      <c r="N27" s="128">
        <v>0</v>
      </c>
      <c r="O27" s="129">
        <v>8038.4000000000005</v>
      </c>
      <c r="P27" s="130"/>
      <c r="Q27" s="131"/>
      <c r="R27" s="128">
        <v>0</v>
      </c>
      <c r="S27" s="128"/>
      <c r="T27" s="128">
        <v>0</v>
      </c>
      <c r="U27" s="132">
        <v>0</v>
      </c>
      <c r="V27" s="132">
        <v>0</v>
      </c>
      <c r="W27" s="133">
        <v>1713396.2511653837</v>
      </c>
    </row>
    <row r="28" spans="1:23" ht="10.5" x14ac:dyDescent="0.25">
      <c r="A28" s="123" t="s">
        <v>289</v>
      </c>
      <c r="B28" s="123" t="s">
        <v>45</v>
      </c>
      <c r="C28" s="124">
        <v>2015</v>
      </c>
      <c r="D28" s="125" t="s">
        <v>46</v>
      </c>
      <c r="E28" s="126"/>
      <c r="F28" s="127">
        <v>671552.4317067744</v>
      </c>
      <c r="G28" s="128">
        <v>26955.734028430696</v>
      </c>
      <c r="H28" s="128">
        <v>16102.576000000041</v>
      </c>
      <c r="I28" s="128">
        <v>29064.649600006316</v>
      </c>
      <c r="J28" s="128">
        <v>0</v>
      </c>
      <c r="K28" s="128">
        <v>85859.31540330415</v>
      </c>
      <c r="L28" s="128">
        <v>7032.2060540541388</v>
      </c>
      <c r="M28" s="147">
        <v>117818.848</v>
      </c>
      <c r="N28" s="128">
        <v>0</v>
      </c>
      <c r="O28" s="129">
        <v>15219.5</v>
      </c>
      <c r="P28" s="130"/>
      <c r="Q28" s="131"/>
      <c r="R28" s="128">
        <v>-6292.6688476524341</v>
      </c>
      <c r="S28" s="128"/>
      <c r="T28" s="128">
        <v>0</v>
      </c>
      <c r="U28" s="132">
        <v>85259.358445470105</v>
      </c>
      <c r="V28" s="132">
        <v>0</v>
      </c>
      <c r="W28" s="133">
        <v>1048571.9503903873</v>
      </c>
    </row>
    <row r="29" spans="1:23" ht="10.5" x14ac:dyDescent="0.25">
      <c r="A29" s="148" t="s">
        <v>291</v>
      </c>
      <c r="B29" s="148"/>
      <c r="C29" s="124">
        <v>2186</v>
      </c>
      <c r="D29" s="125" t="s">
        <v>386</v>
      </c>
      <c r="E29" s="126"/>
      <c r="F29" s="127">
        <v>1311869.8665899779</v>
      </c>
      <c r="G29" s="128">
        <v>51678.034604640954</v>
      </c>
      <c r="H29" s="128">
        <v>40486.476800000099</v>
      </c>
      <c r="I29" s="128">
        <v>122619.61600002646</v>
      </c>
      <c r="J29" s="128">
        <v>0</v>
      </c>
      <c r="K29" s="128">
        <v>213605.96635894757</v>
      </c>
      <c r="L29" s="128">
        <v>115518.48000000133</v>
      </c>
      <c r="M29" s="147">
        <v>117818.848</v>
      </c>
      <c r="N29" s="128">
        <v>0</v>
      </c>
      <c r="O29" s="129">
        <v>8601.6</v>
      </c>
      <c r="P29" s="130"/>
      <c r="Q29" s="131"/>
      <c r="R29" s="128">
        <v>0</v>
      </c>
      <c r="S29" s="128"/>
      <c r="T29" s="128">
        <v>0</v>
      </c>
      <c r="U29" s="132">
        <v>0</v>
      </c>
      <c r="V29" s="132">
        <v>0</v>
      </c>
      <c r="W29" s="133">
        <v>1982198.8883535943</v>
      </c>
    </row>
    <row r="30" spans="1:23" ht="10.5" x14ac:dyDescent="0.25">
      <c r="A30" s="123" t="s">
        <v>289</v>
      </c>
      <c r="B30" s="123" t="s">
        <v>47</v>
      </c>
      <c r="C30" s="124">
        <v>2110</v>
      </c>
      <c r="D30" s="125" t="s">
        <v>48</v>
      </c>
      <c r="E30" s="126"/>
      <c r="F30" s="127">
        <v>1296252.3681781923</v>
      </c>
      <c r="G30" s="128">
        <v>40345.442333325365</v>
      </c>
      <c r="H30" s="128">
        <v>22083.53280000007</v>
      </c>
      <c r="I30" s="128">
        <v>46367.417600009998</v>
      </c>
      <c r="J30" s="128">
        <v>0</v>
      </c>
      <c r="K30" s="128">
        <v>62869.999953882601</v>
      </c>
      <c r="L30" s="128">
        <v>21221.000450704461</v>
      </c>
      <c r="M30" s="147">
        <v>117818.848</v>
      </c>
      <c r="N30" s="128">
        <v>0</v>
      </c>
      <c r="O30" s="129">
        <v>36096</v>
      </c>
      <c r="P30" s="130"/>
      <c r="Q30" s="131"/>
      <c r="R30" s="128">
        <v>-12028.520829844265</v>
      </c>
      <c r="S30" s="128"/>
      <c r="T30" s="128">
        <v>127741.39068388513</v>
      </c>
      <c r="U30" s="132">
        <v>0</v>
      </c>
      <c r="V30" s="132">
        <v>0</v>
      </c>
      <c r="W30" s="133">
        <v>1758767.4791701557</v>
      </c>
    </row>
    <row r="31" spans="1:23" ht="10.5" x14ac:dyDescent="0.25">
      <c r="A31" s="123" t="s">
        <v>289</v>
      </c>
      <c r="B31" s="123" t="s">
        <v>49</v>
      </c>
      <c r="C31" s="124">
        <v>2111</v>
      </c>
      <c r="D31" s="125" t="s">
        <v>50</v>
      </c>
      <c r="E31" s="126"/>
      <c r="F31" s="127">
        <v>1324363.8653194061</v>
      </c>
      <c r="G31" s="128">
        <v>28822.577777772087</v>
      </c>
      <c r="H31" s="128">
        <v>22543.606399999993</v>
      </c>
      <c r="I31" s="128">
        <v>11886.901600002562</v>
      </c>
      <c r="J31" s="128">
        <v>0</v>
      </c>
      <c r="K31" s="128">
        <v>122955.78245406906</v>
      </c>
      <c r="L31" s="128">
        <v>3203.8092307692591</v>
      </c>
      <c r="M31" s="147">
        <v>117818.848</v>
      </c>
      <c r="N31" s="128">
        <v>0</v>
      </c>
      <c r="O31" s="129">
        <v>40192</v>
      </c>
      <c r="P31" s="130"/>
      <c r="Q31" s="131"/>
      <c r="R31" s="128">
        <v>-12164.405250986212</v>
      </c>
      <c r="S31" s="128"/>
      <c r="T31" s="128">
        <v>140724.60921798102</v>
      </c>
      <c r="U31" s="132">
        <v>0</v>
      </c>
      <c r="V31" s="132">
        <v>0</v>
      </c>
      <c r="W31" s="133">
        <v>1800347.5947490139</v>
      </c>
    </row>
    <row r="32" spans="1:23" ht="10.5" x14ac:dyDescent="0.25">
      <c r="A32" s="148" t="s">
        <v>291</v>
      </c>
      <c r="B32" s="148"/>
      <c r="C32" s="124">
        <v>2024</v>
      </c>
      <c r="D32" s="125" t="s">
        <v>51</v>
      </c>
      <c r="E32" s="126"/>
      <c r="F32" s="127">
        <v>1852235.3116377543</v>
      </c>
      <c r="G32" s="128">
        <v>108117.29599997851</v>
      </c>
      <c r="H32" s="128">
        <v>86493.836799999903</v>
      </c>
      <c r="I32" s="128">
        <v>174432.90480003771</v>
      </c>
      <c r="J32" s="128">
        <v>0</v>
      </c>
      <c r="K32" s="128">
        <v>304838.66434281896</v>
      </c>
      <c r="L32" s="128">
        <v>80903.319444445369</v>
      </c>
      <c r="M32" s="147">
        <v>117818.848</v>
      </c>
      <c r="N32" s="128">
        <v>0</v>
      </c>
      <c r="O32" s="129">
        <v>10649.6</v>
      </c>
      <c r="P32" s="130"/>
      <c r="Q32" s="131"/>
      <c r="R32" s="128">
        <v>0</v>
      </c>
      <c r="S32" s="128"/>
      <c r="T32" s="128">
        <v>0</v>
      </c>
      <c r="U32" s="132">
        <v>0</v>
      </c>
      <c r="V32" s="132">
        <v>0</v>
      </c>
      <c r="W32" s="133">
        <v>2735489.7810250348</v>
      </c>
    </row>
    <row r="33" spans="1:23" ht="10.5" x14ac:dyDescent="0.25">
      <c r="A33" s="148" t="s">
        <v>291</v>
      </c>
      <c r="B33" s="148"/>
      <c r="C33" s="124">
        <v>2112</v>
      </c>
      <c r="D33" s="125" t="s">
        <v>306</v>
      </c>
      <c r="E33" s="126"/>
      <c r="F33" s="127">
        <v>983902.3999424834</v>
      </c>
      <c r="G33" s="128">
        <v>28099.792277222172</v>
      </c>
      <c r="H33" s="128">
        <v>18402.944000000007</v>
      </c>
      <c r="I33" s="128">
        <v>9016.4424000019462</v>
      </c>
      <c r="J33" s="128">
        <v>0</v>
      </c>
      <c r="K33" s="128">
        <v>75052.941664112717</v>
      </c>
      <c r="L33" s="128">
        <v>5775.9240000000609</v>
      </c>
      <c r="M33" s="147">
        <v>117818.848</v>
      </c>
      <c r="N33" s="128">
        <v>0</v>
      </c>
      <c r="O33" s="129">
        <v>6246.4000000000005</v>
      </c>
      <c r="P33" s="130"/>
      <c r="Q33" s="131"/>
      <c r="R33" s="128">
        <v>0</v>
      </c>
      <c r="S33" s="128"/>
      <c r="T33" s="128">
        <v>78630.707716179822</v>
      </c>
      <c r="U33" s="132">
        <v>0</v>
      </c>
      <c r="V33" s="132">
        <v>0</v>
      </c>
      <c r="W33" s="133">
        <v>1322946.3999999999</v>
      </c>
    </row>
    <row r="34" spans="1:23" ht="10.5" x14ac:dyDescent="0.25">
      <c r="A34" s="148" t="s">
        <v>291</v>
      </c>
      <c r="B34" s="148"/>
      <c r="C34" s="124">
        <v>2167</v>
      </c>
      <c r="D34" s="125" t="s">
        <v>387</v>
      </c>
      <c r="E34" s="126"/>
      <c r="F34" s="127">
        <v>649687.93393027468</v>
      </c>
      <c r="G34" s="128">
        <v>31478.719999993784</v>
      </c>
      <c r="H34" s="128">
        <v>23923.827200000003</v>
      </c>
      <c r="I34" s="128">
        <v>28944.630400006248</v>
      </c>
      <c r="J34" s="128">
        <v>0</v>
      </c>
      <c r="K34" s="128">
        <v>66175.502587701194</v>
      </c>
      <c r="L34" s="128">
        <v>1278.4168044692885</v>
      </c>
      <c r="M34" s="147">
        <v>117818.848</v>
      </c>
      <c r="N34" s="128">
        <v>0</v>
      </c>
      <c r="O34" s="129">
        <v>4531.2</v>
      </c>
      <c r="P34" s="130"/>
      <c r="Q34" s="131"/>
      <c r="R34" s="128">
        <v>0</v>
      </c>
      <c r="S34" s="128"/>
      <c r="T34" s="128">
        <v>0</v>
      </c>
      <c r="U34" s="132">
        <v>37518.35395733593</v>
      </c>
      <c r="V34" s="132">
        <v>0</v>
      </c>
      <c r="W34" s="133">
        <v>961357.43287978112</v>
      </c>
    </row>
    <row r="35" spans="1:23" ht="10.5" x14ac:dyDescent="0.25">
      <c r="A35" s="148" t="s">
        <v>291</v>
      </c>
      <c r="B35" s="148"/>
      <c r="C35" s="149" t="s">
        <v>307</v>
      </c>
      <c r="D35" s="150" t="s">
        <v>7</v>
      </c>
      <c r="E35" s="126"/>
      <c r="F35" s="127">
        <v>1311869.8665899779</v>
      </c>
      <c r="G35" s="128">
        <v>50940.613649279039</v>
      </c>
      <c r="H35" s="128">
        <v>40486.476800000099</v>
      </c>
      <c r="I35" s="128">
        <v>125035.00240002704</v>
      </c>
      <c r="J35" s="128">
        <v>0</v>
      </c>
      <c r="K35" s="128">
        <v>155076.80831998054</v>
      </c>
      <c r="L35" s="128">
        <v>38835.272478632905</v>
      </c>
      <c r="M35" s="130"/>
      <c r="N35" s="128">
        <v>0</v>
      </c>
      <c r="O35" s="130"/>
      <c r="P35" s="130"/>
      <c r="Q35" s="131"/>
      <c r="R35" s="128">
        <v>0</v>
      </c>
      <c r="S35" s="128"/>
      <c r="T35" s="128">
        <v>0</v>
      </c>
      <c r="U35" s="151"/>
      <c r="V35" s="151"/>
      <c r="W35" s="133">
        <v>1722244.0402378975</v>
      </c>
    </row>
    <row r="36" spans="1:23" ht="10.5" x14ac:dyDescent="0.25">
      <c r="A36" s="148" t="s">
        <v>291</v>
      </c>
      <c r="B36" s="148"/>
      <c r="C36" s="149">
        <v>2018</v>
      </c>
      <c r="D36" s="125" t="s">
        <v>53</v>
      </c>
      <c r="E36" s="126"/>
      <c r="F36" s="127">
        <v>1308746.3669076208</v>
      </c>
      <c r="G36" s="128">
        <v>49326.655708225553</v>
      </c>
      <c r="H36" s="128">
        <v>33585.37280000007</v>
      </c>
      <c r="I36" s="128">
        <v>120376.5059636623</v>
      </c>
      <c r="J36" s="128">
        <v>0</v>
      </c>
      <c r="K36" s="128">
        <v>125148.65694543884</v>
      </c>
      <c r="L36" s="128">
        <v>71906.76786629601</v>
      </c>
      <c r="M36" s="147">
        <v>117818.848</v>
      </c>
      <c r="N36" s="128">
        <v>0</v>
      </c>
      <c r="O36" s="129">
        <v>8243.2000000000007</v>
      </c>
      <c r="P36" s="130"/>
      <c r="Q36" s="131"/>
      <c r="R36" s="128">
        <v>0</v>
      </c>
      <c r="S36" s="128"/>
      <c r="T36" s="128">
        <v>0</v>
      </c>
      <c r="U36" s="132">
        <v>224125.29690602678</v>
      </c>
      <c r="V36" s="132">
        <v>0</v>
      </c>
      <c r="W36" s="133">
        <v>2059277.6710972702</v>
      </c>
    </row>
    <row r="37" spans="1:23" ht="10.5" x14ac:dyDescent="0.25">
      <c r="A37" s="148" t="s">
        <v>292</v>
      </c>
      <c r="B37" s="148"/>
      <c r="C37" s="152">
        <v>2008</v>
      </c>
      <c r="D37" s="125" t="s">
        <v>54</v>
      </c>
      <c r="E37" s="126"/>
      <c r="F37" s="127">
        <v>1305622.8672252637</v>
      </c>
      <c r="G37" s="128">
        <v>38531.163999992386</v>
      </c>
      <c r="H37" s="128">
        <v>25764.12160000006</v>
      </c>
      <c r="I37" s="128">
        <v>106982.11440002301</v>
      </c>
      <c r="J37" s="128">
        <v>0</v>
      </c>
      <c r="K37" s="128">
        <v>104041.64399998695</v>
      </c>
      <c r="L37" s="128">
        <v>13525.693176470742</v>
      </c>
      <c r="M37" s="147">
        <v>117818.848</v>
      </c>
      <c r="N37" s="128">
        <v>0</v>
      </c>
      <c r="O37" s="129"/>
      <c r="P37" s="130"/>
      <c r="Q37" s="131"/>
      <c r="R37" s="128">
        <v>0</v>
      </c>
      <c r="S37" s="128"/>
      <c r="T37" s="128">
        <v>34953.547598263438</v>
      </c>
      <c r="U37" s="132">
        <v>81098.632805345813</v>
      </c>
      <c r="V37" s="132">
        <v>0</v>
      </c>
      <c r="W37" s="133">
        <v>1828338.632805346</v>
      </c>
    </row>
    <row r="38" spans="1:23" ht="10.5" x14ac:dyDescent="0.25">
      <c r="A38" s="148" t="s">
        <v>291</v>
      </c>
      <c r="B38" s="148"/>
      <c r="C38" s="124">
        <v>3028</v>
      </c>
      <c r="D38" s="125" t="s">
        <v>55</v>
      </c>
      <c r="E38" s="126"/>
      <c r="F38" s="127">
        <v>655934.93329498894</v>
      </c>
      <c r="G38" s="128">
        <v>8013.1302369652431</v>
      </c>
      <c r="H38" s="128">
        <v>5060.8096000000032</v>
      </c>
      <c r="I38" s="128">
        <v>4940.7904000010685</v>
      </c>
      <c r="J38" s="128">
        <v>0</v>
      </c>
      <c r="K38" s="128">
        <v>54266.546426959489</v>
      </c>
      <c r="L38" s="128">
        <v>641.76933333334125</v>
      </c>
      <c r="M38" s="147">
        <v>117818.848</v>
      </c>
      <c r="N38" s="128">
        <v>0</v>
      </c>
      <c r="O38" s="129">
        <v>2918.4</v>
      </c>
      <c r="P38" s="130"/>
      <c r="Q38" s="131"/>
      <c r="R38" s="128">
        <v>0</v>
      </c>
      <c r="S38" s="128"/>
      <c r="T38" s="128">
        <v>31123.172707751892</v>
      </c>
      <c r="U38" s="132">
        <v>0</v>
      </c>
      <c r="V38" s="132">
        <v>0</v>
      </c>
      <c r="W38" s="133">
        <v>880718.4</v>
      </c>
    </row>
    <row r="39" spans="1:23" ht="10.5" x14ac:dyDescent="0.25">
      <c r="A39" s="123" t="s">
        <v>289</v>
      </c>
      <c r="B39" s="123" t="s">
        <v>56</v>
      </c>
      <c r="C39" s="124">
        <v>2147</v>
      </c>
      <c r="D39" s="125" t="s">
        <v>57</v>
      </c>
      <c r="E39" s="126"/>
      <c r="F39" s="127">
        <v>646564.43424791761</v>
      </c>
      <c r="G39" s="128">
        <v>12076.931999997632</v>
      </c>
      <c r="H39" s="128">
        <v>9661.5456000000158</v>
      </c>
      <c r="I39" s="128">
        <v>1515.2424000003252</v>
      </c>
      <c r="J39" s="128">
        <v>0</v>
      </c>
      <c r="K39" s="128">
        <v>63635.443199992013</v>
      </c>
      <c r="L39" s="128">
        <v>3216.6162711864813</v>
      </c>
      <c r="M39" s="147">
        <v>117818.848</v>
      </c>
      <c r="N39" s="128">
        <v>0</v>
      </c>
      <c r="O39" s="129">
        <v>17465</v>
      </c>
      <c r="P39" s="130"/>
      <c r="Q39" s="131"/>
      <c r="R39" s="128">
        <v>-5918.6494116016947</v>
      </c>
      <c r="S39" s="128"/>
      <c r="T39" s="128">
        <v>10770.938280905761</v>
      </c>
      <c r="U39" s="132">
        <v>8351.046728382702</v>
      </c>
      <c r="V39" s="132">
        <v>0</v>
      </c>
      <c r="W39" s="133">
        <v>885157.39731678087</v>
      </c>
    </row>
    <row r="40" spans="1:23" ht="10.5" x14ac:dyDescent="0.25">
      <c r="A40" s="148" t="s">
        <v>291</v>
      </c>
      <c r="B40" s="148"/>
      <c r="C40" s="124">
        <v>2120</v>
      </c>
      <c r="D40" s="125" t="s">
        <v>308</v>
      </c>
      <c r="E40" s="126"/>
      <c r="F40" s="127">
        <v>1246276.373260479</v>
      </c>
      <c r="G40" s="128">
        <v>68031.360663303145</v>
      </c>
      <c r="H40" s="128">
        <v>51988.316799999957</v>
      </c>
      <c r="I40" s="128">
        <v>111612.85520002405</v>
      </c>
      <c r="J40" s="128">
        <v>0</v>
      </c>
      <c r="K40" s="128">
        <v>143796.85365621201</v>
      </c>
      <c r="L40" s="128">
        <v>102641.56708235404</v>
      </c>
      <c r="M40" s="147">
        <v>117818.848</v>
      </c>
      <c r="N40" s="128">
        <v>0</v>
      </c>
      <c r="O40" s="129">
        <v>6195.2000000000007</v>
      </c>
      <c r="P40" s="130"/>
      <c r="Q40" s="131"/>
      <c r="R40" s="128">
        <v>0</v>
      </c>
      <c r="S40" s="128"/>
      <c r="T40" s="128">
        <v>0</v>
      </c>
      <c r="U40" s="132">
        <v>22331.506022371119</v>
      </c>
      <c r="V40" s="132">
        <v>0</v>
      </c>
      <c r="W40" s="133">
        <v>1870692.8806847434</v>
      </c>
    </row>
    <row r="41" spans="1:23" ht="10.5" x14ac:dyDescent="0.25">
      <c r="A41" s="123" t="s">
        <v>289</v>
      </c>
      <c r="B41" s="123" t="s">
        <v>58</v>
      </c>
      <c r="C41" s="124">
        <v>2113</v>
      </c>
      <c r="D41" s="125" t="s">
        <v>59</v>
      </c>
      <c r="E41" s="126"/>
      <c r="F41" s="127">
        <v>1624219.8348256869</v>
      </c>
      <c r="G41" s="128">
        <v>15988.696396036446</v>
      </c>
      <c r="H41" s="128">
        <v>7361.1776000000073</v>
      </c>
      <c r="I41" s="128">
        <v>11431.828800002475</v>
      </c>
      <c r="J41" s="128">
        <v>0</v>
      </c>
      <c r="K41" s="128">
        <v>117737.48666964815</v>
      </c>
      <c r="L41" s="128">
        <v>7679.0808053692108</v>
      </c>
      <c r="M41" s="147">
        <v>117818.848</v>
      </c>
      <c r="N41" s="128">
        <v>0</v>
      </c>
      <c r="O41" s="129">
        <v>45056</v>
      </c>
      <c r="P41" s="130"/>
      <c r="Q41" s="131"/>
      <c r="R41" s="128">
        <v>-14723.456174936573</v>
      </c>
      <c r="S41" s="128"/>
      <c r="T41" s="128">
        <v>271363.04690325656</v>
      </c>
      <c r="U41" s="132">
        <v>0</v>
      </c>
      <c r="V41" s="132">
        <v>0</v>
      </c>
      <c r="W41" s="133">
        <v>2203932.5438250634</v>
      </c>
    </row>
    <row r="42" spans="1:23" ht="10.5" x14ac:dyDescent="0.25">
      <c r="A42" s="123" t="s">
        <v>289</v>
      </c>
      <c r="B42" s="123" t="s">
        <v>60</v>
      </c>
      <c r="C42" s="124">
        <v>2103</v>
      </c>
      <c r="D42" s="125" t="s">
        <v>61</v>
      </c>
      <c r="E42" s="126"/>
      <c r="F42" s="127">
        <v>655934.93329498894</v>
      </c>
      <c r="G42" s="128">
        <v>54793.487777766961</v>
      </c>
      <c r="H42" s="128">
        <v>40026.403199999972</v>
      </c>
      <c r="I42" s="128">
        <v>83628.378400018075</v>
      </c>
      <c r="J42" s="128">
        <v>0</v>
      </c>
      <c r="K42" s="128">
        <v>103948.83254235984</v>
      </c>
      <c r="L42" s="128">
        <v>32088.466666667064</v>
      </c>
      <c r="M42" s="147">
        <v>117818.848</v>
      </c>
      <c r="N42" s="128">
        <v>0</v>
      </c>
      <c r="O42" s="129">
        <v>28928</v>
      </c>
      <c r="P42" s="130"/>
      <c r="Q42" s="131"/>
      <c r="R42" s="128">
        <v>-6433.2626313105902</v>
      </c>
      <c r="S42" s="128"/>
      <c r="T42" s="128">
        <v>0</v>
      </c>
      <c r="U42" s="132">
        <v>28718.361308419728</v>
      </c>
      <c r="V42" s="132">
        <v>0</v>
      </c>
      <c r="W42" s="133">
        <v>1139452.4485589098</v>
      </c>
    </row>
    <row r="43" spans="1:23" ht="10.5" x14ac:dyDescent="0.25">
      <c r="A43" s="123" t="s">
        <v>289</v>
      </c>
      <c r="B43" s="123" t="s">
        <v>62</v>
      </c>
      <c r="C43" s="124">
        <v>2084</v>
      </c>
      <c r="D43" s="125" t="s">
        <v>63</v>
      </c>
      <c r="E43" s="126"/>
      <c r="F43" s="127">
        <v>1255646.8723075502</v>
      </c>
      <c r="G43" s="128">
        <v>116168.58399997713</v>
      </c>
      <c r="H43" s="128">
        <v>92934.867200000066</v>
      </c>
      <c r="I43" s="128">
        <v>172962.66960003725</v>
      </c>
      <c r="J43" s="128">
        <v>0</v>
      </c>
      <c r="K43" s="128">
        <v>185858.44516883892</v>
      </c>
      <c r="L43" s="128">
        <v>10559.835370786628</v>
      </c>
      <c r="M43" s="147">
        <v>117818.848</v>
      </c>
      <c r="N43" s="128">
        <v>0</v>
      </c>
      <c r="O43" s="129">
        <v>33024</v>
      </c>
      <c r="P43" s="130"/>
      <c r="Q43" s="131"/>
      <c r="R43" s="128">
        <v>-12428.791469190795</v>
      </c>
      <c r="S43" s="128"/>
      <c r="T43" s="128">
        <v>0</v>
      </c>
      <c r="U43" s="132">
        <v>10490.463953245431</v>
      </c>
      <c r="V43" s="132">
        <v>0</v>
      </c>
      <c r="W43" s="133">
        <v>1983035.7941312448</v>
      </c>
    </row>
    <row r="44" spans="1:23" ht="10.5" x14ac:dyDescent="0.25">
      <c r="A44" s="148" t="s">
        <v>291</v>
      </c>
      <c r="B44" s="148"/>
      <c r="C44" s="124">
        <v>2183</v>
      </c>
      <c r="D44" s="125" t="s">
        <v>64</v>
      </c>
      <c r="E44" s="126"/>
      <c r="F44" s="127">
        <v>1318116.865954692</v>
      </c>
      <c r="G44" s="128">
        <v>58500.169985668632</v>
      </c>
      <c r="H44" s="128">
        <v>36805.888000000035</v>
      </c>
      <c r="I44" s="128">
        <v>131626.05680002848</v>
      </c>
      <c r="J44" s="128">
        <v>0</v>
      </c>
      <c r="K44" s="128">
        <v>194888.40607226468</v>
      </c>
      <c r="L44" s="128">
        <v>116068.56800000134</v>
      </c>
      <c r="M44" s="147">
        <v>117818.848</v>
      </c>
      <c r="N44" s="128">
        <v>9120.9974559970997</v>
      </c>
      <c r="O44" s="129">
        <v>6092.8</v>
      </c>
      <c r="P44" s="130"/>
      <c r="Q44" s="131"/>
      <c r="R44" s="128">
        <v>0</v>
      </c>
      <c r="S44" s="128"/>
      <c r="T44" s="128">
        <v>0</v>
      </c>
      <c r="U44" s="132">
        <v>4065.8994878074154</v>
      </c>
      <c r="V44" s="132">
        <v>0</v>
      </c>
      <c r="W44" s="133">
        <v>1993104.4997564601</v>
      </c>
    </row>
    <row r="45" spans="1:23" ht="10.5" x14ac:dyDescent="0.25">
      <c r="A45" s="148" t="s">
        <v>291</v>
      </c>
      <c r="B45" s="148"/>
      <c r="C45" s="124">
        <v>2065</v>
      </c>
      <c r="D45" s="125" t="s">
        <v>309</v>
      </c>
      <c r="E45" s="126"/>
      <c r="F45" s="127">
        <v>1068236.8913661249</v>
      </c>
      <c r="G45" s="128">
        <v>99979.744199980254</v>
      </c>
      <c r="H45" s="128">
        <v>72691.628799999977</v>
      </c>
      <c r="I45" s="128">
        <v>130292.66702120459</v>
      </c>
      <c r="J45" s="128">
        <v>0</v>
      </c>
      <c r="K45" s="128">
        <v>194876.52580956963</v>
      </c>
      <c r="L45" s="128">
        <v>34885.050913907697</v>
      </c>
      <c r="M45" s="147">
        <v>117818.848</v>
      </c>
      <c r="N45" s="128">
        <v>0</v>
      </c>
      <c r="O45" s="129">
        <v>7731.2</v>
      </c>
      <c r="P45" s="130"/>
      <c r="Q45" s="131"/>
      <c r="R45" s="128">
        <v>0</v>
      </c>
      <c r="S45" s="128"/>
      <c r="T45" s="128">
        <v>0</v>
      </c>
      <c r="U45" s="132">
        <v>49542.185024067527</v>
      </c>
      <c r="V45" s="132">
        <v>0</v>
      </c>
      <c r="W45" s="133">
        <v>1776054.7411348543</v>
      </c>
    </row>
    <row r="46" spans="1:23" ht="10.5" x14ac:dyDescent="0.25">
      <c r="A46" s="148" t="s">
        <v>291</v>
      </c>
      <c r="B46" s="148"/>
      <c r="C46" s="149">
        <v>2007</v>
      </c>
      <c r="D46" s="125" t="s">
        <v>65</v>
      </c>
      <c r="E46" s="126"/>
      <c r="F46" s="127">
        <v>1230658.8748486934</v>
      </c>
      <c r="G46" s="128">
        <v>59777.778994963068</v>
      </c>
      <c r="H46" s="128">
        <v>45547.286400000019</v>
      </c>
      <c r="I46" s="128">
        <v>129930.7856000281</v>
      </c>
      <c r="J46" s="128">
        <v>3924.6278387103434</v>
      </c>
      <c r="K46" s="128">
        <v>140312.62125312924</v>
      </c>
      <c r="L46" s="128">
        <v>95900.297345133906</v>
      </c>
      <c r="M46" s="147">
        <v>117818.848</v>
      </c>
      <c r="N46" s="128">
        <v>0</v>
      </c>
      <c r="O46" s="129">
        <v>7424</v>
      </c>
      <c r="P46" s="130"/>
      <c r="Q46" s="131"/>
      <c r="R46" s="128">
        <v>0</v>
      </c>
      <c r="S46" s="128"/>
      <c r="T46" s="128">
        <v>0</v>
      </c>
      <c r="U46" s="132">
        <v>61355.382037840085</v>
      </c>
      <c r="V46" s="132">
        <v>0</v>
      </c>
      <c r="W46" s="133">
        <v>1892650.5023184982</v>
      </c>
    </row>
    <row r="47" spans="1:23" ht="10.5" x14ac:dyDescent="0.25">
      <c r="A47" s="123" t="s">
        <v>289</v>
      </c>
      <c r="B47" s="123" t="s">
        <v>66</v>
      </c>
      <c r="C47" s="124">
        <v>5201</v>
      </c>
      <c r="D47" s="125" t="s">
        <v>67</v>
      </c>
      <c r="E47" s="126"/>
      <c r="F47" s="127">
        <v>643440.93456556054</v>
      </c>
      <c r="G47" s="128">
        <v>16841.174549016279</v>
      </c>
      <c r="H47" s="128">
        <v>11501.840000000013</v>
      </c>
      <c r="I47" s="128">
        <v>11811.889600002552</v>
      </c>
      <c r="J47" s="128">
        <v>0</v>
      </c>
      <c r="K47" s="128">
        <v>50566.882510338488</v>
      </c>
      <c r="L47" s="128">
        <v>2575.4120000000266</v>
      </c>
      <c r="M47" s="147">
        <v>117818.848</v>
      </c>
      <c r="N47" s="128">
        <v>0</v>
      </c>
      <c r="O47" s="129">
        <v>3097.6000000000004</v>
      </c>
      <c r="P47" s="130"/>
      <c r="Q47" s="131"/>
      <c r="R47" s="128">
        <v>-5938.6704989218424</v>
      </c>
      <c r="S47" s="128"/>
      <c r="T47" s="128">
        <v>6523.0187750821278</v>
      </c>
      <c r="U47" s="132">
        <v>15206.529907315504</v>
      </c>
      <c r="V47" s="132">
        <v>0</v>
      </c>
      <c r="W47" s="133">
        <v>873445.45940839348</v>
      </c>
    </row>
    <row r="48" spans="1:23" ht="10.5" x14ac:dyDescent="0.25">
      <c r="A48" s="123" t="s">
        <v>289</v>
      </c>
      <c r="B48" s="123" t="s">
        <v>68</v>
      </c>
      <c r="C48" s="124">
        <v>2027</v>
      </c>
      <c r="D48" s="125" t="s">
        <v>69</v>
      </c>
      <c r="E48" s="126"/>
      <c r="F48" s="127">
        <v>1202547.3777074798</v>
      </c>
      <c r="G48" s="128">
        <v>64152.249897423229</v>
      </c>
      <c r="H48" s="128">
        <v>48307.728000000054</v>
      </c>
      <c r="I48" s="128">
        <v>45132.220000009736</v>
      </c>
      <c r="J48" s="128">
        <v>0</v>
      </c>
      <c r="K48" s="128">
        <v>185941.7024347593</v>
      </c>
      <c r="L48" s="128">
        <v>80152.053046154673</v>
      </c>
      <c r="M48" s="147">
        <v>117818.848</v>
      </c>
      <c r="N48" s="128">
        <v>0</v>
      </c>
      <c r="O48" s="129">
        <v>26368</v>
      </c>
      <c r="P48" s="130"/>
      <c r="Q48" s="131"/>
      <c r="R48" s="128">
        <v>-11428.371263574783</v>
      </c>
      <c r="S48" s="128"/>
      <c r="T48" s="128">
        <v>0</v>
      </c>
      <c r="U48" s="132">
        <v>0</v>
      </c>
      <c r="V48" s="132">
        <v>0</v>
      </c>
      <c r="W48" s="133">
        <v>1758991.8078222519</v>
      </c>
    </row>
    <row r="49" spans="1:23" ht="10.5" x14ac:dyDescent="0.25">
      <c r="A49" s="123" t="s">
        <v>289</v>
      </c>
      <c r="B49" s="123" t="s">
        <v>70</v>
      </c>
      <c r="C49" s="124">
        <v>2182</v>
      </c>
      <c r="D49" s="125" t="s">
        <v>71</v>
      </c>
      <c r="E49" s="126"/>
      <c r="F49" s="127">
        <v>1308746.3669076208</v>
      </c>
      <c r="G49" s="128">
        <v>74186.867999985348</v>
      </c>
      <c r="H49" s="128">
        <v>53368.53759999996</v>
      </c>
      <c r="I49" s="128">
        <v>113693.18800002456</v>
      </c>
      <c r="J49" s="128">
        <v>0</v>
      </c>
      <c r="K49" s="128">
        <v>188491.13109346078</v>
      </c>
      <c r="L49" s="128">
        <v>97860.347888269243</v>
      </c>
      <c r="M49" s="147">
        <v>117818.848</v>
      </c>
      <c r="N49" s="128">
        <v>22823.743867920588</v>
      </c>
      <c r="O49" s="129">
        <v>39936</v>
      </c>
      <c r="P49" s="130"/>
      <c r="Q49" s="131"/>
      <c r="R49" s="128">
        <v>-12481.673563966664</v>
      </c>
      <c r="S49" s="128"/>
      <c r="T49" s="128">
        <v>0</v>
      </c>
      <c r="U49" s="132">
        <v>0</v>
      </c>
      <c r="V49" s="132">
        <v>0</v>
      </c>
      <c r="W49" s="133">
        <v>2004443.3577933144</v>
      </c>
    </row>
    <row r="50" spans="1:23" ht="10.5" x14ac:dyDescent="0.25">
      <c r="A50" s="123" t="s">
        <v>289</v>
      </c>
      <c r="B50" s="123" t="s">
        <v>72</v>
      </c>
      <c r="C50" s="124">
        <v>2157</v>
      </c>
      <c r="D50" s="125" t="s">
        <v>73</v>
      </c>
      <c r="E50" s="126"/>
      <c r="F50" s="127">
        <v>555982.94345956203</v>
      </c>
      <c r="G50" s="128">
        <v>45366.916636354676</v>
      </c>
      <c r="H50" s="128">
        <v>34965.593599999964</v>
      </c>
      <c r="I50" s="128">
        <v>41261.600800008891</v>
      </c>
      <c r="J50" s="128">
        <v>0</v>
      </c>
      <c r="K50" s="128">
        <v>58601.951499379145</v>
      </c>
      <c r="L50" s="128">
        <v>2478.8775696202788</v>
      </c>
      <c r="M50" s="147">
        <v>117818.848</v>
      </c>
      <c r="N50" s="128">
        <v>0</v>
      </c>
      <c r="O50" s="129">
        <v>19710.5</v>
      </c>
      <c r="P50" s="130"/>
      <c r="Q50" s="131"/>
      <c r="R50" s="128">
        <v>-5442.0984720121396</v>
      </c>
      <c r="S50" s="128"/>
      <c r="T50" s="128">
        <v>0</v>
      </c>
      <c r="U50" s="132">
        <v>40369.782151800464</v>
      </c>
      <c r="V50" s="132">
        <v>0</v>
      </c>
      <c r="W50" s="133">
        <v>911114.91524471319</v>
      </c>
    </row>
    <row r="51" spans="1:23" ht="10.5" x14ac:dyDescent="0.25">
      <c r="A51" s="148" t="s">
        <v>291</v>
      </c>
      <c r="B51" s="148"/>
      <c r="C51" s="124">
        <v>2034</v>
      </c>
      <c r="D51" s="125" t="s">
        <v>388</v>
      </c>
      <c r="E51" s="126"/>
      <c r="F51" s="127">
        <v>1674195.8297434002</v>
      </c>
      <c r="G51" s="128">
        <v>86440.283259242191</v>
      </c>
      <c r="H51" s="128">
        <v>66250.598399999901</v>
      </c>
      <c r="I51" s="128">
        <v>199486.14488693446</v>
      </c>
      <c r="J51" s="128">
        <v>0</v>
      </c>
      <c r="K51" s="128">
        <v>213578.7206999732</v>
      </c>
      <c r="L51" s="128">
        <v>134077.87008000148</v>
      </c>
      <c r="M51" s="147">
        <v>117818.848</v>
      </c>
      <c r="N51" s="128">
        <v>0</v>
      </c>
      <c r="O51" s="129">
        <v>8294.4</v>
      </c>
      <c r="P51" s="130"/>
      <c r="Q51" s="131"/>
      <c r="R51" s="128">
        <v>0</v>
      </c>
      <c r="S51" s="128"/>
      <c r="T51" s="128">
        <v>0</v>
      </c>
      <c r="U51" s="132">
        <v>112417.95395817282</v>
      </c>
      <c r="V51" s="132">
        <v>0</v>
      </c>
      <c r="W51" s="133">
        <v>2612560.6490277248</v>
      </c>
    </row>
    <row r="52" spans="1:23" ht="10.5" x14ac:dyDescent="0.25">
      <c r="A52" s="148" t="s">
        <v>291</v>
      </c>
      <c r="B52" s="148"/>
      <c r="C52" s="124">
        <v>2033</v>
      </c>
      <c r="D52" s="125" t="s">
        <v>74</v>
      </c>
      <c r="E52" s="126"/>
      <c r="F52" s="127">
        <v>630946.93583613215</v>
      </c>
      <c r="G52" s="128">
        <v>35655.703999992962</v>
      </c>
      <c r="H52" s="128">
        <v>28524.563200000008</v>
      </c>
      <c r="I52" s="128">
        <v>57549.206400012357</v>
      </c>
      <c r="J52" s="128">
        <v>0</v>
      </c>
      <c r="K52" s="128">
        <v>64356.477207264645</v>
      </c>
      <c r="L52" s="128">
        <v>3230.1679069767852</v>
      </c>
      <c r="M52" s="147">
        <v>117818.848</v>
      </c>
      <c r="N52" s="128">
        <v>0</v>
      </c>
      <c r="O52" s="129">
        <v>4838.4000000000005</v>
      </c>
      <c r="P52" s="130"/>
      <c r="Q52" s="131"/>
      <c r="R52" s="128">
        <v>0</v>
      </c>
      <c r="S52" s="128"/>
      <c r="T52" s="128">
        <v>0</v>
      </c>
      <c r="U52" s="132">
        <v>10965.652929851785</v>
      </c>
      <c r="V52" s="132">
        <v>0</v>
      </c>
      <c r="W52" s="133">
        <v>953885.95548023062</v>
      </c>
    </row>
    <row r="53" spans="1:23" ht="10.5" x14ac:dyDescent="0.25">
      <c r="A53" s="148" t="s">
        <v>291</v>
      </c>
      <c r="B53" s="148"/>
      <c r="C53" s="124">
        <v>2093</v>
      </c>
      <c r="D53" s="125" t="s">
        <v>75</v>
      </c>
      <c r="E53" s="126"/>
      <c r="F53" s="127">
        <v>1193176.8786604083</v>
      </c>
      <c r="G53" s="128">
        <v>60014.237333321478</v>
      </c>
      <c r="H53" s="128">
        <v>46007.360000000022</v>
      </c>
      <c r="I53" s="128">
        <v>72786.644000015673</v>
      </c>
      <c r="J53" s="128">
        <v>0</v>
      </c>
      <c r="K53" s="128">
        <v>144863.89093251913</v>
      </c>
      <c r="L53" s="128">
        <v>33771.474000000446</v>
      </c>
      <c r="M53" s="147">
        <v>117818.848</v>
      </c>
      <c r="N53" s="128">
        <v>0</v>
      </c>
      <c r="O53" s="129">
        <v>8499.2000000000007</v>
      </c>
      <c r="P53" s="130"/>
      <c r="Q53" s="131"/>
      <c r="R53" s="128">
        <v>0</v>
      </c>
      <c r="S53" s="128"/>
      <c r="T53" s="128">
        <v>0</v>
      </c>
      <c r="U53" s="132">
        <v>0</v>
      </c>
      <c r="V53" s="132">
        <v>0</v>
      </c>
      <c r="W53" s="133">
        <v>1676938.5329262652</v>
      </c>
    </row>
    <row r="54" spans="1:23" ht="10.5" x14ac:dyDescent="0.25">
      <c r="A54" s="148" t="s">
        <v>291</v>
      </c>
      <c r="B54" s="148"/>
      <c r="C54" s="149">
        <v>2114</v>
      </c>
      <c r="D54" s="125" t="s">
        <v>76</v>
      </c>
      <c r="E54" s="126"/>
      <c r="F54" s="127">
        <v>662181.93265970307</v>
      </c>
      <c r="G54" s="128">
        <v>10978.533535542856</v>
      </c>
      <c r="H54" s="128">
        <v>6901.104000000003</v>
      </c>
      <c r="I54" s="128">
        <v>4880.7808000010527</v>
      </c>
      <c r="J54" s="128">
        <v>0</v>
      </c>
      <c r="K54" s="128">
        <v>41868.009285240645</v>
      </c>
      <c r="L54" s="128">
        <v>0</v>
      </c>
      <c r="M54" s="147">
        <v>117818.848</v>
      </c>
      <c r="N54" s="128">
        <v>0</v>
      </c>
      <c r="O54" s="129">
        <v>3148.8</v>
      </c>
      <c r="P54" s="130"/>
      <c r="Q54" s="131"/>
      <c r="R54" s="128">
        <v>0</v>
      </c>
      <c r="S54" s="128"/>
      <c r="T54" s="128">
        <v>41530.791719512301</v>
      </c>
      <c r="U54" s="132">
        <v>1750.8800109018339</v>
      </c>
      <c r="V54" s="132">
        <v>0</v>
      </c>
      <c r="W54" s="133">
        <v>891059.68001090188</v>
      </c>
    </row>
    <row r="55" spans="1:23" ht="10.5" x14ac:dyDescent="0.25">
      <c r="A55" s="148" t="s">
        <v>291</v>
      </c>
      <c r="B55" s="148"/>
      <c r="C55" s="149">
        <v>2121</v>
      </c>
      <c r="D55" s="125" t="s">
        <v>77</v>
      </c>
      <c r="E55" s="126"/>
      <c r="F55" s="127">
        <v>955790.90280126955</v>
      </c>
      <c r="G55" s="128">
        <v>29131.518405399649</v>
      </c>
      <c r="H55" s="128">
        <v>18402.944</v>
      </c>
      <c r="I55" s="128">
        <v>20903.344000004534</v>
      </c>
      <c r="J55" s="128">
        <v>0</v>
      </c>
      <c r="K55" s="128">
        <v>96120.725693011191</v>
      </c>
      <c r="L55" s="128">
        <v>0</v>
      </c>
      <c r="M55" s="147">
        <v>117818.848</v>
      </c>
      <c r="N55" s="128">
        <v>0</v>
      </c>
      <c r="O55" s="129">
        <v>5888</v>
      </c>
      <c r="P55" s="130"/>
      <c r="Q55" s="131"/>
      <c r="R55" s="128">
        <v>0</v>
      </c>
      <c r="S55" s="128"/>
      <c r="T55" s="128">
        <v>40911.717100315051</v>
      </c>
      <c r="U55" s="132">
        <v>0</v>
      </c>
      <c r="V55" s="132">
        <v>0</v>
      </c>
      <c r="W55" s="133">
        <v>1284968</v>
      </c>
    </row>
    <row r="56" spans="1:23" ht="10.5" x14ac:dyDescent="0.25">
      <c r="A56" s="148" t="s">
        <v>291</v>
      </c>
      <c r="B56" s="148"/>
      <c r="C56" s="124">
        <v>2038</v>
      </c>
      <c r="D56" s="125" t="s">
        <v>24</v>
      </c>
      <c r="E56" s="126"/>
      <c r="F56" s="127">
        <v>1989669.2976614663</v>
      </c>
      <c r="G56" s="128">
        <v>124622.9823733931</v>
      </c>
      <c r="H56" s="128">
        <v>86953.910400000095</v>
      </c>
      <c r="I56" s="128">
        <v>218654.97920004721</v>
      </c>
      <c r="J56" s="128">
        <v>0</v>
      </c>
      <c r="K56" s="128">
        <v>233871.01337597065</v>
      </c>
      <c r="L56" s="128">
        <v>126197.42784643656</v>
      </c>
      <c r="M56" s="147">
        <v>117818.848</v>
      </c>
      <c r="N56" s="128">
        <v>0</v>
      </c>
      <c r="O56" s="129">
        <v>11161.6</v>
      </c>
      <c r="P56" s="130"/>
      <c r="Q56" s="131"/>
      <c r="R56" s="128">
        <v>0</v>
      </c>
      <c r="S56" s="128"/>
      <c r="T56" s="128">
        <v>0</v>
      </c>
      <c r="U56" s="132">
        <v>0</v>
      </c>
      <c r="V56" s="132">
        <v>0</v>
      </c>
      <c r="W56" s="133">
        <v>2908950.0588573138</v>
      </c>
    </row>
    <row r="57" spans="1:23" ht="10.5" x14ac:dyDescent="0.25">
      <c r="A57" s="123" t="s">
        <v>289</v>
      </c>
      <c r="B57" s="123" t="s">
        <v>78</v>
      </c>
      <c r="C57" s="124">
        <v>3308</v>
      </c>
      <c r="D57" s="125" t="s">
        <v>79</v>
      </c>
      <c r="E57" s="126"/>
      <c r="F57" s="127">
        <v>1268140.8710369784</v>
      </c>
      <c r="G57" s="128">
        <v>41406.623999991934</v>
      </c>
      <c r="H57" s="128">
        <v>33125.299200000096</v>
      </c>
      <c r="I57" s="128">
        <v>55998.958400012067</v>
      </c>
      <c r="J57" s="128">
        <v>0</v>
      </c>
      <c r="K57" s="128">
        <v>98513.30451735291</v>
      </c>
      <c r="L57" s="128">
        <v>18073.41151445108</v>
      </c>
      <c r="M57" s="147">
        <v>117818.848</v>
      </c>
      <c r="N57" s="128">
        <v>0</v>
      </c>
      <c r="O57" s="129">
        <v>6400</v>
      </c>
      <c r="P57" s="130"/>
      <c r="Q57" s="131"/>
      <c r="R57" s="128">
        <v>-11787.178441968645</v>
      </c>
      <c r="S57" s="128"/>
      <c r="T57" s="128">
        <v>64002.683331213673</v>
      </c>
      <c r="U57" s="132">
        <v>125059.08328933525</v>
      </c>
      <c r="V57" s="132">
        <v>0</v>
      </c>
      <c r="W57" s="133">
        <v>1816751.9048473665</v>
      </c>
    </row>
    <row r="58" spans="1:23" ht="10.5" x14ac:dyDescent="0.25">
      <c r="A58" s="148" t="s">
        <v>291</v>
      </c>
      <c r="B58" s="148" t="s">
        <v>80</v>
      </c>
      <c r="C58" s="149">
        <v>2026</v>
      </c>
      <c r="D58" s="125" t="s">
        <v>81</v>
      </c>
      <c r="E58" s="126"/>
      <c r="F58" s="127">
        <v>1058866.3923190534</v>
      </c>
      <c r="G58" s="128">
        <v>91907.91719998185</v>
      </c>
      <c r="H58" s="128">
        <v>66250.598400000017</v>
      </c>
      <c r="I58" s="128">
        <v>103071.48880002223</v>
      </c>
      <c r="J58" s="128">
        <v>0</v>
      </c>
      <c r="K58" s="128">
        <v>113925.89670756692</v>
      </c>
      <c r="L58" s="128">
        <v>14944.376780487968</v>
      </c>
      <c r="M58" s="147">
        <v>117818.848</v>
      </c>
      <c r="N58" s="128">
        <v>0</v>
      </c>
      <c r="O58" s="129">
        <v>7116.8</v>
      </c>
      <c r="P58" s="130"/>
      <c r="Q58" s="131"/>
      <c r="R58" s="128">
        <v>0</v>
      </c>
      <c r="S58" s="128"/>
      <c r="T58" s="128">
        <v>0</v>
      </c>
      <c r="U58" s="132">
        <v>38655.730879341485</v>
      </c>
      <c r="V58" s="132">
        <v>0</v>
      </c>
      <c r="W58" s="133">
        <v>1612558.0490864541</v>
      </c>
    </row>
    <row r="59" spans="1:23" ht="10.5" x14ac:dyDescent="0.25">
      <c r="A59" s="123" t="s">
        <v>289</v>
      </c>
      <c r="B59" s="123" t="s">
        <v>82</v>
      </c>
      <c r="C59" s="124">
        <v>5203</v>
      </c>
      <c r="D59" s="125" t="s">
        <v>83</v>
      </c>
      <c r="E59" s="126"/>
      <c r="F59" s="127">
        <v>652811.43361263187</v>
      </c>
      <c r="G59" s="128">
        <v>24847.845211533553</v>
      </c>
      <c r="H59" s="128">
        <v>14262.281600000037</v>
      </c>
      <c r="I59" s="128">
        <v>47287.564800010216</v>
      </c>
      <c r="J59" s="128">
        <v>0</v>
      </c>
      <c r="K59" s="128">
        <v>61378.757577645927</v>
      </c>
      <c r="L59" s="128">
        <v>3211.4075977653943</v>
      </c>
      <c r="M59" s="147">
        <v>117818.848</v>
      </c>
      <c r="N59" s="128">
        <v>0</v>
      </c>
      <c r="O59" s="129">
        <v>2585.6000000000004</v>
      </c>
      <c r="P59" s="130"/>
      <c r="Q59" s="131"/>
      <c r="R59" s="128">
        <v>-6103.3941312009492</v>
      </c>
      <c r="S59" s="128"/>
      <c r="T59" s="128">
        <v>0</v>
      </c>
      <c r="U59" s="132">
        <v>18851.597402979154</v>
      </c>
      <c r="V59" s="132">
        <v>0</v>
      </c>
      <c r="W59" s="133">
        <v>936951.94167136517</v>
      </c>
    </row>
    <row r="60" spans="1:23" ht="10.5" x14ac:dyDescent="0.25">
      <c r="A60" s="148" t="s">
        <v>291</v>
      </c>
      <c r="B60" s="148"/>
      <c r="C60" s="124">
        <v>5204</v>
      </c>
      <c r="D60" s="125" t="s">
        <v>84</v>
      </c>
      <c r="E60" s="126"/>
      <c r="F60" s="127">
        <v>1302499.3675429064</v>
      </c>
      <c r="G60" s="128">
        <v>54814.483199989176</v>
      </c>
      <c r="H60" s="128">
        <v>41406.623999999923</v>
      </c>
      <c r="I60" s="128">
        <v>91234.595200019758</v>
      </c>
      <c r="J60" s="128">
        <v>0</v>
      </c>
      <c r="K60" s="128">
        <v>181637.29595452262</v>
      </c>
      <c r="L60" s="128">
        <v>54615.880000000609</v>
      </c>
      <c r="M60" s="147">
        <v>117818.848</v>
      </c>
      <c r="N60" s="128">
        <v>0</v>
      </c>
      <c r="O60" s="129">
        <v>7680</v>
      </c>
      <c r="P60" s="130"/>
      <c r="Q60" s="131"/>
      <c r="R60" s="128">
        <v>0</v>
      </c>
      <c r="S60" s="128"/>
      <c r="T60" s="128">
        <v>0</v>
      </c>
      <c r="U60" s="132">
        <v>0</v>
      </c>
      <c r="V60" s="132">
        <v>0</v>
      </c>
      <c r="W60" s="133">
        <v>1851707.0938974384</v>
      </c>
    </row>
    <row r="61" spans="1:23" ht="10.5" x14ac:dyDescent="0.25">
      <c r="A61" s="148" t="s">
        <v>291</v>
      </c>
      <c r="B61" s="148"/>
      <c r="C61" s="124">
        <v>2196</v>
      </c>
      <c r="D61" s="125" t="s">
        <v>85</v>
      </c>
      <c r="E61" s="126"/>
      <c r="F61" s="127">
        <v>652811.43361263187</v>
      </c>
      <c r="G61" s="128">
        <v>70062.967075363049</v>
      </c>
      <c r="H61" s="128">
        <v>51528.243200000019</v>
      </c>
      <c r="I61" s="128">
        <v>93915.024000020217</v>
      </c>
      <c r="J61" s="128">
        <v>0</v>
      </c>
      <c r="K61" s="128">
        <v>92646.606799988382</v>
      </c>
      <c r="L61" s="128">
        <v>7794.4672542373746</v>
      </c>
      <c r="M61" s="147">
        <v>117818.848</v>
      </c>
      <c r="N61" s="128">
        <v>0</v>
      </c>
      <c r="O61" s="129">
        <v>5427.2000000000007</v>
      </c>
      <c r="P61" s="130"/>
      <c r="Q61" s="131"/>
      <c r="R61" s="128">
        <v>0</v>
      </c>
      <c r="S61" s="128"/>
      <c r="T61" s="128">
        <v>0</v>
      </c>
      <c r="U61" s="132">
        <v>57909.603452716488</v>
      </c>
      <c r="V61" s="132">
        <v>0</v>
      </c>
      <c r="W61" s="133">
        <v>1149914.3933949575</v>
      </c>
    </row>
    <row r="62" spans="1:23" ht="10.5" x14ac:dyDescent="0.25">
      <c r="A62" s="148" t="s">
        <v>291</v>
      </c>
      <c r="B62" s="148"/>
      <c r="C62" s="124">
        <v>2123</v>
      </c>
      <c r="D62" s="125" t="s">
        <v>310</v>
      </c>
      <c r="E62" s="126"/>
      <c r="F62" s="127">
        <v>1086977.8894602673</v>
      </c>
      <c r="G62" s="128">
        <v>66135.579999987021</v>
      </c>
      <c r="H62" s="128">
        <v>52908.46400000008</v>
      </c>
      <c r="I62" s="128">
        <v>106502.03760002293</v>
      </c>
      <c r="J62" s="128">
        <v>0</v>
      </c>
      <c r="K62" s="128">
        <v>115993.33857389849</v>
      </c>
      <c r="L62" s="128">
        <v>56811.669058065156</v>
      </c>
      <c r="M62" s="147">
        <v>117818.848</v>
      </c>
      <c r="N62" s="128">
        <v>0</v>
      </c>
      <c r="O62" s="129">
        <v>6707.2000000000007</v>
      </c>
      <c r="P62" s="130"/>
      <c r="Q62" s="131"/>
      <c r="R62" s="128">
        <v>0</v>
      </c>
      <c r="S62" s="128"/>
      <c r="T62" s="128">
        <v>0</v>
      </c>
      <c r="U62" s="132">
        <v>60827.617994419532</v>
      </c>
      <c r="V62" s="132">
        <v>0</v>
      </c>
      <c r="W62" s="133">
        <v>1670682.6446866605</v>
      </c>
    </row>
    <row r="63" spans="1:23" ht="10.5" x14ac:dyDescent="0.25">
      <c r="A63" s="123" t="s">
        <v>289</v>
      </c>
      <c r="B63" s="123" t="s">
        <v>86</v>
      </c>
      <c r="C63" s="124">
        <v>3379</v>
      </c>
      <c r="D63" s="125" t="s">
        <v>87</v>
      </c>
      <c r="E63" s="126"/>
      <c r="F63" s="127">
        <v>1274387.8704016928</v>
      </c>
      <c r="G63" s="128">
        <v>58659.383999988415</v>
      </c>
      <c r="H63" s="128">
        <v>39106.255999999943</v>
      </c>
      <c r="I63" s="128">
        <v>113668.18400002463</v>
      </c>
      <c r="J63" s="128">
        <v>0</v>
      </c>
      <c r="K63" s="128">
        <v>169848.22399997868</v>
      </c>
      <c r="L63" s="128">
        <v>26366.395598854106</v>
      </c>
      <c r="M63" s="147">
        <v>117818.848</v>
      </c>
      <c r="N63" s="128">
        <v>0</v>
      </c>
      <c r="O63" s="129">
        <v>39168</v>
      </c>
      <c r="P63" s="130"/>
      <c r="Q63" s="131"/>
      <c r="R63" s="128">
        <v>-12017.101977877173</v>
      </c>
      <c r="S63" s="128"/>
      <c r="T63" s="128">
        <v>0</v>
      </c>
      <c r="U63" s="132">
        <v>4890.0848026724998</v>
      </c>
      <c r="V63" s="132">
        <v>0</v>
      </c>
      <c r="W63" s="133">
        <v>1831896.1448253342</v>
      </c>
    </row>
    <row r="64" spans="1:23" ht="10.5" x14ac:dyDescent="0.25">
      <c r="A64" s="148" t="s">
        <v>291</v>
      </c>
      <c r="B64" s="148"/>
      <c r="C64" s="124">
        <v>2029</v>
      </c>
      <c r="D64" s="125" t="s">
        <v>389</v>
      </c>
      <c r="E64" s="126"/>
      <c r="F64" s="127">
        <v>1955310.8011555383</v>
      </c>
      <c r="G64" s="128">
        <v>118054.43763634033</v>
      </c>
      <c r="H64" s="128">
        <v>77752.438400000043</v>
      </c>
      <c r="I64" s="128">
        <v>182564.20560003936</v>
      </c>
      <c r="J64" s="128">
        <v>0</v>
      </c>
      <c r="K64" s="128">
        <v>353892.34246149409</v>
      </c>
      <c r="L64" s="128">
        <v>178885.76000000187</v>
      </c>
      <c r="M64" s="147">
        <v>117818.848</v>
      </c>
      <c r="N64" s="128">
        <v>9120.9974559970997</v>
      </c>
      <c r="O64" s="129">
        <v>7680</v>
      </c>
      <c r="P64" s="130"/>
      <c r="Q64" s="131"/>
      <c r="R64" s="128">
        <v>0</v>
      </c>
      <c r="S64" s="128"/>
      <c r="T64" s="128">
        <v>0</v>
      </c>
      <c r="U64" s="132">
        <v>9542.2487361198291</v>
      </c>
      <c r="V64" s="132">
        <v>0</v>
      </c>
      <c r="W64" s="133">
        <v>3010622.0794455311</v>
      </c>
    </row>
    <row r="65" spans="1:23" ht="10.5" x14ac:dyDescent="0.25">
      <c r="A65" s="148" t="s">
        <v>291</v>
      </c>
      <c r="B65" s="148"/>
      <c r="C65" s="124">
        <v>2180</v>
      </c>
      <c r="D65" s="125" t="s">
        <v>390</v>
      </c>
      <c r="E65" s="126"/>
      <c r="F65" s="127">
        <v>1358722.3618253341</v>
      </c>
      <c r="G65" s="128">
        <v>120667.83317644674</v>
      </c>
      <c r="H65" s="128">
        <v>83733.395199999984</v>
      </c>
      <c r="I65" s="128">
        <v>177553.40400003828</v>
      </c>
      <c r="J65" s="128">
        <v>0</v>
      </c>
      <c r="K65" s="128">
        <v>169752.15599997874</v>
      </c>
      <c r="L65" s="128">
        <v>90454.818981234363</v>
      </c>
      <c r="M65" s="147">
        <v>117818.848</v>
      </c>
      <c r="N65" s="128">
        <v>0</v>
      </c>
      <c r="O65" s="129">
        <v>6912</v>
      </c>
      <c r="P65" s="130"/>
      <c r="Q65" s="131"/>
      <c r="R65" s="128">
        <v>0</v>
      </c>
      <c r="S65" s="128"/>
      <c r="T65" s="128">
        <v>0</v>
      </c>
      <c r="U65" s="132">
        <v>178167.55183078186</v>
      </c>
      <c r="V65" s="132">
        <v>0</v>
      </c>
      <c r="W65" s="133">
        <v>2303782.3690138143</v>
      </c>
    </row>
    <row r="66" spans="1:23" ht="10.5" x14ac:dyDescent="0.25">
      <c r="A66" s="123" t="s">
        <v>289</v>
      </c>
      <c r="B66" s="123" t="s">
        <v>88</v>
      </c>
      <c r="C66" s="124">
        <v>2168</v>
      </c>
      <c r="D66" s="125" t="s">
        <v>89</v>
      </c>
      <c r="E66" s="126"/>
      <c r="F66" s="127">
        <v>946420.40375419823</v>
      </c>
      <c r="G66" s="128">
        <v>33355.335999993338</v>
      </c>
      <c r="H66" s="128">
        <v>26684.268799999943</v>
      </c>
      <c r="I66" s="128">
        <v>38211.112800008319</v>
      </c>
      <c r="J66" s="128">
        <v>0</v>
      </c>
      <c r="K66" s="128">
        <v>78079.549552931378</v>
      </c>
      <c r="L66" s="128">
        <v>8398.4365581396305</v>
      </c>
      <c r="M66" s="147">
        <v>117818.848</v>
      </c>
      <c r="N66" s="128">
        <v>0</v>
      </c>
      <c r="O66" s="129">
        <v>29440</v>
      </c>
      <c r="P66" s="130"/>
      <c r="Q66" s="131"/>
      <c r="R66" s="128">
        <v>-8821.5658775689753</v>
      </c>
      <c r="S66" s="128"/>
      <c r="T66" s="128">
        <v>17572.044534729052</v>
      </c>
      <c r="U66" s="132">
        <v>0</v>
      </c>
      <c r="V66" s="132">
        <v>0</v>
      </c>
      <c r="W66" s="133">
        <v>1287158.4341224311</v>
      </c>
    </row>
    <row r="67" spans="1:23" ht="10.5" x14ac:dyDescent="0.25">
      <c r="A67" s="123" t="s">
        <v>289</v>
      </c>
      <c r="B67" s="123" t="s">
        <v>90</v>
      </c>
      <c r="C67" s="124">
        <v>3304</v>
      </c>
      <c r="D67" s="125" t="s">
        <v>91</v>
      </c>
      <c r="E67" s="126"/>
      <c r="F67" s="127">
        <v>1333734.3643664774</v>
      </c>
      <c r="G67" s="128">
        <v>16041.887899494321</v>
      </c>
      <c r="H67" s="128">
        <v>11501.840000000002</v>
      </c>
      <c r="I67" s="128">
        <v>32245.158400006945</v>
      </c>
      <c r="J67" s="128">
        <v>0</v>
      </c>
      <c r="K67" s="128">
        <v>60216.633119992439</v>
      </c>
      <c r="L67" s="128">
        <v>3861.1656328767658</v>
      </c>
      <c r="M67" s="147">
        <v>117818.848</v>
      </c>
      <c r="N67" s="128">
        <v>0</v>
      </c>
      <c r="O67" s="129">
        <v>7270.4000000000005</v>
      </c>
      <c r="P67" s="130"/>
      <c r="Q67" s="131"/>
      <c r="R67" s="128">
        <v>-12119.583937229845</v>
      </c>
      <c r="S67" s="128"/>
      <c r="T67" s="128">
        <v>209440.10258115208</v>
      </c>
      <c r="U67" s="132">
        <v>0</v>
      </c>
      <c r="V67" s="132">
        <v>0</v>
      </c>
      <c r="W67" s="133">
        <v>1780010.8160627701</v>
      </c>
    </row>
    <row r="68" spans="1:23" ht="10.5" x14ac:dyDescent="0.25">
      <c r="A68" s="123" t="s">
        <v>289</v>
      </c>
      <c r="B68" s="123" t="s">
        <v>92</v>
      </c>
      <c r="C68" s="124">
        <v>2124</v>
      </c>
      <c r="D68" s="125" t="s">
        <v>93</v>
      </c>
      <c r="E68" s="126"/>
      <c r="F68" s="127">
        <v>1180682.87993098</v>
      </c>
      <c r="G68" s="128">
        <v>115677.7599794116</v>
      </c>
      <c r="H68" s="128">
        <v>79592.732800000056</v>
      </c>
      <c r="I68" s="128">
        <v>133401.34080002882</v>
      </c>
      <c r="J68" s="128">
        <v>0</v>
      </c>
      <c r="K68" s="128">
        <v>126455.76023149538</v>
      </c>
      <c r="L68" s="128">
        <v>11516.303852307828</v>
      </c>
      <c r="M68" s="147">
        <v>117818.848</v>
      </c>
      <c r="N68" s="128">
        <v>0</v>
      </c>
      <c r="O68" s="129">
        <v>27648</v>
      </c>
      <c r="P68" s="130"/>
      <c r="Q68" s="131"/>
      <c r="R68" s="128">
        <v>-11751.738364720173</v>
      </c>
      <c r="S68" s="128"/>
      <c r="T68" s="128">
        <v>0</v>
      </c>
      <c r="U68" s="132">
        <v>78903.629895597463</v>
      </c>
      <c r="V68" s="132">
        <v>0</v>
      </c>
      <c r="W68" s="133">
        <v>1859945.5171251008</v>
      </c>
    </row>
    <row r="69" spans="1:23" ht="10.5" x14ac:dyDescent="0.25">
      <c r="A69" s="148" t="s">
        <v>291</v>
      </c>
      <c r="B69" s="148"/>
      <c r="C69" s="149">
        <v>2195</v>
      </c>
      <c r="D69" s="125" t="s">
        <v>94</v>
      </c>
      <c r="E69" s="126"/>
      <c r="F69" s="127">
        <v>1933446.3033790388</v>
      </c>
      <c r="G69" s="128">
        <v>72112.098790982549</v>
      </c>
      <c r="H69" s="128">
        <v>47387.580800000134</v>
      </c>
      <c r="I69" s="128">
        <v>209528.51920004521</v>
      </c>
      <c r="J69" s="128">
        <v>0</v>
      </c>
      <c r="K69" s="128">
        <v>119250.54931088368</v>
      </c>
      <c r="L69" s="128">
        <v>140699.01767547321</v>
      </c>
      <c r="M69" s="147">
        <v>117818.848</v>
      </c>
      <c r="N69" s="128">
        <v>0</v>
      </c>
      <c r="O69" s="129">
        <v>8038.4000000000005</v>
      </c>
      <c r="P69" s="130"/>
      <c r="Q69" s="131"/>
      <c r="R69" s="128">
        <v>0</v>
      </c>
      <c r="S69" s="128"/>
      <c r="T69" s="128">
        <v>0</v>
      </c>
      <c r="U69" s="132">
        <v>142678.75512482552</v>
      </c>
      <c r="V69" s="132">
        <v>0</v>
      </c>
      <c r="W69" s="133">
        <v>2790960.0722812489</v>
      </c>
    </row>
    <row r="70" spans="1:23" ht="10.5" x14ac:dyDescent="0.25">
      <c r="A70" s="123" t="s">
        <v>289</v>
      </c>
      <c r="B70" s="123" t="s">
        <v>95</v>
      </c>
      <c r="C70" s="124">
        <v>5207</v>
      </c>
      <c r="D70" s="125" t="s">
        <v>96</v>
      </c>
      <c r="E70" s="126"/>
      <c r="F70" s="127">
        <v>321720.46728278027</v>
      </c>
      <c r="G70" s="128">
        <v>3450.5519999993185</v>
      </c>
      <c r="H70" s="128">
        <v>1840.2944000000011</v>
      </c>
      <c r="I70" s="128">
        <v>9211.4736000019875</v>
      </c>
      <c r="J70" s="128">
        <v>0</v>
      </c>
      <c r="K70" s="128">
        <v>24635.147889652086</v>
      </c>
      <c r="L70" s="128">
        <v>0</v>
      </c>
      <c r="M70" s="147">
        <v>117818.848</v>
      </c>
      <c r="N70" s="128">
        <v>0</v>
      </c>
      <c r="O70" s="129">
        <v>1715.2</v>
      </c>
      <c r="P70" s="130"/>
      <c r="Q70" s="131"/>
      <c r="R70" s="128">
        <v>-2919.235297071702</v>
      </c>
      <c r="S70" s="128"/>
      <c r="T70" s="128">
        <v>0</v>
      </c>
      <c r="U70" s="132">
        <v>46550.715528842586</v>
      </c>
      <c r="V70" s="132">
        <v>0</v>
      </c>
      <c r="W70" s="133">
        <v>524023.46340420464</v>
      </c>
    </row>
    <row r="71" spans="1:23" ht="10.5" x14ac:dyDescent="0.25">
      <c r="A71" s="123" t="s">
        <v>289</v>
      </c>
      <c r="B71" s="123" t="s">
        <v>97</v>
      </c>
      <c r="C71" s="124">
        <v>3363</v>
      </c>
      <c r="D71" s="125" t="s">
        <v>98</v>
      </c>
      <c r="E71" s="126"/>
      <c r="F71" s="127">
        <v>1052619.3929543393</v>
      </c>
      <c r="G71" s="128">
        <v>58084.291999988629</v>
      </c>
      <c r="H71" s="128">
        <v>46467.433600000084</v>
      </c>
      <c r="I71" s="128">
        <v>97360.575200021005</v>
      </c>
      <c r="J71" s="128">
        <v>0</v>
      </c>
      <c r="K71" s="128">
        <v>174397.62443074735</v>
      </c>
      <c r="L71" s="128">
        <v>83101.225103449324</v>
      </c>
      <c r="M71" s="147">
        <v>117818.848</v>
      </c>
      <c r="N71" s="128">
        <v>0</v>
      </c>
      <c r="O71" s="129">
        <v>6297.6</v>
      </c>
      <c r="P71" s="130"/>
      <c r="Q71" s="131"/>
      <c r="R71" s="128">
        <v>-10022.993007743931</v>
      </c>
      <c r="S71" s="128"/>
      <c r="T71" s="128">
        <v>0</v>
      </c>
      <c r="U71" s="132">
        <v>140.13192283478566</v>
      </c>
      <c r="V71" s="132">
        <v>0</v>
      </c>
      <c r="W71" s="133">
        <v>1626264.1302036368</v>
      </c>
    </row>
    <row r="72" spans="1:23" ht="10.5" x14ac:dyDescent="0.25">
      <c r="A72" s="123" t="s">
        <v>289</v>
      </c>
      <c r="B72" s="123" t="s">
        <v>99</v>
      </c>
      <c r="C72" s="124">
        <v>5200</v>
      </c>
      <c r="D72" s="125" t="s">
        <v>100</v>
      </c>
      <c r="E72" s="126"/>
      <c r="F72" s="127">
        <v>1967804.7998849668</v>
      </c>
      <c r="G72" s="128">
        <v>91290.194645651267</v>
      </c>
      <c r="H72" s="128">
        <v>58429.347200000135</v>
      </c>
      <c r="I72" s="128">
        <v>216089.56880004672</v>
      </c>
      <c r="J72" s="128">
        <v>0</v>
      </c>
      <c r="K72" s="128">
        <v>284724.53136272822</v>
      </c>
      <c r="L72" s="128">
        <v>95623.630666667799</v>
      </c>
      <c r="M72" s="147">
        <v>117818.848</v>
      </c>
      <c r="N72" s="128">
        <v>0</v>
      </c>
      <c r="O72" s="129">
        <v>13305.687728000003</v>
      </c>
      <c r="P72" s="130"/>
      <c r="Q72" s="131"/>
      <c r="R72" s="128">
        <v>-18563.008619919809</v>
      </c>
      <c r="S72" s="128"/>
      <c r="T72" s="128">
        <v>0</v>
      </c>
      <c r="U72" s="132">
        <v>27284.593994745519</v>
      </c>
      <c r="V72" s="132">
        <v>0</v>
      </c>
      <c r="W72" s="133">
        <v>2853808.1936628865</v>
      </c>
    </row>
    <row r="73" spans="1:23" ht="10.5" x14ac:dyDescent="0.25">
      <c r="A73" s="123" t="s">
        <v>289</v>
      </c>
      <c r="B73" s="123" t="s">
        <v>101</v>
      </c>
      <c r="C73" s="124">
        <v>2198</v>
      </c>
      <c r="D73" s="125" t="s">
        <v>102</v>
      </c>
      <c r="E73" s="126"/>
      <c r="F73" s="127">
        <v>1240029.3738957648</v>
      </c>
      <c r="G73" s="128">
        <v>136870.4289285444</v>
      </c>
      <c r="H73" s="128">
        <v>99835.971199999927</v>
      </c>
      <c r="I73" s="128">
        <v>205157.82000004419</v>
      </c>
      <c r="J73" s="128">
        <v>0</v>
      </c>
      <c r="K73" s="128">
        <v>227011.40450970604</v>
      </c>
      <c r="L73" s="128">
        <v>15510.293750000186</v>
      </c>
      <c r="M73" s="147">
        <v>117818.848</v>
      </c>
      <c r="N73" s="128">
        <v>0</v>
      </c>
      <c r="O73" s="129">
        <v>34816</v>
      </c>
      <c r="P73" s="130"/>
      <c r="Q73" s="131"/>
      <c r="R73" s="128">
        <v>-12497.452424925579</v>
      </c>
      <c r="S73" s="128"/>
      <c r="T73" s="128">
        <v>0</v>
      </c>
      <c r="U73" s="132">
        <v>14268.373937731842</v>
      </c>
      <c r="V73" s="132">
        <v>0</v>
      </c>
      <c r="W73" s="133">
        <v>2078821.0617968657</v>
      </c>
    </row>
    <row r="74" spans="1:23" ht="10.5" x14ac:dyDescent="0.25">
      <c r="A74" s="148" t="s">
        <v>291</v>
      </c>
      <c r="B74" s="148"/>
      <c r="C74" s="124">
        <v>2041</v>
      </c>
      <c r="D74" s="125" t="s">
        <v>103</v>
      </c>
      <c r="E74" s="126"/>
      <c r="F74" s="127">
        <v>1889717.3078260394</v>
      </c>
      <c r="G74" s="128">
        <v>97288.667962066087</v>
      </c>
      <c r="H74" s="128">
        <v>66250.598400000061</v>
      </c>
      <c r="I74" s="128">
        <v>177349.55712773305</v>
      </c>
      <c r="J74" s="128">
        <v>0</v>
      </c>
      <c r="K74" s="128">
        <v>188173.00286397638</v>
      </c>
      <c r="L74" s="128">
        <v>165145.75871698317</v>
      </c>
      <c r="M74" s="147">
        <v>117818.848</v>
      </c>
      <c r="N74" s="128">
        <v>0</v>
      </c>
      <c r="O74" s="129">
        <v>10342.400000000001</v>
      </c>
      <c r="P74" s="130"/>
      <c r="Q74" s="131"/>
      <c r="R74" s="128">
        <v>0</v>
      </c>
      <c r="S74" s="128"/>
      <c r="T74" s="128">
        <v>0</v>
      </c>
      <c r="U74" s="132">
        <v>80274.093010133132</v>
      </c>
      <c r="V74" s="132">
        <v>0</v>
      </c>
      <c r="W74" s="133">
        <v>2792360.2339069308</v>
      </c>
    </row>
    <row r="75" spans="1:23" ht="10.5" x14ac:dyDescent="0.25">
      <c r="A75" s="148" t="s">
        <v>291</v>
      </c>
      <c r="B75" s="148"/>
      <c r="C75" s="124">
        <v>2126</v>
      </c>
      <c r="D75" s="125" t="s">
        <v>104</v>
      </c>
      <c r="E75" s="126"/>
      <c r="F75" s="127">
        <v>312349.96823570901</v>
      </c>
      <c r="G75" s="128">
        <v>19750.63434343044</v>
      </c>
      <c r="H75" s="128">
        <v>12421.987200000001</v>
      </c>
      <c r="I75" s="128">
        <v>47077.531200010162</v>
      </c>
      <c r="J75" s="128">
        <v>0</v>
      </c>
      <c r="K75" s="128">
        <v>34657.443037970334</v>
      </c>
      <c r="L75" s="128">
        <v>1294.3247058823688</v>
      </c>
      <c r="M75" s="147">
        <v>117818.848</v>
      </c>
      <c r="N75" s="128">
        <v>0</v>
      </c>
      <c r="O75" s="129">
        <v>2380.8000000000002</v>
      </c>
      <c r="P75" s="130"/>
      <c r="Q75" s="131"/>
      <c r="R75" s="128">
        <v>0</v>
      </c>
      <c r="S75" s="128"/>
      <c r="T75" s="128">
        <v>0</v>
      </c>
      <c r="U75" s="132">
        <v>65190.518055876659</v>
      </c>
      <c r="V75" s="132">
        <v>0</v>
      </c>
      <c r="W75" s="133">
        <v>612942.05477887904</v>
      </c>
    </row>
    <row r="76" spans="1:23" ht="10.5" x14ac:dyDescent="0.25">
      <c r="A76" s="148" t="s">
        <v>291</v>
      </c>
      <c r="B76" s="148"/>
      <c r="C76" s="124">
        <v>2127</v>
      </c>
      <c r="D76" s="125" t="s">
        <v>105</v>
      </c>
      <c r="E76" s="126"/>
      <c r="F76" s="127">
        <v>646564.43424791761</v>
      </c>
      <c r="G76" s="128">
        <v>13735.851230766519</v>
      </c>
      <c r="H76" s="128">
        <v>9201.4720000000016</v>
      </c>
      <c r="I76" s="128">
        <v>12471.995200002684</v>
      </c>
      <c r="J76" s="128">
        <v>0</v>
      </c>
      <c r="K76" s="128">
        <v>46108.732149146759</v>
      </c>
      <c r="L76" s="128">
        <v>643.32325423729515</v>
      </c>
      <c r="M76" s="147">
        <v>117818.848</v>
      </c>
      <c r="N76" s="128">
        <v>0</v>
      </c>
      <c r="O76" s="129">
        <v>2508.8000000000002</v>
      </c>
      <c r="P76" s="130"/>
      <c r="Q76" s="131"/>
      <c r="R76" s="128">
        <v>0</v>
      </c>
      <c r="S76" s="128"/>
      <c r="T76" s="128">
        <v>18715.343917929225</v>
      </c>
      <c r="U76" s="132">
        <v>15874.223459372297</v>
      </c>
      <c r="V76" s="132">
        <v>0</v>
      </c>
      <c r="W76" s="133">
        <v>883643.02345937234</v>
      </c>
    </row>
    <row r="77" spans="1:23" ht="10.5" x14ac:dyDescent="0.25">
      <c r="A77" s="123" t="s">
        <v>289</v>
      </c>
      <c r="B77" s="123" t="s">
        <v>106</v>
      </c>
      <c r="C77" s="124">
        <v>2090</v>
      </c>
      <c r="D77" s="125" t="s">
        <v>107</v>
      </c>
      <c r="E77" s="126"/>
      <c r="F77" s="127">
        <v>1108842.387236767</v>
      </c>
      <c r="G77" s="128">
        <v>98897.903286099448</v>
      </c>
      <c r="H77" s="128">
        <v>70391.260800000047</v>
      </c>
      <c r="I77" s="128">
        <v>143287.92240003092</v>
      </c>
      <c r="J77" s="128">
        <v>1530.2447994971569</v>
      </c>
      <c r="K77" s="128">
        <v>149326.57008994665</v>
      </c>
      <c r="L77" s="128">
        <v>36615.23250000042</v>
      </c>
      <c r="M77" s="147">
        <v>117818.848</v>
      </c>
      <c r="N77" s="128">
        <v>0</v>
      </c>
      <c r="O77" s="129">
        <v>27392</v>
      </c>
      <c r="P77" s="130"/>
      <c r="Q77" s="131"/>
      <c r="R77" s="128">
        <v>-10938.489658141563</v>
      </c>
      <c r="S77" s="128"/>
      <c r="T77" s="128">
        <v>0</v>
      </c>
      <c r="U77" s="132">
        <v>24418.845620832639</v>
      </c>
      <c r="V77" s="132">
        <v>0</v>
      </c>
      <c r="W77" s="133">
        <v>1767582.7250750328</v>
      </c>
    </row>
    <row r="78" spans="1:23" ht="10.5" x14ac:dyDescent="0.25">
      <c r="A78" s="123" t="s">
        <v>289</v>
      </c>
      <c r="B78" s="123" t="s">
        <v>108</v>
      </c>
      <c r="C78" s="124">
        <v>2043</v>
      </c>
      <c r="D78" s="125" t="s">
        <v>109</v>
      </c>
      <c r="E78" s="126"/>
      <c r="F78" s="127">
        <v>1711677.8259316853</v>
      </c>
      <c r="G78" s="128">
        <v>100248.94402923065</v>
      </c>
      <c r="H78" s="128">
        <v>68550.966399999976</v>
      </c>
      <c r="I78" s="128">
        <v>193811.00480004167</v>
      </c>
      <c r="J78" s="128">
        <v>0</v>
      </c>
      <c r="K78" s="128">
        <v>259456.09148643032</v>
      </c>
      <c r="L78" s="128">
        <v>114626.32047058952</v>
      </c>
      <c r="M78" s="147">
        <v>117818.848</v>
      </c>
      <c r="N78" s="128">
        <v>0</v>
      </c>
      <c r="O78" s="129">
        <v>9676.8000000000011</v>
      </c>
      <c r="P78" s="130"/>
      <c r="Q78" s="131"/>
      <c r="R78" s="128">
        <v>-16356.956292508179</v>
      </c>
      <c r="S78" s="128"/>
      <c r="T78" s="128">
        <v>0</v>
      </c>
      <c r="U78" s="132">
        <v>9292.1214388748631</v>
      </c>
      <c r="V78" s="132">
        <v>0</v>
      </c>
      <c r="W78" s="133">
        <v>2568801.9662643438</v>
      </c>
    </row>
    <row r="79" spans="1:23" ht="10.5" x14ac:dyDescent="0.25">
      <c r="A79" s="148" t="s">
        <v>291</v>
      </c>
      <c r="B79" s="148"/>
      <c r="C79" s="124">
        <v>2044</v>
      </c>
      <c r="D79" s="125" t="s">
        <v>110</v>
      </c>
      <c r="E79" s="126"/>
      <c r="F79" s="127">
        <v>1255646.8723075502</v>
      </c>
      <c r="G79" s="128">
        <v>78941.896975594165</v>
      </c>
      <c r="H79" s="128">
        <v>57049.126399999994</v>
      </c>
      <c r="I79" s="128">
        <v>125920.14400002726</v>
      </c>
      <c r="J79" s="128">
        <v>0</v>
      </c>
      <c r="K79" s="128">
        <v>150792.56331741225</v>
      </c>
      <c r="L79" s="128">
        <v>87035.789387756144</v>
      </c>
      <c r="M79" s="147">
        <v>117818.848</v>
      </c>
      <c r="N79" s="128">
        <v>0</v>
      </c>
      <c r="O79" s="129">
        <v>5222.4000000000005</v>
      </c>
      <c r="P79" s="130"/>
      <c r="Q79" s="131"/>
      <c r="R79" s="128">
        <v>0</v>
      </c>
      <c r="S79" s="128"/>
      <c r="T79" s="128">
        <v>0</v>
      </c>
      <c r="U79" s="132">
        <v>0</v>
      </c>
      <c r="V79" s="132">
        <v>0</v>
      </c>
      <c r="W79" s="133">
        <v>1878427.64038834</v>
      </c>
    </row>
    <row r="80" spans="1:23" ht="10.5" x14ac:dyDescent="0.25">
      <c r="A80" s="148" t="s">
        <v>291</v>
      </c>
      <c r="B80" s="148"/>
      <c r="C80" s="124">
        <v>2002</v>
      </c>
      <c r="D80" s="125" t="s">
        <v>432</v>
      </c>
      <c r="E80" s="126"/>
      <c r="F80" s="127">
        <v>987025.89962484047</v>
      </c>
      <c r="G80" s="128">
        <v>48882.819999990359</v>
      </c>
      <c r="H80" s="128">
        <v>39106.256000000016</v>
      </c>
      <c r="I80" s="128">
        <v>78407.543200016924</v>
      </c>
      <c r="J80" s="128">
        <v>1836.2937593965753</v>
      </c>
      <c r="K80" s="128">
        <v>131905.77367867198</v>
      </c>
      <c r="L80" s="128">
        <v>66446.124559727643</v>
      </c>
      <c r="M80" s="147">
        <v>117818.848</v>
      </c>
      <c r="N80" s="128">
        <v>0</v>
      </c>
      <c r="O80" s="129">
        <v>7936</v>
      </c>
      <c r="P80" s="130"/>
      <c r="Q80" s="131"/>
      <c r="R80" s="128">
        <v>0</v>
      </c>
      <c r="S80" s="128"/>
      <c r="T80" s="128">
        <v>0</v>
      </c>
      <c r="U80" s="132">
        <v>0</v>
      </c>
      <c r="V80" s="132">
        <v>0</v>
      </c>
      <c r="W80" s="133">
        <v>1479365.5588226442</v>
      </c>
    </row>
    <row r="81" spans="1:23" ht="10.5" x14ac:dyDescent="0.25">
      <c r="A81" s="123" t="s">
        <v>289</v>
      </c>
      <c r="B81" s="123" t="s">
        <v>111</v>
      </c>
      <c r="C81" s="124">
        <v>2128</v>
      </c>
      <c r="D81" s="125" t="s">
        <v>112</v>
      </c>
      <c r="E81" s="126"/>
      <c r="F81" s="127">
        <v>1205670.8773898368</v>
      </c>
      <c r="G81" s="128">
        <v>51758.279999989769</v>
      </c>
      <c r="H81" s="128">
        <v>41406.623999999996</v>
      </c>
      <c r="I81" s="128">
        <v>83563.368000018105</v>
      </c>
      <c r="J81" s="128">
        <v>0</v>
      </c>
      <c r="K81" s="128">
        <v>130818.52073809247</v>
      </c>
      <c r="L81" s="128">
        <v>7494.140047058906</v>
      </c>
      <c r="M81" s="147">
        <v>117818.848</v>
      </c>
      <c r="N81" s="128">
        <v>0</v>
      </c>
      <c r="O81" s="129">
        <v>34048</v>
      </c>
      <c r="P81" s="130"/>
      <c r="Q81" s="131"/>
      <c r="R81" s="128">
        <v>-11331.43945917002</v>
      </c>
      <c r="S81" s="128"/>
      <c r="T81" s="128">
        <v>0</v>
      </c>
      <c r="U81" s="132">
        <v>0</v>
      </c>
      <c r="V81" s="132">
        <v>0</v>
      </c>
      <c r="W81" s="133">
        <v>1661247.2187158263</v>
      </c>
    </row>
    <row r="82" spans="1:23" ht="10.5" x14ac:dyDescent="0.25">
      <c r="A82" s="123" t="s">
        <v>289</v>
      </c>
      <c r="B82" s="123" t="s">
        <v>113</v>
      </c>
      <c r="C82" s="124">
        <v>2145</v>
      </c>
      <c r="D82" s="125" t="s">
        <v>114</v>
      </c>
      <c r="E82" s="126"/>
      <c r="F82" s="127">
        <v>1386833.858966548</v>
      </c>
      <c r="G82" s="128">
        <v>40256.43999999205</v>
      </c>
      <c r="H82" s="128">
        <v>28984.636800000026</v>
      </c>
      <c r="I82" s="128">
        <v>62895.061600013614</v>
      </c>
      <c r="J82" s="128">
        <v>0</v>
      </c>
      <c r="K82" s="128">
        <v>144229.00515252427</v>
      </c>
      <c r="L82" s="128">
        <v>3826.1995613577415</v>
      </c>
      <c r="M82" s="147">
        <v>117818.848</v>
      </c>
      <c r="N82" s="128">
        <v>0</v>
      </c>
      <c r="O82" s="129">
        <v>31488</v>
      </c>
      <c r="P82" s="130"/>
      <c r="Q82" s="131"/>
      <c r="R82" s="128">
        <v>-12839.751010281096</v>
      </c>
      <c r="S82" s="128"/>
      <c r="T82" s="128">
        <v>71075.949919564446</v>
      </c>
      <c r="U82" s="132">
        <v>0</v>
      </c>
      <c r="V82" s="132">
        <v>0</v>
      </c>
      <c r="W82" s="133">
        <v>1874568.248989719</v>
      </c>
    </row>
    <row r="83" spans="1:23" ht="10.5" x14ac:dyDescent="0.25">
      <c r="A83" s="123" t="s">
        <v>289</v>
      </c>
      <c r="B83" s="123" t="s">
        <v>115</v>
      </c>
      <c r="C83" s="124">
        <v>3023</v>
      </c>
      <c r="D83" s="125" t="s">
        <v>116</v>
      </c>
      <c r="E83" s="126"/>
      <c r="F83" s="127">
        <v>1302499.3675429064</v>
      </c>
      <c r="G83" s="128">
        <v>44857.175999991137</v>
      </c>
      <c r="H83" s="128">
        <v>33125.299199999979</v>
      </c>
      <c r="I83" s="128">
        <v>58234.316000012594</v>
      </c>
      <c r="J83" s="128">
        <v>0</v>
      </c>
      <c r="K83" s="128">
        <v>91599.324034372461</v>
      </c>
      <c r="L83" s="128">
        <v>5140.3181176471244</v>
      </c>
      <c r="M83" s="147">
        <v>117818.848</v>
      </c>
      <c r="N83" s="128">
        <v>0</v>
      </c>
      <c r="O83" s="129">
        <v>28416</v>
      </c>
      <c r="P83" s="130"/>
      <c r="Q83" s="131"/>
      <c r="R83" s="128">
        <v>-12130.00970132222</v>
      </c>
      <c r="S83" s="128"/>
      <c r="T83" s="128">
        <v>89785.351105070193</v>
      </c>
      <c r="U83" s="132">
        <v>0</v>
      </c>
      <c r="V83" s="132">
        <v>0</v>
      </c>
      <c r="W83" s="133">
        <v>1759345.9902986777</v>
      </c>
    </row>
    <row r="84" spans="1:23" ht="10.5" x14ac:dyDescent="0.25">
      <c r="A84" s="148" t="s">
        <v>291</v>
      </c>
      <c r="B84" s="148"/>
      <c r="C84" s="124">
        <v>2199</v>
      </c>
      <c r="D84" s="125" t="s">
        <v>117</v>
      </c>
      <c r="E84" s="126"/>
      <c r="F84" s="127">
        <v>1240029.3738957648</v>
      </c>
      <c r="G84" s="128">
        <v>87556.361145613773</v>
      </c>
      <c r="H84" s="128">
        <v>63490.156799999932</v>
      </c>
      <c r="I84" s="128">
        <v>165231.43280003555</v>
      </c>
      <c r="J84" s="128">
        <v>0</v>
      </c>
      <c r="K84" s="128">
        <v>191099.99588670168</v>
      </c>
      <c r="L84" s="128">
        <v>17224.727346479067</v>
      </c>
      <c r="M84" s="147">
        <v>117818.848</v>
      </c>
      <c r="N84" s="128">
        <v>0</v>
      </c>
      <c r="O84" s="129">
        <v>9420.8000000000011</v>
      </c>
      <c r="P84" s="130"/>
      <c r="Q84" s="131"/>
      <c r="R84" s="128">
        <v>0</v>
      </c>
      <c r="S84" s="128"/>
      <c r="T84" s="128">
        <v>0</v>
      </c>
      <c r="U84" s="132">
        <v>48550.46704524965</v>
      </c>
      <c r="V84" s="132">
        <v>0</v>
      </c>
      <c r="W84" s="133">
        <v>1940422.1629198443</v>
      </c>
    </row>
    <row r="85" spans="1:23" ht="10.5" x14ac:dyDescent="0.25">
      <c r="A85" s="148" t="s">
        <v>291</v>
      </c>
      <c r="B85" s="148"/>
      <c r="C85" s="124">
        <v>2179</v>
      </c>
      <c r="D85" s="125" t="s">
        <v>118</v>
      </c>
      <c r="E85" s="126"/>
      <c r="F85" s="127">
        <v>1814753.3154494693</v>
      </c>
      <c r="G85" s="128">
        <v>84100.358666650063</v>
      </c>
      <c r="H85" s="128">
        <v>57969.273599999986</v>
      </c>
      <c r="I85" s="128">
        <v>139372.29600003007</v>
      </c>
      <c r="J85" s="128">
        <v>0</v>
      </c>
      <c r="K85" s="128">
        <v>250744.07449827364</v>
      </c>
      <c r="L85" s="128">
        <v>109942.78803200125</v>
      </c>
      <c r="M85" s="147">
        <v>117818.848</v>
      </c>
      <c r="N85" s="128">
        <v>0</v>
      </c>
      <c r="O85" s="129">
        <v>11468.800000000001</v>
      </c>
      <c r="P85" s="130"/>
      <c r="Q85" s="131"/>
      <c r="R85" s="128">
        <v>0</v>
      </c>
      <c r="S85" s="128"/>
      <c r="T85" s="128">
        <v>0</v>
      </c>
      <c r="U85" s="132">
        <v>19940.079704548232</v>
      </c>
      <c r="V85" s="132">
        <v>0</v>
      </c>
      <c r="W85" s="133">
        <v>2606109.8339509722</v>
      </c>
    </row>
    <row r="86" spans="1:23" ht="10.5" x14ac:dyDescent="0.25">
      <c r="A86" s="148" t="s">
        <v>291</v>
      </c>
      <c r="B86" s="148"/>
      <c r="C86" s="124">
        <v>2048</v>
      </c>
      <c r="D86" s="125" t="s">
        <v>119</v>
      </c>
      <c r="E86" s="126"/>
      <c r="F86" s="127">
        <v>1271264.3707193357</v>
      </c>
      <c r="G86" s="128">
        <v>47157.543999990579</v>
      </c>
      <c r="H86" s="128">
        <v>37726.035199999918</v>
      </c>
      <c r="I86" s="128">
        <v>133306.32560002894</v>
      </c>
      <c r="J86" s="128">
        <v>0</v>
      </c>
      <c r="K86" s="128">
        <v>140377.99259998239</v>
      </c>
      <c r="L86" s="128">
        <v>90061.716351275754</v>
      </c>
      <c r="M86" s="147">
        <v>117818.848</v>
      </c>
      <c r="N86" s="128">
        <v>0</v>
      </c>
      <c r="O86" s="129">
        <v>4965.05</v>
      </c>
      <c r="P86" s="130"/>
      <c r="Q86" s="131"/>
      <c r="R86" s="128">
        <v>0</v>
      </c>
      <c r="S86" s="128"/>
      <c r="T86" s="128">
        <v>0</v>
      </c>
      <c r="U86" s="132">
        <v>0</v>
      </c>
      <c r="V86" s="132">
        <v>0</v>
      </c>
      <c r="W86" s="133">
        <v>1842677.8824706133</v>
      </c>
    </row>
    <row r="87" spans="1:23" ht="10.5" x14ac:dyDescent="0.25">
      <c r="A87" s="123" t="s">
        <v>289</v>
      </c>
      <c r="B87" s="123" t="s">
        <v>120</v>
      </c>
      <c r="C87" s="124">
        <v>2192</v>
      </c>
      <c r="D87" s="125" t="s">
        <v>121</v>
      </c>
      <c r="E87" s="126"/>
      <c r="F87" s="127">
        <v>1327487.3650017632</v>
      </c>
      <c r="G87" s="128">
        <v>8108.5246445481625</v>
      </c>
      <c r="H87" s="128">
        <v>5060.809600000006</v>
      </c>
      <c r="I87" s="128">
        <v>4140.662400000896</v>
      </c>
      <c r="J87" s="128">
        <v>0</v>
      </c>
      <c r="K87" s="128">
        <v>87509.571498626625</v>
      </c>
      <c r="L87" s="128">
        <v>0</v>
      </c>
      <c r="M87" s="147">
        <v>117818.848</v>
      </c>
      <c r="N87" s="128">
        <v>0</v>
      </c>
      <c r="O87" s="129">
        <v>27648</v>
      </c>
      <c r="P87" s="130"/>
      <c r="Q87" s="131"/>
      <c r="R87" s="128">
        <v>-11983.603664786264</v>
      </c>
      <c r="S87" s="128"/>
      <c r="T87" s="128">
        <v>226374.21885506119</v>
      </c>
      <c r="U87" s="132">
        <v>0</v>
      </c>
      <c r="V87" s="132">
        <v>0</v>
      </c>
      <c r="W87" s="133">
        <v>1792164.3963352137</v>
      </c>
    </row>
    <row r="88" spans="1:23" ht="10.5" x14ac:dyDescent="0.25">
      <c r="A88" s="148" t="s">
        <v>291</v>
      </c>
      <c r="B88" s="148"/>
      <c r="C88" s="149">
        <v>2014</v>
      </c>
      <c r="D88" s="125" t="s">
        <v>122</v>
      </c>
      <c r="E88" s="126"/>
      <c r="F88" s="127">
        <v>912061.90724827023</v>
      </c>
      <c r="G88" s="128">
        <v>100641.09999998013</v>
      </c>
      <c r="H88" s="128">
        <v>79132.659200000009</v>
      </c>
      <c r="I88" s="128">
        <v>132876.2568000287</v>
      </c>
      <c r="J88" s="128">
        <v>0</v>
      </c>
      <c r="K88" s="128">
        <v>125021.23476541642</v>
      </c>
      <c r="L88" s="128">
        <v>12355.822769230908</v>
      </c>
      <c r="M88" s="147">
        <v>117818.848</v>
      </c>
      <c r="N88" s="128">
        <v>0</v>
      </c>
      <c r="O88" s="129">
        <v>9779.2000000000007</v>
      </c>
      <c r="P88" s="130"/>
      <c r="Q88" s="131"/>
      <c r="R88" s="128">
        <v>0</v>
      </c>
      <c r="S88" s="128"/>
      <c r="T88" s="128">
        <v>0</v>
      </c>
      <c r="U88" s="132">
        <v>37182.963149759453</v>
      </c>
      <c r="V88" s="132">
        <v>0</v>
      </c>
      <c r="W88" s="133">
        <v>1526869.991932686</v>
      </c>
    </row>
    <row r="89" spans="1:23" ht="10.5" x14ac:dyDescent="0.25">
      <c r="A89" s="123" t="s">
        <v>289</v>
      </c>
      <c r="B89" s="123" t="s">
        <v>123</v>
      </c>
      <c r="C89" s="124">
        <v>2185</v>
      </c>
      <c r="D89" s="125" t="s">
        <v>124</v>
      </c>
      <c r="E89" s="126"/>
      <c r="F89" s="127">
        <v>1046372.3935896251</v>
      </c>
      <c r="G89" s="128">
        <v>52908.463999989588</v>
      </c>
      <c r="H89" s="128">
        <v>42326.771200000039</v>
      </c>
      <c r="I89" s="128">
        <v>107392.18000002322</v>
      </c>
      <c r="J89" s="128">
        <v>1710.2735994380075</v>
      </c>
      <c r="K89" s="128">
        <v>153947.27468233361</v>
      </c>
      <c r="L89" s="128">
        <v>59278.713846154591</v>
      </c>
      <c r="M89" s="147">
        <v>117818.848</v>
      </c>
      <c r="N89" s="128">
        <v>0</v>
      </c>
      <c r="O89" s="129">
        <v>35584</v>
      </c>
      <c r="P89" s="130"/>
      <c r="Q89" s="131"/>
      <c r="R89" s="128">
        <v>-9914.8097985713121</v>
      </c>
      <c r="S89" s="128"/>
      <c r="T89" s="128">
        <v>0</v>
      </c>
      <c r="U89" s="132">
        <v>2787.4547968017869</v>
      </c>
      <c r="V89" s="132">
        <v>0</v>
      </c>
      <c r="W89" s="133">
        <v>1610211.5639157947</v>
      </c>
    </row>
    <row r="90" spans="1:23" ht="10.5" x14ac:dyDescent="0.25">
      <c r="A90" s="123" t="s">
        <v>289</v>
      </c>
      <c r="B90" s="123" t="s">
        <v>125</v>
      </c>
      <c r="C90" s="124">
        <v>5206</v>
      </c>
      <c r="D90" s="125" t="s">
        <v>126</v>
      </c>
      <c r="E90" s="126"/>
      <c r="F90" s="127">
        <v>643440.93456556054</v>
      </c>
      <c r="G90" s="128">
        <v>9776.5639999980685</v>
      </c>
      <c r="H90" s="128">
        <v>7821.2512000000006</v>
      </c>
      <c r="I90" s="128">
        <v>3735.5976000008063</v>
      </c>
      <c r="J90" s="128">
        <v>0</v>
      </c>
      <c r="K90" s="128">
        <v>48633.64840238911</v>
      </c>
      <c r="L90" s="128">
        <v>5150.8240000000642</v>
      </c>
      <c r="M90" s="147">
        <v>117818.848</v>
      </c>
      <c r="N90" s="128">
        <v>0</v>
      </c>
      <c r="O90" s="129">
        <v>3404.8</v>
      </c>
      <c r="P90" s="130"/>
      <c r="Q90" s="131"/>
      <c r="R90" s="128">
        <v>-5867.4563862233836</v>
      </c>
      <c r="S90" s="128"/>
      <c r="T90" s="128">
        <v>24702.332232051456</v>
      </c>
      <c r="U90" s="132">
        <v>6017.6048335791565</v>
      </c>
      <c r="V90" s="132">
        <v>0</v>
      </c>
      <c r="W90" s="133">
        <v>864634.94844735577</v>
      </c>
    </row>
    <row r="91" spans="1:23" ht="10.5" x14ac:dyDescent="0.25">
      <c r="A91" s="148" t="s">
        <v>291</v>
      </c>
      <c r="B91" s="148"/>
      <c r="C91" s="124">
        <v>2170</v>
      </c>
      <c r="D91" s="125" t="s">
        <v>311</v>
      </c>
      <c r="E91" s="126"/>
      <c r="F91" s="127">
        <v>1021384.3961307685</v>
      </c>
      <c r="G91" s="128">
        <v>41482.739117638863</v>
      </c>
      <c r="H91" s="128">
        <v>25304.047999999966</v>
      </c>
      <c r="I91" s="128">
        <v>55988.956800012034</v>
      </c>
      <c r="J91" s="128">
        <v>0</v>
      </c>
      <c r="K91" s="128">
        <v>100432.81944795787</v>
      </c>
      <c r="L91" s="128">
        <v>14670.964000000175</v>
      </c>
      <c r="M91" s="147">
        <v>117818.848</v>
      </c>
      <c r="N91" s="128">
        <v>0</v>
      </c>
      <c r="O91" s="129">
        <v>6860.8</v>
      </c>
      <c r="P91" s="130"/>
      <c r="Q91" s="131"/>
      <c r="R91" s="128">
        <v>0</v>
      </c>
      <c r="S91" s="128"/>
      <c r="T91" s="128">
        <v>0</v>
      </c>
      <c r="U91" s="132">
        <v>28097.240546784131</v>
      </c>
      <c r="V91" s="132">
        <v>0</v>
      </c>
      <c r="W91" s="133">
        <v>1412040.8120431614</v>
      </c>
    </row>
    <row r="92" spans="1:23" ht="10.5" x14ac:dyDescent="0.25">
      <c r="A92" s="123" t="s">
        <v>289</v>
      </c>
      <c r="B92" s="123" t="s">
        <v>127</v>
      </c>
      <c r="C92" s="124">
        <v>2054</v>
      </c>
      <c r="D92" s="125" t="s">
        <v>128</v>
      </c>
      <c r="E92" s="126"/>
      <c r="F92" s="127">
        <v>1333734.3643664774</v>
      </c>
      <c r="G92" s="128">
        <v>63985.059915480313</v>
      </c>
      <c r="H92" s="128">
        <v>46467.433599999953</v>
      </c>
      <c r="I92" s="128">
        <v>134346.06939721215</v>
      </c>
      <c r="J92" s="128">
        <v>0</v>
      </c>
      <c r="K92" s="128">
        <v>149330.35962351065</v>
      </c>
      <c r="L92" s="128">
        <v>65922.126234333075</v>
      </c>
      <c r="M92" s="147">
        <v>117818.848</v>
      </c>
      <c r="N92" s="128">
        <v>0</v>
      </c>
      <c r="O92" s="129">
        <v>40704</v>
      </c>
      <c r="P92" s="130"/>
      <c r="Q92" s="131"/>
      <c r="R92" s="128">
        <v>-12602.87037338626</v>
      </c>
      <c r="S92" s="128"/>
      <c r="T92" s="128">
        <v>0</v>
      </c>
      <c r="U92" s="132">
        <v>27306.576494102832</v>
      </c>
      <c r="V92" s="132">
        <v>0</v>
      </c>
      <c r="W92" s="133">
        <v>1967011.96725773</v>
      </c>
    </row>
    <row r="93" spans="1:23" ht="10.5" x14ac:dyDescent="0.25">
      <c r="A93" s="123" t="s">
        <v>289</v>
      </c>
      <c r="B93" s="123" t="s">
        <v>129</v>
      </c>
      <c r="C93" s="124">
        <v>2197</v>
      </c>
      <c r="D93" s="125" t="s">
        <v>130</v>
      </c>
      <c r="E93" s="126"/>
      <c r="F93" s="127">
        <v>1290005.3688134782</v>
      </c>
      <c r="G93" s="128">
        <v>71779.111813253636</v>
      </c>
      <c r="H93" s="128">
        <v>56589.05279999999</v>
      </c>
      <c r="I93" s="128">
        <v>115368.45600002505</v>
      </c>
      <c r="J93" s="128">
        <v>0</v>
      </c>
      <c r="K93" s="128">
        <v>144633.16667440048</v>
      </c>
      <c r="L93" s="128">
        <v>37971.655229462121</v>
      </c>
      <c r="M93" s="147">
        <v>117818.848</v>
      </c>
      <c r="N93" s="128">
        <v>0</v>
      </c>
      <c r="O93" s="129">
        <v>49664</v>
      </c>
      <c r="P93" s="130"/>
      <c r="Q93" s="131"/>
      <c r="R93" s="128">
        <v>-12289.376063948865</v>
      </c>
      <c r="S93" s="128"/>
      <c r="T93" s="128">
        <v>0</v>
      </c>
      <c r="U93" s="132">
        <v>13261.525985115208</v>
      </c>
      <c r="V93" s="132">
        <v>0</v>
      </c>
      <c r="W93" s="133">
        <v>1884801.8092517857</v>
      </c>
    </row>
    <row r="94" spans="1:23" ht="10.5" x14ac:dyDescent="0.25">
      <c r="A94" s="148" t="s">
        <v>291</v>
      </c>
      <c r="B94" s="148"/>
      <c r="C94" s="124">
        <v>5205</v>
      </c>
      <c r="D94" s="125" t="s">
        <v>131</v>
      </c>
      <c r="E94" s="126"/>
      <c r="F94" s="127">
        <v>1293128.8684958352</v>
      </c>
      <c r="G94" s="128">
        <v>18582.484917069502</v>
      </c>
      <c r="H94" s="128">
        <v>13342.134400000008</v>
      </c>
      <c r="I94" s="128">
        <v>23718.794400005128</v>
      </c>
      <c r="J94" s="128">
        <v>0</v>
      </c>
      <c r="K94" s="128">
        <v>79935.128615018868</v>
      </c>
      <c r="L94" s="128">
        <v>1290.2913994334426</v>
      </c>
      <c r="M94" s="147">
        <v>117818.848</v>
      </c>
      <c r="N94" s="128">
        <v>0</v>
      </c>
      <c r="O94" s="129">
        <v>5529.6</v>
      </c>
      <c r="P94" s="130"/>
      <c r="Q94" s="131"/>
      <c r="R94" s="128">
        <v>0</v>
      </c>
      <c r="S94" s="128"/>
      <c r="T94" s="128">
        <v>182703.44977263748</v>
      </c>
      <c r="U94" s="132">
        <v>0</v>
      </c>
      <c r="V94" s="132">
        <v>0</v>
      </c>
      <c r="W94" s="133">
        <v>1736049.6</v>
      </c>
    </row>
    <row r="95" spans="1:23" ht="10.5" x14ac:dyDescent="0.25">
      <c r="A95" s="148" t="s">
        <v>291</v>
      </c>
      <c r="B95" s="148"/>
      <c r="C95" s="124">
        <v>2130</v>
      </c>
      <c r="D95" s="125" t="s">
        <v>132</v>
      </c>
      <c r="E95" s="126"/>
      <c r="F95" s="127">
        <v>162421.98348256867</v>
      </c>
      <c r="G95" s="128">
        <v>5771.0986666655263</v>
      </c>
      <c r="H95" s="128">
        <v>3680.5888000000036</v>
      </c>
      <c r="I95" s="128">
        <v>7986.2776000017157</v>
      </c>
      <c r="J95" s="128">
        <v>0</v>
      </c>
      <c r="K95" s="128">
        <v>18595.627885711951</v>
      </c>
      <c r="L95" s="128">
        <v>0</v>
      </c>
      <c r="M95" s="147">
        <v>117818.848</v>
      </c>
      <c r="N95" s="128">
        <v>0</v>
      </c>
      <c r="O95" s="129">
        <v>768</v>
      </c>
      <c r="P95" s="130"/>
      <c r="Q95" s="131"/>
      <c r="R95" s="128">
        <v>0</v>
      </c>
      <c r="S95" s="128"/>
      <c r="T95" s="128">
        <v>0</v>
      </c>
      <c r="U95" s="132">
        <v>61091.896633411699</v>
      </c>
      <c r="V95" s="132">
        <v>0</v>
      </c>
      <c r="W95" s="133">
        <v>378134.3210683596</v>
      </c>
    </row>
    <row r="96" spans="1:23" ht="10.5" x14ac:dyDescent="0.25">
      <c r="A96" s="148" t="s">
        <v>291</v>
      </c>
      <c r="B96" s="148"/>
      <c r="C96" s="124">
        <v>3353</v>
      </c>
      <c r="D96" s="125" t="s">
        <v>133</v>
      </c>
      <c r="E96" s="126"/>
      <c r="F96" s="127">
        <v>584094.44060077588</v>
      </c>
      <c r="G96" s="128">
        <v>27483.007688883459</v>
      </c>
      <c r="H96" s="128">
        <v>21163.385599999983</v>
      </c>
      <c r="I96" s="128">
        <v>84058.447200018156</v>
      </c>
      <c r="J96" s="128">
        <v>0</v>
      </c>
      <c r="K96" s="128">
        <v>69248.164264739506</v>
      </c>
      <c r="L96" s="128">
        <v>20311.211057325072</v>
      </c>
      <c r="M96" s="147">
        <v>117818.848</v>
      </c>
      <c r="N96" s="128">
        <v>0</v>
      </c>
      <c r="O96" s="129">
        <v>2816</v>
      </c>
      <c r="P96" s="130"/>
      <c r="Q96" s="131"/>
      <c r="R96" s="128">
        <v>0</v>
      </c>
      <c r="S96" s="128"/>
      <c r="T96" s="128">
        <v>0</v>
      </c>
      <c r="U96" s="132">
        <v>0</v>
      </c>
      <c r="V96" s="132">
        <v>0</v>
      </c>
      <c r="W96" s="133">
        <v>926993.50441174209</v>
      </c>
    </row>
    <row r="97" spans="1:23" ht="10.5" x14ac:dyDescent="0.25">
      <c r="A97" s="148" t="s">
        <v>291</v>
      </c>
      <c r="B97" s="148"/>
      <c r="C97" s="149">
        <v>3372</v>
      </c>
      <c r="D97" s="125" t="s">
        <v>134</v>
      </c>
      <c r="E97" s="126"/>
      <c r="F97" s="127">
        <v>662181.93265970307</v>
      </c>
      <c r="G97" s="128">
        <v>21853.495999995692</v>
      </c>
      <c r="H97" s="128">
        <v>17482.796800000007</v>
      </c>
      <c r="I97" s="128">
        <v>65890.540800014191</v>
      </c>
      <c r="J97" s="128">
        <v>0</v>
      </c>
      <c r="K97" s="128">
        <v>106138.1222399867</v>
      </c>
      <c r="L97" s="128">
        <v>35241.901538461927</v>
      </c>
      <c r="M97" s="147">
        <v>117818.848</v>
      </c>
      <c r="N97" s="128">
        <v>0</v>
      </c>
      <c r="O97" s="129">
        <v>3353.6000000000004</v>
      </c>
      <c r="P97" s="130"/>
      <c r="Q97" s="131"/>
      <c r="R97" s="128">
        <v>0</v>
      </c>
      <c r="S97" s="128"/>
      <c r="T97" s="128">
        <v>0</v>
      </c>
      <c r="U97" s="132">
        <v>6036.2001581003424</v>
      </c>
      <c r="V97" s="132">
        <v>0</v>
      </c>
      <c r="W97" s="133">
        <v>1035997.4381962619</v>
      </c>
    </row>
    <row r="98" spans="1:23" ht="10.5" x14ac:dyDescent="0.25">
      <c r="A98" s="148" t="s">
        <v>291</v>
      </c>
      <c r="B98" s="148"/>
      <c r="C98" s="124">
        <v>3375</v>
      </c>
      <c r="D98" s="125" t="s">
        <v>135</v>
      </c>
      <c r="E98" s="126"/>
      <c r="F98" s="127">
        <v>624699.93647141801</v>
      </c>
      <c r="G98" s="128">
        <v>11313.285245899406</v>
      </c>
      <c r="H98" s="128">
        <v>8741.3984000000019</v>
      </c>
      <c r="I98" s="128">
        <v>2900.4640000006261</v>
      </c>
      <c r="J98" s="128">
        <v>0</v>
      </c>
      <c r="K98" s="128">
        <v>57331.319194623677</v>
      </c>
      <c r="L98" s="128">
        <v>647.16235294118383</v>
      </c>
      <c r="M98" s="147">
        <v>117818.848</v>
      </c>
      <c r="N98" s="128">
        <v>0</v>
      </c>
      <c r="O98" s="129">
        <v>2918.4</v>
      </c>
      <c r="P98" s="130"/>
      <c r="Q98" s="131"/>
      <c r="R98" s="128">
        <v>0</v>
      </c>
      <c r="S98" s="128"/>
      <c r="T98" s="128">
        <v>12547.586335117012</v>
      </c>
      <c r="U98" s="132">
        <v>6493.947216357803</v>
      </c>
      <c r="V98" s="132">
        <v>0</v>
      </c>
      <c r="W98" s="133">
        <v>845412.34721635783</v>
      </c>
    </row>
    <row r="99" spans="1:23" ht="10.5" x14ac:dyDescent="0.25">
      <c r="A99" s="148" t="s">
        <v>291</v>
      </c>
      <c r="B99" s="148"/>
      <c r="C99" s="124">
        <v>2064</v>
      </c>
      <c r="D99" s="125" t="s">
        <v>312</v>
      </c>
      <c r="E99" s="126"/>
      <c r="F99" s="127">
        <v>684046.43043620267</v>
      </c>
      <c r="G99" s="128">
        <v>71030.675886241894</v>
      </c>
      <c r="H99" s="128">
        <v>52908.464000000051</v>
      </c>
      <c r="I99" s="128">
        <v>86208.791200018619</v>
      </c>
      <c r="J99" s="128">
        <v>0</v>
      </c>
      <c r="K99" s="128">
        <v>97233.798162149978</v>
      </c>
      <c r="L99" s="128">
        <v>3865.3242352941616</v>
      </c>
      <c r="M99" s="147">
        <v>117818.848</v>
      </c>
      <c r="N99" s="128">
        <v>0</v>
      </c>
      <c r="O99" s="129">
        <v>5990.4000000000005</v>
      </c>
      <c r="P99" s="130"/>
      <c r="Q99" s="131"/>
      <c r="R99" s="128">
        <v>0</v>
      </c>
      <c r="S99" s="128"/>
      <c r="T99" s="128">
        <v>0</v>
      </c>
      <c r="U99" s="132">
        <v>68003.110586113413</v>
      </c>
      <c r="V99" s="132">
        <v>0</v>
      </c>
      <c r="W99" s="133">
        <v>1187105.8425060203</v>
      </c>
    </row>
    <row r="100" spans="1:23" ht="10.5" x14ac:dyDescent="0.25">
      <c r="A100" s="148" t="s">
        <v>291</v>
      </c>
      <c r="B100" s="148"/>
      <c r="C100" s="124">
        <v>2132</v>
      </c>
      <c r="D100" s="125" t="s">
        <v>136</v>
      </c>
      <c r="E100" s="126"/>
      <c r="F100" s="127">
        <v>602835.43869491841</v>
      </c>
      <c r="G100" s="128">
        <v>48882.819999990381</v>
      </c>
      <c r="H100" s="128">
        <v>39106.25600000003</v>
      </c>
      <c r="I100" s="128">
        <v>64535.324000014014</v>
      </c>
      <c r="J100" s="128">
        <v>0</v>
      </c>
      <c r="K100" s="128">
        <v>79907.722214624126</v>
      </c>
      <c r="L100" s="128">
        <v>15728.442074074239</v>
      </c>
      <c r="M100" s="147">
        <v>117818.848</v>
      </c>
      <c r="N100" s="128">
        <v>15059.923680894843</v>
      </c>
      <c r="O100" s="129">
        <v>2867.2000000000003</v>
      </c>
      <c r="P100" s="130"/>
      <c r="Q100" s="131"/>
      <c r="R100" s="128">
        <v>0</v>
      </c>
      <c r="S100" s="128"/>
      <c r="T100" s="128">
        <v>0</v>
      </c>
      <c r="U100" s="132">
        <v>135605.57066885405</v>
      </c>
      <c r="V100" s="132">
        <v>0</v>
      </c>
      <c r="W100" s="133">
        <v>1122347.5453333701</v>
      </c>
    </row>
    <row r="101" spans="1:23" ht="10.5" x14ac:dyDescent="0.25">
      <c r="A101" s="123" t="s">
        <v>289</v>
      </c>
      <c r="B101" s="123" t="s">
        <v>137</v>
      </c>
      <c r="C101" s="124">
        <v>3377</v>
      </c>
      <c r="D101" s="125" t="s">
        <v>138</v>
      </c>
      <c r="E101" s="126"/>
      <c r="F101" s="127">
        <v>1780394.8189435413</v>
      </c>
      <c r="G101" s="128">
        <v>102941.46799997959</v>
      </c>
      <c r="H101" s="128">
        <v>82353.174399999945</v>
      </c>
      <c r="I101" s="128">
        <v>161469.06466084332</v>
      </c>
      <c r="J101" s="128">
        <v>2520.4031991717929</v>
      </c>
      <c r="K101" s="128">
        <v>208083.28799997389</v>
      </c>
      <c r="L101" s="128">
        <v>79009.663333334247</v>
      </c>
      <c r="M101" s="147">
        <v>117818.848</v>
      </c>
      <c r="N101" s="128">
        <v>0</v>
      </c>
      <c r="O101" s="129">
        <v>65024</v>
      </c>
      <c r="P101" s="130"/>
      <c r="Q101" s="131"/>
      <c r="R101" s="128">
        <v>-17000.194633629901</v>
      </c>
      <c r="S101" s="128"/>
      <c r="T101" s="128">
        <v>0</v>
      </c>
      <c r="U101" s="132">
        <v>137153.13579135714</v>
      </c>
      <c r="V101" s="132">
        <v>0</v>
      </c>
      <c r="W101" s="133">
        <v>2719767.6696945713</v>
      </c>
    </row>
    <row r="102" spans="1:23" ht="10.5" x14ac:dyDescent="0.25">
      <c r="A102" s="123" t="s">
        <v>289</v>
      </c>
      <c r="B102" s="123" t="s">
        <v>139</v>
      </c>
      <c r="C102" s="124">
        <v>2101</v>
      </c>
      <c r="D102" s="125" t="s">
        <v>140</v>
      </c>
      <c r="E102" s="126"/>
      <c r="F102" s="127">
        <v>887073.90978941356</v>
      </c>
      <c r="G102" s="128">
        <v>36429.619628245593</v>
      </c>
      <c r="H102" s="128">
        <v>25764.121599999962</v>
      </c>
      <c r="I102" s="128">
        <v>85650.238948428421</v>
      </c>
      <c r="J102" s="128">
        <v>0</v>
      </c>
      <c r="K102" s="128">
        <v>86088.5933999892</v>
      </c>
      <c r="L102" s="128">
        <v>38549.024000000485</v>
      </c>
      <c r="M102" s="147">
        <v>117818.848</v>
      </c>
      <c r="N102" s="128">
        <v>0</v>
      </c>
      <c r="O102" s="129">
        <v>39680</v>
      </c>
      <c r="P102" s="130"/>
      <c r="Q102" s="131"/>
      <c r="R102" s="128">
        <v>-8320.4724491313336</v>
      </c>
      <c r="S102" s="128"/>
      <c r="T102" s="128">
        <v>0</v>
      </c>
      <c r="U102" s="132">
        <v>1733.5351271044929</v>
      </c>
      <c r="V102" s="132">
        <v>0</v>
      </c>
      <c r="W102" s="133">
        <v>1310467.4180440505</v>
      </c>
    </row>
    <row r="103" spans="1:23" ht="10.5" x14ac:dyDescent="0.25">
      <c r="A103" s="148" t="s">
        <v>291</v>
      </c>
      <c r="B103" s="148"/>
      <c r="C103" s="124">
        <v>2115</v>
      </c>
      <c r="D103" s="125" t="s">
        <v>25</v>
      </c>
      <c r="E103" s="126"/>
      <c r="F103" s="127">
        <v>602835.43869491841</v>
      </c>
      <c r="G103" s="128">
        <v>28431.641931028869</v>
      </c>
      <c r="H103" s="128">
        <v>17022.72319999996</v>
      </c>
      <c r="I103" s="128">
        <v>16972.715200003629</v>
      </c>
      <c r="J103" s="128">
        <v>378.06047987576721</v>
      </c>
      <c r="K103" s="128">
        <v>48678.878283630256</v>
      </c>
      <c r="L103" s="128">
        <v>5116.4811566265698</v>
      </c>
      <c r="M103" s="147">
        <v>117818.848</v>
      </c>
      <c r="N103" s="128">
        <v>0</v>
      </c>
      <c r="O103" s="129">
        <v>2995.2000000000003</v>
      </c>
      <c r="P103" s="130"/>
      <c r="Q103" s="131"/>
      <c r="R103" s="128">
        <v>0</v>
      </c>
      <c r="S103" s="128"/>
      <c r="T103" s="128">
        <v>0</v>
      </c>
      <c r="U103" s="132">
        <v>34091.659293451463</v>
      </c>
      <c r="V103" s="132">
        <v>0</v>
      </c>
      <c r="W103" s="133">
        <v>874341.64623953495</v>
      </c>
    </row>
    <row r="104" spans="1:23" ht="10.5" x14ac:dyDescent="0.25">
      <c r="A104" s="148" t="s">
        <v>291</v>
      </c>
      <c r="B104" s="148"/>
      <c r="C104" s="124">
        <v>2086</v>
      </c>
      <c r="D104" s="125" t="s">
        <v>401</v>
      </c>
      <c r="E104" s="126"/>
      <c r="F104" s="127">
        <v>1464921.3510254752</v>
      </c>
      <c r="G104" s="128">
        <v>86419.896399982928</v>
      </c>
      <c r="H104" s="128">
        <v>62109.936000000089</v>
      </c>
      <c r="I104" s="128">
        <v>145758.31760003144</v>
      </c>
      <c r="J104" s="128">
        <v>6174.9878379708853</v>
      </c>
      <c r="K104" s="128">
        <v>226819.83237603994</v>
      </c>
      <c r="L104" s="128">
        <v>87465.333678049676</v>
      </c>
      <c r="M104" s="147">
        <v>117818.848</v>
      </c>
      <c r="N104" s="128">
        <v>0</v>
      </c>
      <c r="O104" s="129">
        <v>11468.800000000001</v>
      </c>
      <c r="P104" s="130"/>
      <c r="Q104" s="131"/>
      <c r="R104" s="128">
        <v>0</v>
      </c>
      <c r="S104" s="128"/>
      <c r="T104" s="128">
        <v>0</v>
      </c>
      <c r="U104" s="132">
        <v>0</v>
      </c>
      <c r="V104" s="132">
        <v>0</v>
      </c>
      <c r="W104" s="133">
        <v>2208957.3029175499</v>
      </c>
    </row>
    <row r="105" spans="1:23" ht="10.5" x14ac:dyDescent="0.25">
      <c r="A105" s="148" t="s">
        <v>292</v>
      </c>
      <c r="B105" s="148"/>
      <c r="C105" s="152">
        <v>2000</v>
      </c>
      <c r="D105" s="125" t="s">
        <v>433</v>
      </c>
      <c r="E105" s="126"/>
      <c r="F105" s="127">
        <v>1037001.8945425539</v>
      </c>
      <c r="G105" s="128">
        <v>62901.316244885536</v>
      </c>
      <c r="H105" s="128">
        <v>38646.182399999991</v>
      </c>
      <c r="I105" s="128">
        <v>92324.769600019834</v>
      </c>
      <c r="J105" s="128">
        <v>2772.4435190889553</v>
      </c>
      <c r="K105" s="128">
        <v>135954.09700172208</v>
      </c>
      <c r="L105" s="128">
        <v>63336.058074074834</v>
      </c>
      <c r="M105" s="147">
        <v>117818.848</v>
      </c>
      <c r="N105" s="128">
        <v>0</v>
      </c>
      <c r="O105" s="129">
        <v>16691.2</v>
      </c>
      <c r="P105" s="130"/>
      <c r="Q105" s="131"/>
      <c r="R105" s="128">
        <v>0</v>
      </c>
      <c r="S105" s="128"/>
      <c r="T105" s="128">
        <v>0</v>
      </c>
      <c r="U105" s="132">
        <v>128213.10857446399</v>
      </c>
      <c r="V105" s="132">
        <v>0</v>
      </c>
      <c r="W105" s="133">
        <v>1695659.917956809</v>
      </c>
    </row>
    <row r="106" spans="1:23" ht="10.5" x14ac:dyDescent="0.25">
      <c r="A106" s="148" t="s">
        <v>291</v>
      </c>
      <c r="B106" s="148"/>
      <c r="C106" s="152">
        <v>2031</v>
      </c>
      <c r="D106" s="125" t="s">
        <v>141</v>
      </c>
      <c r="E106" s="126"/>
      <c r="F106" s="127">
        <v>624699.93647141801</v>
      </c>
      <c r="G106" s="128">
        <v>72882.946534639064</v>
      </c>
      <c r="H106" s="128">
        <v>46007.360000000008</v>
      </c>
      <c r="I106" s="128">
        <v>81007.959200017474</v>
      </c>
      <c r="J106" s="128">
        <v>0</v>
      </c>
      <c r="K106" s="128">
        <v>103395.42260868265</v>
      </c>
      <c r="L106" s="128">
        <v>6286.7200000000676</v>
      </c>
      <c r="M106" s="147">
        <v>117818.848</v>
      </c>
      <c r="N106" s="128">
        <v>0</v>
      </c>
      <c r="O106" s="129">
        <v>5478.4000000000005</v>
      </c>
      <c r="P106" s="130"/>
      <c r="Q106" s="131"/>
      <c r="R106" s="128">
        <v>0</v>
      </c>
      <c r="S106" s="128"/>
      <c r="T106" s="128">
        <v>0</v>
      </c>
      <c r="U106" s="132">
        <v>37478.750386508997</v>
      </c>
      <c r="V106" s="132">
        <v>0</v>
      </c>
      <c r="W106" s="133">
        <v>1095056.3432012661</v>
      </c>
    </row>
    <row r="107" spans="1:23" ht="10.5" x14ac:dyDescent="0.25">
      <c r="A107" s="123" t="s">
        <v>289</v>
      </c>
      <c r="B107" s="123" t="s">
        <v>142</v>
      </c>
      <c r="C107" s="124">
        <v>3365</v>
      </c>
      <c r="D107" s="125" t="s">
        <v>143</v>
      </c>
      <c r="E107" s="126"/>
      <c r="F107" s="127">
        <v>1121336.3859661953</v>
      </c>
      <c r="G107" s="128">
        <v>57473.451037826482</v>
      </c>
      <c r="H107" s="128">
        <v>34965.593600000022</v>
      </c>
      <c r="I107" s="128">
        <v>49377.899200010659</v>
      </c>
      <c r="J107" s="128">
        <v>0</v>
      </c>
      <c r="K107" s="128">
        <v>152973.17486414462</v>
      </c>
      <c r="L107" s="128">
        <v>41141.998333333737</v>
      </c>
      <c r="M107" s="147">
        <v>117818.848</v>
      </c>
      <c r="N107" s="128">
        <v>0</v>
      </c>
      <c r="O107" s="129">
        <v>7270.4</v>
      </c>
      <c r="P107" s="130"/>
      <c r="Q107" s="131"/>
      <c r="R107" s="128">
        <v>-10632.932103141602</v>
      </c>
      <c r="S107" s="128"/>
      <c r="T107" s="128">
        <v>0</v>
      </c>
      <c r="U107" s="132">
        <v>20426.346092357067</v>
      </c>
      <c r="V107" s="132">
        <v>0</v>
      </c>
      <c r="W107" s="133">
        <v>1592151.1649907259</v>
      </c>
    </row>
    <row r="108" spans="1:23" ht="10.5" x14ac:dyDescent="0.25">
      <c r="A108" s="123" t="s">
        <v>289</v>
      </c>
      <c r="B108" s="123" t="s">
        <v>144</v>
      </c>
      <c r="C108" s="124">
        <v>5202</v>
      </c>
      <c r="D108" s="125" t="s">
        <v>145</v>
      </c>
      <c r="E108" s="126"/>
      <c r="F108" s="127">
        <v>646564.43424791761</v>
      </c>
      <c r="G108" s="128">
        <v>31054.967999993834</v>
      </c>
      <c r="H108" s="128">
        <v>24843.974399999977</v>
      </c>
      <c r="I108" s="128">
        <v>18217.914400003912</v>
      </c>
      <c r="J108" s="128">
        <v>0</v>
      </c>
      <c r="K108" s="128">
        <v>66446.922910336492</v>
      </c>
      <c r="L108" s="128">
        <v>3216.6162711864813</v>
      </c>
      <c r="M108" s="147">
        <v>117818.848</v>
      </c>
      <c r="N108" s="128">
        <v>0</v>
      </c>
      <c r="O108" s="129">
        <v>3584</v>
      </c>
      <c r="P108" s="130"/>
      <c r="Q108" s="131"/>
      <c r="R108" s="128">
        <v>-6109.955639329557</v>
      </c>
      <c r="S108" s="128"/>
      <c r="T108" s="128">
        <v>0</v>
      </c>
      <c r="U108" s="132">
        <v>18663.001792203868</v>
      </c>
      <c r="V108" s="132">
        <v>0</v>
      </c>
      <c r="W108" s="133">
        <v>924300.72438231274</v>
      </c>
    </row>
    <row r="109" spans="1:23" ht="10.5" x14ac:dyDescent="0.25">
      <c r="A109" s="148" t="s">
        <v>291</v>
      </c>
      <c r="B109" s="148"/>
      <c r="C109" s="149">
        <v>2003</v>
      </c>
      <c r="D109" s="125" t="s">
        <v>146</v>
      </c>
      <c r="E109" s="126"/>
      <c r="F109" s="127">
        <v>712157.92757741653</v>
      </c>
      <c r="G109" s="128">
        <v>77853.079499984626</v>
      </c>
      <c r="H109" s="128">
        <v>48767.80159999997</v>
      </c>
      <c r="I109" s="128">
        <v>103776.60160002236</v>
      </c>
      <c r="J109" s="128">
        <v>288.04607990534265</v>
      </c>
      <c r="K109" s="128">
        <v>108335.42613331972</v>
      </c>
      <c r="L109" s="128">
        <v>7413.9939310345626</v>
      </c>
      <c r="M109" s="147">
        <v>117818.848</v>
      </c>
      <c r="N109" s="128">
        <v>0</v>
      </c>
      <c r="O109" s="129">
        <v>4940.8</v>
      </c>
      <c r="P109" s="130"/>
      <c r="Q109" s="131"/>
      <c r="R109" s="128">
        <v>0</v>
      </c>
      <c r="S109" s="128"/>
      <c r="T109" s="128">
        <v>0</v>
      </c>
      <c r="U109" s="132">
        <v>113233.33283863496</v>
      </c>
      <c r="V109" s="132">
        <v>0</v>
      </c>
      <c r="W109" s="133">
        <v>1294585.8572603182</v>
      </c>
    </row>
    <row r="110" spans="1:23" ht="10.5" x14ac:dyDescent="0.25">
      <c r="A110" s="123" t="s">
        <v>289</v>
      </c>
      <c r="B110" s="123" t="s">
        <v>147</v>
      </c>
      <c r="C110" s="124">
        <v>2140</v>
      </c>
      <c r="D110" s="125" t="s">
        <v>148</v>
      </c>
      <c r="E110" s="126"/>
      <c r="F110" s="127">
        <v>1302499.3675429064</v>
      </c>
      <c r="G110" s="128">
        <v>30980.673818175703</v>
      </c>
      <c r="H110" s="128">
        <v>17942.8704</v>
      </c>
      <c r="I110" s="128">
        <v>30039.805600006486</v>
      </c>
      <c r="J110" s="128">
        <v>0</v>
      </c>
      <c r="K110" s="128">
        <v>109605.13401598624</v>
      </c>
      <c r="L110" s="128">
        <v>3966.340564841556</v>
      </c>
      <c r="M110" s="147">
        <v>117818.848</v>
      </c>
      <c r="N110" s="128">
        <v>0</v>
      </c>
      <c r="O110" s="129">
        <v>21581.75</v>
      </c>
      <c r="P110" s="130"/>
      <c r="Q110" s="131"/>
      <c r="R110" s="128">
        <v>-11990.128984136254</v>
      </c>
      <c r="S110" s="128"/>
      <c r="T110" s="128">
        <v>130206.96005808358</v>
      </c>
      <c r="U110" s="132">
        <v>0</v>
      </c>
      <c r="V110" s="132">
        <v>0</v>
      </c>
      <c r="W110" s="133">
        <v>1752651.6210158637</v>
      </c>
    </row>
    <row r="111" spans="1:23" ht="10.5" x14ac:dyDescent="0.25">
      <c r="A111" s="123" t="s">
        <v>289</v>
      </c>
      <c r="B111" s="123" t="s">
        <v>149</v>
      </c>
      <c r="C111" s="124">
        <v>2174</v>
      </c>
      <c r="D111" s="125" t="s">
        <v>150</v>
      </c>
      <c r="E111" s="126"/>
      <c r="F111" s="127">
        <v>1274387.8704016928</v>
      </c>
      <c r="G111" s="128">
        <v>22264.875678827721</v>
      </c>
      <c r="H111" s="128">
        <v>15642.502399999996</v>
      </c>
      <c r="I111" s="128">
        <v>24753.960000005394</v>
      </c>
      <c r="J111" s="128">
        <v>0</v>
      </c>
      <c r="K111" s="128">
        <v>95929.922603377796</v>
      </c>
      <c r="L111" s="128">
        <v>1886.0160000000203</v>
      </c>
      <c r="M111" s="147">
        <v>117818.848</v>
      </c>
      <c r="N111" s="128">
        <v>0</v>
      </c>
      <c r="O111" s="129">
        <v>33536</v>
      </c>
      <c r="P111" s="130"/>
      <c r="Q111" s="131"/>
      <c r="R111" s="128">
        <v>-11650.230711696999</v>
      </c>
      <c r="S111" s="128"/>
      <c r="T111" s="128">
        <v>152756.00491609628</v>
      </c>
      <c r="U111" s="132">
        <v>0</v>
      </c>
      <c r="V111" s="132">
        <v>0</v>
      </c>
      <c r="W111" s="133">
        <v>1727325.7692883031</v>
      </c>
    </row>
    <row r="112" spans="1:23" ht="10.5" x14ac:dyDescent="0.25">
      <c r="A112" s="123" t="s">
        <v>289</v>
      </c>
      <c r="B112" s="123" t="s">
        <v>151</v>
      </c>
      <c r="C112" s="124">
        <v>2055</v>
      </c>
      <c r="D112" s="125" t="s">
        <v>152</v>
      </c>
      <c r="E112" s="126"/>
      <c r="F112" s="127">
        <v>974531.90089541208</v>
      </c>
      <c r="G112" s="128">
        <v>43086.497999991487</v>
      </c>
      <c r="H112" s="128">
        <v>34045.446399999979</v>
      </c>
      <c r="I112" s="128">
        <v>58969.433600012839</v>
      </c>
      <c r="J112" s="128">
        <v>0</v>
      </c>
      <c r="K112" s="128">
        <v>109781.41763854044</v>
      </c>
      <c r="L112" s="128">
        <v>25163.424000000214</v>
      </c>
      <c r="M112" s="147">
        <v>117818.848</v>
      </c>
      <c r="N112" s="128">
        <v>0</v>
      </c>
      <c r="O112" s="129">
        <v>23952</v>
      </c>
      <c r="P112" s="130"/>
      <c r="Q112" s="131"/>
      <c r="R112" s="128">
        <v>-9171.6994256685884</v>
      </c>
      <c r="S112" s="128"/>
      <c r="T112" s="128">
        <v>0</v>
      </c>
      <c r="U112" s="132">
        <v>4768.0961473423522</v>
      </c>
      <c r="V112" s="132">
        <v>0</v>
      </c>
      <c r="W112" s="133">
        <v>1382945.3652556308</v>
      </c>
    </row>
    <row r="113" spans="1:23" ht="10.5" x14ac:dyDescent="0.25">
      <c r="A113" s="148" t="s">
        <v>291</v>
      </c>
      <c r="B113" s="148"/>
      <c r="C113" s="149">
        <v>2178</v>
      </c>
      <c r="D113" s="125" t="s">
        <v>153</v>
      </c>
      <c r="E113" s="126"/>
      <c r="F113" s="127">
        <v>1271264.3707193357</v>
      </c>
      <c r="G113" s="128">
        <v>27162.80214320451</v>
      </c>
      <c r="H113" s="128">
        <v>20703.312000000085</v>
      </c>
      <c r="I113" s="128">
        <v>29829.772000006531</v>
      </c>
      <c r="J113" s="128">
        <v>0</v>
      </c>
      <c r="K113" s="128">
        <v>147729.74726398144</v>
      </c>
      <c r="L113" s="128">
        <v>1290.4081613833011</v>
      </c>
      <c r="M113" s="147">
        <v>117818.848</v>
      </c>
      <c r="N113" s="128">
        <v>0</v>
      </c>
      <c r="O113" s="129">
        <v>6144</v>
      </c>
      <c r="P113" s="130"/>
      <c r="Q113" s="131"/>
      <c r="R113" s="128">
        <v>0</v>
      </c>
      <c r="S113" s="128"/>
      <c r="T113" s="128">
        <v>85460.739712088209</v>
      </c>
      <c r="U113" s="132">
        <v>0</v>
      </c>
      <c r="V113" s="132">
        <v>0</v>
      </c>
      <c r="W113" s="133">
        <v>1707404</v>
      </c>
    </row>
    <row r="114" spans="1:23" ht="10.5" x14ac:dyDescent="0.25">
      <c r="A114" s="148" t="s">
        <v>291</v>
      </c>
      <c r="B114" s="148"/>
      <c r="C114" s="124">
        <v>3366</v>
      </c>
      <c r="D114" s="125" t="s">
        <v>313</v>
      </c>
      <c r="E114" s="126"/>
      <c r="F114" s="127">
        <v>590341.43996549002</v>
      </c>
      <c r="G114" s="128">
        <v>31701.946499993737</v>
      </c>
      <c r="H114" s="128">
        <v>23003.68000000004</v>
      </c>
      <c r="I114" s="128">
        <v>12707.032800002748</v>
      </c>
      <c r="J114" s="128">
        <v>0</v>
      </c>
      <c r="K114" s="128">
        <v>73924.325999990717</v>
      </c>
      <c r="L114" s="128">
        <v>12995.829000000149</v>
      </c>
      <c r="M114" s="147">
        <v>117818.848</v>
      </c>
      <c r="N114" s="128">
        <v>0</v>
      </c>
      <c r="O114" s="129">
        <v>3225.6000000000004</v>
      </c>
      <c r="P114" s="130"/>
      <c r="Q114" s="131"/>
      <c r="R114" s="128">
        <v>0</v>
      </c>
      <c r="S114" s="128"/>
      <c r="T114" s="128">
        <v>0</v>
      </c>
      <c r="U114" s="132">
        <v>27094.341281486093</v>
      </c>
      <c r="V114" s="132">
        <v>0</v>
      </c>
      <c r="W114" s="133">
        <v>892813.04354696348</v>
      </c>
    </row>
    <row r="115" spans="1:23" ht="10.5" x14ac:dyDescent="0.25">
      <c r="A115" s="148" t="s">
        <v>291</v>
      </c>
      <c r="B115" s="148"/>
      <c r="C115" s="149">
        <v>2077</v>
      </c>
      <c r="D115" s="125" t="s">
        <v>154</v>
      </c>
      <c r="E115" s="126"/>
      <c r="F115" s="127">
        <v>627823.43615377508</v>
      </c>
      <c r="G115" s="128">
        <v>57494.145235590739</v>
      </c>
      <c r="H115" s="128">
        <v>36805.887999999984</v>
      </c>
      <c r="I115" s="128">
        <v>95380.258400020612</v>
      </c>
      <c r="J115" s="128">
        <v>0</v>
      </c>
      <c r="K115" s="128">
        <v>67333.948178815088</v>
      </c>
      <c r="L115" s="128">
        <v>2457.0597333333594</v>
      </c>
      <c r="M115" s="147">
        <v>117818.848</v>
      </c>
      <c r="N115" s="128">
        <v>0</v>
      </c>
      <c r="O115" s="129">
        <v>3686.4</v>
      </c>
      <c r="P115" s="130"/>
      <c r="Q115" s="131"/>
      <c r="R115" s="128">
        <v>0</v>
      </c>
      <c r="S115" s="128"/>
      <c r="T115" s="128">
        <v>0</v>
      </c>
      <c r="U115" s="132">
        <v>46797.44203774957</v>
      </c>
      <c r="V115" s="132">
        <v>0</v>
      </c>
      <c r="W115" s="133">
        <v>1055597.4257392846</v>
      </c>
    </row>
    <row r="116" spans="1:23" ht="10.5" x14ac:dyDescent="0.25">
      <c r="A116" s="123" t="s">
        <v>289</v>
      </c>
      <c r="B116" s="123" t="s">
        <v>155</v>
      </c>
      <c r="C116" s="124">
        <v>2146</v>
      </c>
      <c r="D116" s="125" t="s">
        <v>156</v>
      </c>
      <c r="E116" s="126"/>
      <c r="F116" s="127">
        <v>1914705.3052848962</v>
      </c>
      <c r="G116" s="128">
        <v>48316.485746183345</v>
      </c>
      <c r="H116" s="128">
        <v>34505.519999999909</v>
      </c>
      <c r="I116" s="128">
        <v>13697.191200002957</v>
      </c>
      <c r="J116" s="128">
        <v>0</v>
      </c>
      <c r="K116" s="128">
        <v>182971.0742957686</v>
      </c>
      <c r="L116" s="128">
        <v>5769.6492319392237</v>
      </c>
      <c r="M116" s="147">
        <v>117818.848</v>
      </c>
      <c r="N116" s="128">
        <v>30467.729171353378</v>
      </c>
      <c r="O116" s="129">
        <v>36052.75</v>
      </c>
      <c r="P116" s="130"/>
      <c r="Q116" s="131"/>
      <c r="R116" s="128">
        <v>-17653.74170942662</v>
      </c>
      <c r="S116" s="128"/>
      <c r="T116" s="128">
        <v>244555.92624120973</v>
      </c>
      <c r="U116" s="132">
        <v>0</v>
      </c>
      <c r="V116" s="132">
        <v>0</v>
      </c>
      <c r="W116" s="133">
        <v>2611206.7374619269</v>
      </c>
    </row>
    <row r="117" spans="1:23" ht="10.5" x14ac:dyDescent="0.25">
      <c r="A117" s="148" t="s">
        <v>291</v>
      </c>
      <c r="B117" s="148"/>
      <c r="C117" s="149">
        <v>2023</v>
      </c>
      <c r="D117" s="148" t="s">
        <v>157</v>
      </c>
      <c r="E117" s="126"/>
      <c r="F117" s="127">
        <v>974531.90089541208</v>
      </c>
      <c r="G117" s="128">
        <v>86146.167545437522</v>
      </c>
      <c r="H117" s="128">
        <v>64410.304000000047</v>
      </c>
      <c r="I117" s="128">
        <v>126425.2248000273</v>
      </c>
      <c r="J117" s="128">
        <v>23786.030228582586</v>
      </c>
      <c r="K117" s="128">
        <v>166428.86573791018</v>
      </c>
      <c r="L117" s="128">
        <v>57006.99951943526</v>
      </c>
      <c r="M117" s="147">
        <v>117818.848</v>
      </c>
      <c r="N117" s="128">
        <v>0</v>
      </c>
      <c r="O117" s="129">
        <v>7424</v>
      </c>
      <c r="P117" s="130"/>
      <c r="Q117" s="131"/>
      <c r="R117" s="128">
        <v>0</v>
      </c>
      <c r="S117" s="128"/>
      <c r="T117" s="128">
        <v>0</v>
      </c>
      <c r="U117" s="132">
        <v>30482.759105448378</v>
      </c>
      <c r="V117" s="132">
        <v>0</v>
      </c>
      <c r="W117" s="133">
        <v>1654461.0998322533</v>
      </c>
    </row>
    <row r="118" spans="1:23" ht="10.5" x14ac:dyDescent="0.25">
      <c r="A118" s="148" t="s">
        <v>291</v>
      </c>
      <c r="B118" s="148"/>
      <c r="C118" s="149">
        <v>2025</v>
      </c>
      <c r="D118" s="148" t="s">
        <v>52</v>
      </c>
      <c r="E118" s="126"/>
      <c r="F118" s="127">
        <v>1146324.383425052</v>
      </c>
      <c r="G118" s="128">
        <v>69434.475885103777</v>
      </c>
      <c r="H118" s="128">
        <v>54288.684799999995</v>
      </c>
      <c r="I118" s="128">
        <v>142667.82320003083</v>
      </c>
      <c r="J118" s="128">
        <v>0</v>
      </c>
      <c r="K118" s="128">
        <v>156613.83006618725</v>
      </c>
      <c r="L118" s="128">
        <v>81505.274782609602</v>
      </c>
      <c r="M118" s="147">
        <v>117818.848</v>
      </c>
      <c r="N118" s="128">
        <v>0</v>
      </c>
      <c r="O118" s="129">
        <v>6502.4000000000005</v>
      </c>
      <c r="P118" s="130"/>
      <c r="Q118" s="131"/>
      <c r="R118" s="128">
        <v>0</v>
      </c>
      <c r="S118" s="128"/>
      <c r="T118" s="128">
        <v>0</v>
      </c>
      <c r="U118" s="132">
        <v>0</v>
      </c>
      <c r="V118" s="132">
        <v>0</v>
      </c>
      <c r="W118" s="133">
        <v>1775155.7201589833</v>
      </c>
    </row>
    <row r="119" spans="1:23" ht="10.5" x14ac:dyDescent="0.25">
      <c r="A119" s="148" t="s">
        <v>291</v>
      </c>
      <c r="B119" s="148"/>
      <c r="C119" s="149">
        <v>3369</v>
      </c>
      <c r="D119" s="125" t="s">
        <v>158</v>
      </c>
      <c r="E119" s="126"/>
      <c r="F119" s="127">
        <v>649687.93393027468</v>
      </c>
      <c r="G119" s="128">
        <v>18402.94399999638</v>
      </c>
      <c r="H119" s="128">
        <v>14722.355200000015</v>
      </c>
      <c r="I119" s="128">
        <v>45472.274400009825</v>
      </c>
      <c r="J119" s="128">
        <v>0</v>
      </c>
      <c r="K119" s="128">
        <v>98397.279507679952</v>
      </c>
      <c r="L119" s="128">
        <v>39853.566561798209</v>
      </c>
      <c r="M119" s="147">
        <v>117818.848</v>
      </c>
      <c r="N119" s="128">
        <v>0</v>
      </c>
      <c r="O119" s="129">
        <v>3891.2000000000003</v>
      </c>
      <c r="P119" s="130"/>
      <c r="Q119" s="131"/>
      <c r="R119" s="128">
        <v>0</v>
      </c>
      <c r="S119" s="128"/>
      <c r="T119" s="128">
        <v>0</v>
      </c>
      <c r="U119" s="132">
        <v>0</v>
      </c>
      <c r="V119" s="132">
        <v>0</v>
      </c>
      <c r="W119" s="133">
        <v>988246.401599759</v>
      </c>
    </row>
    <row r="120" spans="1:23" ht="10.5" x14ac:dyDescent="0.25">
      <c r="A120" s="148" t="s">
        <v>291</v>
      </c>
      <c r="B120" s="148"/>
      <c r="C120" s="124">
        <v>3333</v>
      </c>
      <c r="D120" s="125" t="s">
        <v>159</v>
      </c>
      <c r="E120" s="126"/>
      <c r="F120" s="127">
        <v>643440.93456556054</v>
      </c>
      <c r="G120" s="128">
        <v>26823.158943390928</v>
      </c>
      <c r="H120" s="128">
        <v>17482.796800000029</v>
      </c>
      <c r="I120" s="128">
        <v>46237.396800009963</v>
      </c>
      <c r="J120" s="128">
        <v>0</v>
      </c>
      <c r="K120" s="128">
        <v>73483.126847990774</v>
      </c>
      <c r="L120" s="128">
        <v>10360.514560000116</v>
      </c>
      <c r="M120" s="147">
        <v>117818.848</v>
      </c>
      <c r="N120" s="128">
        <v>0</v>
      </c>
      <c r="O120" s="129">
        <v>3200</v>
      </c>
      <c r="P120" s="130"/>
      <c r="Q120" s="131"/>
      <c r="R120" s="128">
        <v>0</v>
      </c>
      <c r="S120" s="128"/>
      <c r="T120" s="128">
        <v>0</v>
      </c>
      <c r="U120" s="132">
        <v>9776.6546201969031</v>
      </c>
      <c r="V120" s="132">
        <v>0</v>
      </c>
      <c r="W120" s="133">
        <v>948623.43113714934</v>
      </c>
    </row>
    <row r="121" spans="1:23" ht="10.5" x14ac:dyDescent="0.25">
      <c r="A121" s="148" t="s">
        <v>291</v>
      </c>
      <c r="B121" s="148"/>
      <c r="C121" s="124">
        <v>3373</v>
      </c>
      <c r="D121" s="125" t="s">
        <v>160</v>
      </c>
      <c r="E121" s="126"/>
      <c r="F121" s="127">
        <v>377943.46156520786</v>
      </c>
      <c r="G121" s="128">
        <v>10351.655999997929</v>
      </c>
      <c r="H121" s="128">
        <v>8281.3247999999803</v>
      </c>
      <c r="I121" s="128">
        <v>32790.245600007074</v>
      </c>
      <c r="J121" s="128">
        <v>0</v>
      </c>
      <c r="K121" s="128">
        <v>27765.298879996517</v>
      </c>
      <c r="L121" s="128">
        <v>5495.8333211009776</v>
      </c>
      <c r="M121" s="147">
        <v>117818.848</v>
      </c>
      <c r="N121" s="128">
        <v>0</v>
      </c>
      <c r="O121" s="129">
        <v>2483.2000000000003</v>
      </c>
      <c r="P121" s="130"/>
      <c r="Q121" s="131"/>
      <c r="R121" s="128">
        <v>0</v>
      </c>
      <c r="S121" s="128"/>
      <c r="T121" s="128">
        <v>0</v>
      </c>
      <c r="U121" s="132">
        <v>47863.906384451257</v>
      </c>
      <c r="V121" s="132">
        <v>0</v>
      </c>
      <c r="W121" s="133">
        <v>630793.77455076156</v>
      </c>
    </row>
    <row r="122" spans="1:23" ht="10.5" x14ac:dyDescent="0.25">
      <c r="A122" s="123" t="s">
        <v>289</v>
      </c>
      <c r="B122" s="123" t="s">
        <v>161</v>
      </c>
      <c r="C122" s="124">
        <v>3334</v>
      </c>
      <c r="D122" s="125" t="s">
        <v>162</v>
      </c>
      <c r="E122" s="126"/>
      <c r="F122" s="127">
        <v>652811.43361263187</v>
      </c>
      <c r="G122" s="128">
        <v>47400.540619708947</v>
      </c>
      <c r="H122" s="128">
        <v>37726.035200000049</v>
      </c>
      <c r="I122" s="128">
        <v>76712.272000016586</v>
      </c>
      <c r="J122" s="128">
        <v>2214.3542392723652</v>
      </c>
      <c r="K122" s="128">
        <v>91815.281315242712</v>
      </c>
      <c r="L122" s="128">
        <v>19910.72710614543</v>
      </c>
      <c r="M122" s="147">
        <v>117818.848</v>
      </c>
      <c r="N122" s="128">
        <v>0</v>
      </c>
      <c r="O122" s="129">
        <v>3123.2000000000003</v>
      </c>
      <c r="P122" s="130"/>
      <c r="Q122" s="131"/>
      <c r="R122" s="128">
        <v>-6330.7343619621506</v>
      </c>
      <c r="S122" s="128"/>
      <c r="T122" s="128">
        <v>0</v>
      </c>
      <c r="U122" s="132">
        <v>16679.245818494237</v>
      </c>
      <c r="V122" s="132">
        <v>0</v>
      </c>
      <c r="W122" s="133">
        <v>1059881.2035495499</v>
      </c>
    </row>
    <row r="123" spans="1:23" ht="10.5" x14ac:dyDescent="0.25">
      <c r="A123" s="123" t="s">
        <v>289</v>
      </c>
      <c r="B123" s="123" t="s">
        <v>163</v>
      </c>
      <c r="C123" s="124">
        <v>3335</v>
      </c>
      <c r="D123" s="125" t="s">
        <v>164</v>
      </c>
      <c r="E123" s="126"/>
      <c r="F123" s="127">
        <v>1021384.3961307685</v>
      </c>
      <c r="G123" s="128">
        <v>61534.843999987846</v>
      </c>
      <c r="H123" s="128">
        <v>49227.875200000009</v>
      </c>
      <c r="I123" s="128">
        <v>131516.03920002826</v>
      </c>
      <c r="J123" s="128">
        <v>0</v>
      </c>
      <c r="K123" s="128">
        <v>145610.16203075094</v>
      </c>
      <c r="L123" s="128">
        <v>35975.755200000414</v>
      </c>
      <c r="M123" s="147">
        <v>117818.848</v>
      </c>
      <c r="N123" s="128">
        <v>0</v>
      </c>
      <c r="O123" s="129">
        <v>5683.2000000000007</v>
      </c>
      <c r="P123" s="130"/>
      <c r="Q123" s="131"/>
      <c r="R123" s="128">
        <v>-9777.7320410966313</v>
      </c>
      <c r="S123" s="128"/>
      <c r="T123" s="128">
        <v>0</v>
      </c>
      <c r="U123" s="132">
        <v>4652.7324708059896</v>
      </c>
      <c r="V123" s="132">
        <v>0</v>
      </c>
      <c r="W123" s="133">
        <v>1563626.1201912451</v>
      </c>
    </row>
    <row r="124" spans="1:23" ht="10.5" x14ac:dyDescent="0.25">
      <c r="A124" s="148" t="s">
        <v>291</v>
      </c>
      <c r="B124" s="148"/>
      <c r="C124" s="124">
        <v>3354</v>
      </c>
      <c r="D124" s="125" t="s">
        <v>165</v>
      </c>
      <c r="E124" s="126"/>
      <c r="F124" s="127">
        <v>649687.93393027468</v>
      </c>
      <c r="G124" s="128">
        <v>17252.759999996564</v>
      </c>
      <c r="H124" s="128">
        <v>13802.207999999979</v>
      </c>
      <c r="I124" s="128">
        <v>57264.160800012331</v>
      </c>
      <c r="J124" s="128">
        <v>0</v>
      </c>
      <c r="K124" s="128">
        <v>72480.685963627271</v>
      </c>
      <c r="L124" s="128">
        <v>34325.491200000397</v>
      </c>
      <c r="M124" s="147">
        <v>117818.848</v>
      </c>
      <c r="N124" s="128">
        <v>0</v>
      </c>
      <c r="O124" s="129">
        <v>3143.7</v>
      </c>
      <c r="P124" s="130"/>
      <c r="Q124" s="131"/>
      <c r="R124" s="128">
        <v>0</v>
      </c>
      <c r="S124" s="128"/>
      <c r="T124" s="128">
        <v>0</v>
      </c>
      <c r="U124" s="132">
        <v>0</v>
      </c>
      <c r="V124" s="132">
        <v>0</v>
      </c>
      <c r="W124" s="133">
        <v>965775.78789391113</v>
      </c>
    </row>
    <row r="125" spans="1:23" ht="10.5" x14ac:dyDescent="0.25">
      <c r="A125" s="148" t="s">
        <v>291</v>
      </c>
      <c r="B125" s="148"/>
      <c r="C125" s="124">
        <v>3351</v>
      </c>
      <c r="D125" s="125" t="s">
        <v>166</v>
      </c>
      <c r="E125" s="126"/>
      <c r="F125" s="127">
        <v>646564.43424791761</v>
      </c>
      <c r="G125" s="128">
        <v>12976.364985779428</v>
      </c>
      <c r="H125" s="128">
        <v>9201.4720000000016</v>
      </c>
      <c r="I125" s="128">
        <v>35565.68960000763</v>
      </c>
      <c r="J125" s="128">
        <v>0</v>
      </c>
      <c r="K125" s="128">
        <v>70443.896338974228</v>
      </c>
      <c r="L125" s="128">
        <v>643.32325423729515</v>
      </c>
      <c r="M125" s="147">
        <v>117818.848</v>
      </c>
      <c r="N125" s="128">
        <v>0</v>
      </c>
      <c r="O125" s="129">
        <v>2669.65</v>
      </c>
      <c r="P125" s="130"/>
      <c r="Q125" s="131"/>
      <c r="R125" s="128">
        <v>0</v>
      </c>
      <c r="S125" s="128"/>
      <c r="T125" s="128">
        <v>0</v>
      </c>
      <c r="U125" s="132">
        <v>26542.301609026734</v>
      </c>
      <c r="V125" s="132">
        <v>0</v>
      </c>
      <c r="W125" s="133">
        <v>922425.98003594286</v>
      </c>
    </row>
    <row r="126" spans="1:23" ht="10.5" x14ac:dyDescent="0.25">
      <c r="A126" s="148" t="s">
        <v>291</v>
      </c>
      <c r="B126" s="148"/>
      <c r="C126" s="149">
        <v>2032</v>
      </c>
      <c r="D126" s="125" t="s">
        <v>391</v>
      </c>
      <c r="E126" s="126"/>
      <c r="F126" s="127">
        <v>824603.91614227172</v>
      </c>
      <c r="G126" s="128">
        <v>66824.070422522011</v>
      </c>
      <c r="H126" s="128">
        <v>48767.801599999941</v>
      </c>
      <c r="I126" s="128">
        <v>100936.14720002181</v>
      </c>
      <c r="J126" s="128">
        <v>1044.167039656887</v>
      </c>
      <c r="K126" s="128">
        <v>123736.23530845906</v>
      </c>
      <c r="L126" s="128">
        <v>14459.456000000169</v>
      </c>
      <c r="M126" s="147">
        <v>117818.848</v>
      </c>
      <c r="N126" s="128">
        <v>0</v>
      </c>
      <c r="O126" s="129">
        <v>6963.2000000000007</v>
      </c>
      <c r="P126" s="130"/>
      <c r="Q126" s="131"/>
      <c r="R126" s="128">
        <v>0</v>
      </c>
      <c r="S126" s="128"/>
      <c r="T126" s="128">
        <v>0</v>
      </c>
      <c r="U126" s="132">
        <v>58987.057592383586</v>
      </c>
      <c r="V126" s="132">
        <v>0</v>
      </c>
      <c r="W126" s="133">
        <v>1364140.8993053152</v>
      </c>
    </row>
    <row r="127" spans="1:23" ht="10.5" x14ac:dyDescent="0.25">
      <c r="A127" s="148" t="s">
        <v>291</v>
      </c>
      <c r="B127" s="148"/>
      <c r="C127" s="124">
        <v>3352</v>
      </c>
      <c r="D127" s="125" t="s">
        <v>167</v>
      </c>
      <c r="E127" s="126"/>
      <c r="F127" s="127">
        <v>643440.93456556054</v>
      </c>
      <c r="G127" s="128">
        <v>17914.817131703778</v>
      </c>
      <c r="H127" s="128">
        <v>13342.134399999983</v>
      </c>
      <c r="I127" s="128">
        <v>52138.340800011334</v>
      </c>
      <c r="J127" s="128">
        <v>0</v>
      </c>
      <c r="K127" s="128">
        <v>61291.828245079007</v>
      </c>
      <c r="L127" s="128">
        <v>12877.060000000189</v>
      </c>
      <c r="M127" s="147">
        <v>117818.848</v>
      </c>
      <c r="N127" s="128">
        <v>0</v>
      </c>
      <c r="O127" s="129">
        <v>2585.6000000000004</v>
      </c>
      <c r="P127" s="130"/>
      <c r="Q127" s="131"/>
      <c r="R127" s="128">
        <v>0</v>
      </c>
      <c r="S127" s="128"/>
      <c r="T127" s="128">
        <v>0</v>
      </c>
      <c r="U127" s="132">
        <v>0</v>
      </c>
      <c r="V127" s="132">
        <v>0</v>
      </c>
      <c r="W127" s="133">
        <v>921409.56314235483</v>
      </c>
    </row>
    <row r="128" spans="1:23" ht="10.5" x14ac:dyDescent="0.25">
      <c r="A128" s="148" t="s">
        <v>291</v>
      </c>
      <c r="B128" s="148"/>
      <c r="C128" s="124">
        <v>5208</v>
      </c>
      <c r="D128" s="125" t="s">
        <v>168</v>
      </c>
      <c r="E128" s="126"/>
      <c r="F128" s="127">
        <v>1308746.3669076208</v>
      </c>
      <c r="G128" s="128">
        <v>66393.756693573581</v>
      </c>
      <c r="H128" s="128">
        <v>47847.654399999919</v>
      </c>
      <c r="I128" s="128">
        <v>137907.06160002967</v>
      </c>
      <c r="J128" s="128">
        <v>0</v>
      </c>
      <c r="K128" s="128">
        <v>131846.75407772994</v>
      </c>
      <c r="L128" s="128">
        <v>26249.893755555884</v>
      </c>
      <c r="M128" s="147">
        <v>117818.848</v>
      </c>
      <c r="N128" s="128">
        <v>0</v>
      </c>
      <c r="O128" s="129">
        <v>8908.8000000000011</v>
      </c>
      <c r="P128" s="130"/>
      <c r="Q128" s="131"/>
      <c r="R128" s="128">
        <v>0</v>
      </c>
      <c r="S128" s="128"/>
      <c r="T128" s="128">
        <v>0</v>
      </c>
      <c r="U128" s="132">
        <v>47622.155841014814</v>
      </c>
      <c r="V128" s="132">
        <v>0</v>
      </c>
      <c r="W128" s="133">
        <v>1893341.2912755248</v>
      </c>
    </row>
    <row r="129" spans="1:23" ht="10.5" x14ac:dyDescent="0.25">
      <c r="A129" s="148" t="s">
        <v>291</v>
      </c>
      <c r="B129" s="148"/>
      <c r="C129" s="124">
        <v>3367</v>
      </c>
      <c r="D129" s="125" t="s">
        <v>169</v>
      </c>
      <c r="E129" s="126"/>
      <c r="F129" s="127">
        <v>630946.93583613215</v>
      </c>
      <c r="G129" s="128">
        <v>7476.1959999985284</v>
      </c>
      <c r="H129" s="128">
        <v>5980.9568000000045</v>
      </c>
      <c r="I129" s="128">
        <v>10346.655200002215</v>
      </c>
      <c r="J129" s="128">
        <v>0</v>
      </c>
      <c r="K129" s="128">
        <v>51829.948607993494</v>
      </c>
      <c r="L129" s="128">
        <v>6984.5459200000851</v>
      </c>
      <c r="M129" s="147">
        <v>117818.848</v>
      </c>
      <c r="N129" s="128">
        <v>0</v>
      </c>
      <c r="O129" s="129">
        <v>3788.8</v>
      </c>
      <c r="P129" s="130"/>
      <c r="Q129" s="131"/>
      <c r="R129" s="128">
        <v>0</v>
      </c>
      <c r="S129" s="128"/>
      <c r="T129" s="128">
        <v>12975.913635873503</v>
      </c>
      <c r="U129" s="132">
        <v>8913.1340995836072</v>
      </c>
      <c r="V129" s="132">
        <v>0</v>
      </c>
      <c r="W129" s="133">
        <v>857061.93409958365</v>
      </c>
    </row>
    <row r="130" spans="1:23" ht="10.5" x14ac:dyDescent="0.25">
      <c r="A130" s="148" t="s">
        <v>291</v>
      </c>
      <c r="B130" s="148"/>
      <c r="C130" s="124">
        <v>3338</v>
      </c>
      <c r="D130" s="125" t="s">
        <v>170</v>
      </c>
      <c r="E130" s="126"/>
      <c r="F130" s="127">
        <v>893320.9091541277</v>
      </c>
      <c r="G130" s="128">
        <v>56829.024744174822</v>
      </c>
      <c r="H130" s="128">
        <v>43246.918400000046</v>
      </c>
      <c r="I130" s="128">
        <v>106837.09120002302</v>
      </c>
      <c r="J130" s="128">
        <v>0</v>
      </c>
      <c r="K130" s="128">
        <v>112586.02931611492</v>
      </c>
      <c r="L130" s="128">
        <v>55678.866041152884</v>
      </c>
      <c r="M130" s="147">
        <v>117818.848</v>
      </c>
      <c r="N130" s="128">
        <v>0</v>
      </c>
      <c r="O130" s="129">
        <v>4765.45</v>
      </c>
      <c r="P130" s="130"/>
      <c r="Q130" s="131"/>
      <c r="R130" s="128">
        <v>0</v>
      </c>
      <c r="S130" s="128"/>
      <c r="T130" s="128">
        <v>0</v>
      </c>
      <c r="U130" s="132">
        <v>13923.593064271146</v>
      </c>
      <c r="V130" s="132">
        <v>0</v>
      </c>
      <c r="W130" s="133">
        <v>1405006.7299198646</v>
      </c>
    </row>
    <row r="131" spans="1:23" ht="10.5" x14ac:dyDescent="0.25">
      <c r="A131" s="148" t="s">
        <v>291</v>
      </c>
      <c r="B131" s="148"/>
      <c r="C131" s="124">
        <v>3370</v>
      </c>
      <c r="D131" s="125" t="s">
        <v>171</v>
      </c>
      <c r="E131" s="126"/>
      <c r="F131" s="127">
        <v>827727.4158246289</v>
      </c>
      <c r="G131" s="128">
        <v>32787.11760955528</v>
      </c>
      <c r="H131" s="128">
        <v>22083.532799999986</v>
      </c>
      <c r="I131" s="128">
        <v>79692.748800017245</v>
      </c>
      <c r="J131" s="128">
        <v>0</v>
      </c>
      <c r="K131" s="128">
        <v>76302.347267596066</v>
      </c>
      <c r="L131" s="128">
        <v>10601.696000000116</v>
      </c>
      <c r="M131" s="147">
        <v>117818.848</v>
      </c>
      <c r="N131" s="128">
        <v>0</v>
      </c>
      <c r="O131" s="129">
        <v>4198.4000000000005</v>
      </c>
      <c r="P131" s="130"/>
      <c r="Q131" s="131"/>
      <c r="R131" s="128">
        <v>0</v>
      </c>
      <c r="S131" s="128"/>
      <c r="T131" s="128">
        <v>0</v>
      </c>
      <c r="U131" s="132">
        <v>58156.650125353597</v>
      </c>
      <c r="V131" s="132">
        <v>0</v>
      </c>
      <c r="W131" s="133">
        <v>1229368.7564271512</v>
      </c>
    </row>
    <row r="132" spans="1:23" ht="10.5" x14ac:dyDescent="0.25">
      <c r="A132" s="123" t="s">
        <v>289</v>
      </c>
      <c r="B132" s="123" t="s">
        <v>172</v>
      </c>
      <c r="C132" s="124">
        <v>3021</v>
      </c>
      <c r="D132" s="125" t="s">
        <v>173</v>
      </c>
      <c r="E132" s="126"/>
      <c r="F132" s="127">
        <v>649687.93393027468</v>
      </c>
      <c r="G132" s="128">
        <v>25879.139999994906</v>
      </c>
      <c r="H132" s="128">
        <v>20703.312000000016</v>
      </c>
      <c r="I132" s="128">
        <v>53473.554400011533</v>
      </c>
      <c r="J132" s="128">
        <v>0</v>
      </c>
      <c r="K132" s="128">
        <v>71104.09159767894</v>
      </c>
      <c r="L132" s="128">
        <v>9534.8586666667725</v>
      </c>
      <c r="M132" s="147">
        <v>117818.848</v>
      </c>
      <c r="N132" s="128">
        <v>0</v>
      </c>
      <c r="O132" s="129">
        <v>14970</v>
      </c>
      <c r="P132" s="130"/>
      <c r="Q132" s="131"/>
      <c r="R132" s="128">
        <v>-6085.7856052999223</v>
      </c>
      <c r="S132" s="128"/>
      <c r="T132" s="128">
        <v>0</v>
      </c>
      <c r="U132" s="132">
        <v>27183.421862353454</v>
      </c>
      <c r="V132" s="132">
        <v>0</v>
      </c>
      <c r="W132" s="133">
        <v>984269.37485168048</v>
      </c>
    </row>
    <row r="133" spans="1:23" ht="10.5" x14ac:dyDescent="0.25">
      <c r="A133" s="123" t="s">
        <v>289</v>
      </c>
      <c r="B133" s="123" t="s">
        <v>174</v>
      </c>
      <c r="C133" s="124">
        <v>3347</v>
      </c>
      <c r="D133" s="125" t="s">
        <v>175</v>
      </c>
      <c r="E133" s="126"/>
      <c r="F133" s="127">
        <v>605958.93837727548</v>
      </c>
      <c r="G133" s="128">
        <v>36617.139856403024</v>
      </c>
      <c r="H133" s="128">
        <v>25764.121600000006</v>
      </c>
      <c r="I133" s="128">
        <v>60424.666400013091</v>
      </c>
      <c r="J133" s="128">
        <v>0</v>
      </c>
      <c r="K133" s="128">
        <v>79852.23740133227</v>
      </c>
      <c r="L133" s="128">
        <v>35789.261951219967</v>
      </c>
      <c r="M133" s="147">
        <v>117818.848</v>
      </c>
      <c r="N133" s="128">
        <v>0</v>
      </c>
      <c r="O133" s="129">
        <v>2969.6000000000004</v>
      </c>
      <c r="P133" s="130"/>
      <c r="Q133" s="131"/>
      <c r="R133" s="128">
        <v>-5801.967474082111</v>
      </c>
      <c r="S133" s="128"/>
      <c r="T133" s="128">
        <v>0</v>
      </c>
      <c r="U133" s="132">
        <v>53606.890677045449</v>
      </c>
      <c r="V133" s="132">
        <v>0</v>
      </c>
      <c r="W133" s="133">
        <v>1012999.7367892071</v>
      </c>
    </row>
    <row r="134" spans="1:23" ht="10.5" x14ac:dyDescent="0.25">
      <c r="A134" s="123" t="s">
        <v>289</v>
      </c>
      <c r="B134" s="123" t="s">
        <v>176</v>
      </c>
      <c r="C134" s="124">
        <v>3355</v>
      </c>
      <c r="D134" s="125" t="s">
        <v>177</v>
      </c>
      <c r="E134" s="126"/>
      <c r="F134" s="127">
        <v>659058.432977346</v>
      </c>
      <c r="G134" s="128">
        <v>37517.112888881471</v>
      </c>
      <c r="H134" s="128">
        <v>26224.195200000031</v>
      </c>
      <c r="I134" s="128">
        <v>84463.512000018323</v>
      </c>
      <c r="J134" s="128">
        <v>0</v>
      </c>
      <c r="K134" s="128">
        <v>108823.48455347471</v>
      </c>
      <c r="L134" s="128">
        <v>16765.459822222361</v>
      </c>
      <c r="M134" s="147">
        <v>117818.848</v>
      </c>
      <c r="N134" s="128">
        <v>0</v>
      </c>
      <c r="O134" s="129">
        <v>3763.2000000000003</v>
      </c>
      <c r="P134" s="130"/>
      <c r="Q134" s="131"/>
      <c r="R134" s="128">
        <v>-6287.1142229772358</v>
      </c>
      <c r="S134" s="128"/>
      <c r="T134" s="128">
        <v>0</v>
      </c>
      <c r="U134" s="132">
        <v>5454.2460339616518</v>
      </c>
      <c r="V134" s="132">
        <v>0</v>
      </c>
      <c r="W134" s="133">
        <v>1053601.3772529275</v>
      </c>
    </row>
    <row r="135" spans="1:23" ht="10.5" x14ac:dyDescent="0.25">
      <c r="A135" s="123" t="s">
        <v>289</v>
      </c>
      <c r="B135" s="123" t="s">
        <v>178</v>
      </c>
      <c r="C135" s="124">
        <v>3013</v>
      </c>
      <c r="D135" s="125" t="s">
        <v>179</v>
      </c>
      <c r="E135" s="126"/>
      <c r="F135" s="127">
        <v>1280634.8697664069</v>
      </c>
      <c r="G135" s="128">
        <v>75587.450909075982</v>
      </c>
      <c r="H135" s="128">
        <v>57969.273600000059</v>
      </c>
      <c r="I135" s="128">
        <v>134081.44960002898</v>
      </c>
      <c r="J135" s="128">
        <v>0</v>
      </c>
      <c r="K135" s="128">
        <v>135815.24548146446</v>
      </c>
      <c r="L135" s="128">
        <v>40890.394107649248</v>
      </c>
      <c r="M135" s="147">
        <v>117818.848</v>
      </c>
      <c r="N135" s="128">
        <v>0</v>
      </c>
      <c r="O135" s="129">
        <v>45056</v>
      </c>
      <c r="P135" s="130"/>
      <c r="Q135" s="131"/>
      <c r="R135" s="128">
        <v>-12243.752476976673</v>
      </c>
      <c r="S135" s="128"/>
      <c r="T135" s="128">
        <v>0</v>
      </c>
      <c r="U135" s="132">
        <v>35782.375046663685</v>
      </c>
      <c r="V135" s="132">
        <v>0</v>
      </c>
      <c r="W135" s="133">
        <v>1911392.1540343128</v>
      </c>
    </row>
    <row r="136" spans="1:23" ht="10.5" x14ac:dyDescent="0.25">
      <c r="A136" s="148" t="s">
        <v>291</v>
      </c>
      <c r="B136" s="148"/>
      <c r="C136" s="149">
        <v>2010</v>
      </c>
      <c r="D136" s="125" t="s">
        <v>180</v>
      </c>
      <c r="E136" s="126"/>
      <c r="F136" s="127">
        <v>1165065.3815191947</v>
      </c>
      <c r="G136" s="128">
        <v>85803.726399983061</v>
      </c>
      <c r="H136" s="128">
        <v>61649.862399999984</v>
      </c>
      <c r="I136" s="128">
        <v>156099.97200003371</v>
      </c>
      <c r="J136" s="128">
        <v>14152.199468898067</v>
      </c>
      <c r="K136" s="128">
        <v>190531.87947758805</v>
      </c>
      <c r="L136" s="128">
        <v>85122.286117648022</v>
      </c>
      <c r="M136" s="147">
        <v>117818.848</v>
      </c>
      <c r="N136" s="128">
        <v>0</v>
      </c>
      <c r="O136" s="129">
        <v>6195.2000000000007</v>
      </c>
      <c r="P136" s="130"/>
      <c r="Q136" s="131"/>
      <c r="R136" s="128">
        <v>0</v>
      </c>
      <c r="S136" s="128"/>
      <c r="T136" s="128">
        <v>0</v>
      </c>
      <c r="U136" s="132">
        <v>18540.340528581524</v>
      </c>
      <c r="V136" s="132">
        <v>0</v>
      </c>
      <c r="W136" s="133">
        <v>1900979.6959119271</v>
      </c>
    </row>
    <row r="137" spans="1:23" ht="10.5" x14ac:dyDescent="0.25">
      <c r="A137" s="123" t="s">
        <v>289</v>
      </c>
      <c r="B137" s="123" t="s">
        <v>181</v>
      </c>
      <c r="C137" s="124">
        <v>3301</v>
      </c>
      <c r="D137" s="125" t="s">
        <v>182</v>
      </c>
      <c r="E137" s="126"/>
      <c r="F137" s="127">
        <v>652811.43361263187</v>
      </c>
      <c r="G137" s="128">
        <v>28314.986403840558</v>
      </c>
      <c r="H137" s="128">
        <v>22083.532800000008</v>
      </c>
      <c r="I137" s="128">
        <v>49987.996800010791</v>
      </c>
      <c r="J137" s="128">
        <v>0</v>
      </c>
      <c r="K137" s="128">
        <v>54985.136996641144</v>
      </c>
      <c r="L137" s="128">
        <v>2569.12607821232</v>
      </c>
      <c r="M137" s="147">
        <v>117818.848</v>
      </c>
      <c r="N137" s="128">
        <v>0</v>
      </c>
      <c r="O137" s="129">
        <v>2457.6000000000004</v>
      </c>
      <c r="P137" s="130"/>
      <c r="Q137" s="131"/>
      <c r="R137" s="128">
        <v>-6138.3443074204624</v>
      </c>
      <c r="S137" s="128"/>
      <c r="T137" s="128">
        <v>0</v>
      </c>
      <c r="U137" s="132">
        <v>31549.337549079559</v>
      </c>
      <c r="V137" s="132">
        <v>0</v>
      </c>
      <c r="W137" s="133">
        <v>956439.65393299586</v>
      </c>
    </row>
    <row r="138" spans="1:23" ht="10.5" x14ac:dyDescent="0.25">
      <c r="A138" s="148" t="s">
        <v>291</v>
      </c>
      <c r="B138" s="148"/>
      <c r="C138" s="149">
        <v>2022</v>
      </c>
      <c r="D138" s="148" t="s">
        <v>183</v>
      </c>
      <c r="E138" s="126"/>
      <c r="F138" s="127">
        <v>618452.93710670387</v>
      </c>
      <c r="G138" s="128">
        <v>25304.047999994975</v>
      </c>
      <c r="H138" s="128">
        <v>20243.23839999998</v>
      </c>
      <c r="I138" s="128">
        <v>52838.452800011408</v>
      </c>
      <c r="J138" s="128">
        <v>0</v>
      </c>
      <c r="K138" s="128">
        <v>92191.454859868696</v>
      </c>
      <c r="L138" s="128">
        <v>58598.848000000704</v>
      </c>
      <c r="M138" s="147">
        <v>117818.848</v>
      </c>
      <c r="N138" s="128">
        <v>0</v>
      </c>
      <c r="O138" s="129">
        <v>5632</v>
      </c>
      <c r="P138" s="130"/>
      <c r="Q138" s="131"/>
      <c r="R138" s="128">
        <v>0</v>
      </c>
      <c r="S138" s="128"/>
      <c r="T138" s="128">
        <v>0</v>
      </c>
      <c r="U138" s="132">
        <v>0</v>
      </c>
      <c r="V138" s="132">
        <v>0</v>
      </c>
      <c r="W138" s="133">
        <v>991079.82716657966</v>
      </c>
    </row>
    <row r="139" spans="1:23" ht="10.5" x14ac:dyDescent="0.25">
      <c r="A139" s="123" t="s">
        <v>289</v>
      </c>
      <c r="B139" s="123" t="s">
        <v>184</v>
      </c>
      <c r="C139" s="124">
        <v>3313</v>
      </c>
      <c r="D139" s="125" t="s">
        <v>185</v>
      </c>
      <c r="E139" s="126"/>
      <c r="F139" s="127">
        <v>1265017.3713546214</v>
      </c>
      <c r="G139" s="128">
        <v>87342.097499982745</v>
      </c>
      <c r="H139" s="128">
        <v>58429.34719999996</v>
      </c>
      <c r="I139" s="128">
        <v>132046.12400002853</v>
      </c>
      <c r="J139" s="128">
        <v>0</v>
      </c>
      <c r="K139" s="128">
        <v>179046.0739816289</v>
      </c>
      <c r="L139" s="128">
        <v>65676.691560694468</v>
      </c>
      <c r="M139" s="147">
        <v>117818.848</v>
      </c>
      <c r="N139" s="128">
        <v>9120.9974559970997</v>
      </c>
      <c r="O139" s="129">
        <v>6758.4000000000005</v>
      </c>
      <c r="P139" s="130"/>
      <c r="Q139" s="131"/>
      <c r="R139" s="128">
        <v>-12222.222078731986</v>
      </c>
      <c r="S139" s="128"/>
      <c r="T139" s="128">
        <v>0</v>
      </c>
      <c r="U139" s="132">
        <v>8000.7910065161996</v>
      </c>
      <c r="V139" s="132">
        <v>0</v>
      </c>
      <c r="W139" s="133">
        <v>1917034.5199807372</v>
      </c>
    </row>
    <row r="140" spans="1:23" ht="10.5" x14ac:dyDescent="0.25">
      <c r="A140" s="148" t="s">
        <v>291</v>
      </c>
      <c r="B140" s="148"/>
      <c r="C140" s="124">
        <v>3371</v>
      </c>
      <c r="D140" s="125" t="s">
        <v>186</v>
      </c>
      <c r="E140" s="126"/>
      <c r="F140" s="127">
        <v>649687.93393027468</v>
      </c>
      <c r="G140" s="128">
        <v>14952.391999997046</v>
      </c>
      <c r="H140" s="128">
        <v>11961.913600000002</v>
      </c>
      <c r="I140" s="128">
        <v>21728.476000004706</v>
      </c>
      <c r="J140" s="128">
        <v>0</v>
      </c>
      <c r="K140" s="128">
        <v>43268.59784580463</v>
      </c>
      <c r="L140" s="128">
        <v>1928.3983820224983</v>
      </c>
      <c r="M140" s="147">
        <v>117818.848</v>
      </c>
      <c r="N140" s="128">
        <v>0</v>
      </c>
      <c r="O140" s="129">
        <v>4224</v>
      </c>
      <c r="P140" s="130"/>
      <c r="Q140" s="131"/>
      <c r="R140" s="128">
        <v>0</v>
      </c>
      <c r="S140" s="128"/>
      <c r="T140" s="128">
        <v>8093.4402418963582</v>
      </c>
      <c r="U140" s="132">
        <v>18703.610004070331</v>
      </c>
      <c r="V140" s="132">
        <v>0</v>
      </c>
      <c r="W140" s="133">
        <v>892367.61000407021</v>
      </c>
    </row>
    <row r="141" spans="1:23" ht="10.5" x14ac:dyDescent="0.25">
      <c r="A141" s="148" t="s">
        <v>291</v>
      </c>
      <c r="B141" s="148"/>
      <c r="C141" s="124">
        <v>3349</v>
      </c>
      <c r="D141" s="125" t="s">
        <v>187</v>
      </c>
      <c r="E141" s="126"/>
      <c r="F141" s="127">
        <v>456030.95362413512</v>
      </c>
      <c r="G141" s="128">
        <v>33692.332585980606</v>
      </c>
      <c r="H141" s="128">
        <v>26684.26880000002</v>
      </c>
      <c r="I141" s="128">
        <v>46127.379200009935</v>
      </c>
      <c r="J141" s="128">
        <v>0</v>
      </c>
      <c r="K141" s="128">
        <v>69698.072984606639</v>
      </c>
      <c r="L141" s="128">
        <v>22511.934666666901</v>
      </c>
      <c r="M141" s="147">
        <v>117818.848</v>
      </c>
      <c r="N141" s="128">
        <v>0</v>
      </c>
      <c r="O141" s="129">
        <v>3418.15</v>
      </c>
      <c r="P141" s="130"/>
      <c r="Q141" s="131"/>
      <c r="R141" s="128">
        <v>0</v>
      </c>
      <c r="S141" s="128"/>
      <c r="T141" s="128">
        <v>0</v>
      </c>
      <c r="U141" s="132">
        <v>0</v>
      </c>
      <c r="V141" s="132">
        <v>0</v>
      </c>
      <c r="W141" s="133">
        <v>775981.93986139924</v>
      </c>
    </row>
    <row r="142" spans="1:23" ht="10.5" x14ac:dyDescent="0.25">
      <c r="A142" s="148" t="s">
        <v>291</v>
      </c>
      <c r="B142" s="148"/>
      <c r="C142" s="124">
        <v>3350</v>
      </c>
      <c r="D142" s="125" t="s">
        <v>188</v>
      </c>
      <c r="E142" s="126"/>
      <c r="F142" s="127">
        <v>1299375.8678605494</v>
      </c>
      <c r="G142" s="128">
        <v>40353.443469871541</v>
      </c>
      <c r="H142" s="128">
        <v>27604.415999999957</v>
      </c>
      <c r="I142" s="128">
        <v>107232.15440002318</v>
      </c>
      <c r="J142" s="128">
        <v>0</v>
      </c>
      <c r="K142" s="128">
        <v>113898.22079998571</v>
      </c>
      <c r="L142" s="128">
        <v>14101.975843137421</v>
      </c>
      <c r="M142" s="147">
        <v>117818.848</v>
      </c>
      <c r="N142" s="128">
        <v>0</v>
      </c>
      <c r="O142" s="129">
        <v>5222.4000000000005</v>
      </c>
      <c r="P142" s="130"/>
      <c r="Q142" s="131"/>
      <c r="R142" s="128">
        <v>0</v>
      </c>
      <c r="S142" s="128"/>
      <c r="T142" s="128">
        <v>18495.073626432975</v>
      </c>
      <c r="U142" s="132">
        <v>0</v>
      </c>
      <c r="V142" s="132">
        <v>0</v>
      </c>
      <c r="W142" s="133">
        <v>1744102.4000000001</v>
      </c>
    </row>
    <row r="143" spans="1:23" ht="10.5" x14ac:dyDescent="0.25">
      <c r="A143" s="123" t="s">
        <v>289</v>
      </c>
      <c r="B143" s="123" t="s">
        <v>189</v>
      </c>
      <c r="C143" s="124">
        <v>2134</v>
      </c>
      <c r="D143" s="125" t="s">
        <v>190</v>
      </c>
      <c r="E143" s="126"/>
      <c r="F143" s="127">
        <v>318596.9676004232</v>
      </c>
      <c r="G143" s="128">
        <v>5750.9199999988632</v>
      </c>
      <c r="H143" s="128">
        <v>4600.7359999999999</v>
      </c>
      <c r="I143" s="128">
        <v>5395.8632000011667</v>
      </c>
      <c r="J143" s="128">
        <v>0</v>
      </c>
      <c r="K143" s="128">
        <v>16691.980634480668</v>
      </c>
      <c r="L143" s="128">
        <v>0</v>
      </c>
      <c r="M143" s="147">
        <v>117818.848</v>
      </c>
      <c r="N143" s="128">
        <v>0</v>
      </c>
      <c r="O143" s="129">
        <v>14845.25</v>
      </c>
      <c r="P143" s="130"/>
      <c r="Q143" s="131"/>
      <c r="R143" s="128">
        <v>-2914.4195390213581</v>
      </c>
      <c r="S143" s="128"/>
      <c r="T143" s="128">
        <v>0</v>
      </c>
      <c r="U143" s="132">
        <v>55213.28414189152</v>
      </c>
      <c r="V143" s="132">
        <v>0</v>
      </c>
      <c r="W143" s="133">
        <v>535999.43003777403</v>
      </c>
    </row>
    <row r="144" spans="1:23" ht="10.5" x14ac:dyDescent="0.25">
      <c r="A144" s="123" t="s">
        <v>289</v>
      </c>
      <c r="B144" s="123" t="s">
        <v>191</v>
      </c>
      <c r="C144" s="124">
        <v>2148</v>
      </c>
      <c r="D144" s="125" t="s">
        <v>192</v>
      </c>
      <c r="E144" s="126"/>
      <c r="F144" s="127">
        <v>883950.41010705649</v>
      </c>
      <c r="G144" s="128">
        <v>21278.403999995855</v>
      </c>
      <c r="H144" s="128">
        <v>17022.723200000048</v>
      </c>
      <c r="I144" s="128">
        <v>32765.241600007103</v>
      </c>
      <c r="J144" s="128">
        <v>0</v>
      </c>
      <c r="K144" s="128">
        <v>112703.48421816768</v>
      </c>
      <c r="L144" s="128">
        <v>29864.165257143271</v>
      </c>
      <c r="M144" s="147">
        <v>117818.848</v>
      </c>
      <c r="N144" s="128">
        <v>0</v>
      </c>
      <c r="O144" s="129">
        <v>19086.75</v>
      </c>
      <c r="P144" s="130"/>
      <c r="Q144" s="131"/>
      <c r="R144" s="128">
        <v>-8139.7377165465141</v>
      </c>
      <c r="S144" s="128"/>
      <c r="T144" s="128">
        <v>0</v>
      </c>
      <c r="U144" s="132">
        <v>0</v>
      </c>
      <c r="V144" s="132">
        <v>0</v>
      </c>
      <c r="W144" s="133">
        <v>1226350.2886658239</v>
      </c>
    </row>
    <row r="145" spans="1:23" ht="10.5" x14ac:dyDescent="0.25">
      <c r="A145" s="123" t="s">
        <v>289</v>
      </c>
      <c r="B145" s="123" t="s">
        <v>193</v>
      </c>
      <c r="C145" s="124">
        <v>2081</v>
      </c>
      <c r="D145" s="125" t="s">
        <v>194</v>
      </c>
      <c r="E145" s="126"/>
      <c r="F145" s="127">
        <v>602835.43869491841</v>
      </c>
      <c r="G145" s="128">
        <v>20703.311999995865</v>
      </c>
      <c r="H145" s="128">
        <v>16562.649599999964</v>
      </c>
      <c r="I145" s="128">
        <v>19983.19680000432</v>
      </c>
      <c r="J145" s="128">
        <v>0</v>
      </c>
      <c r="K145" s="128">
        <v>47857.089871692115</v>
      </c>
      <c r="L145" s="128">
        <v>7164.6430920246203</v>
      </c>
      <c r="M145" s="147">
        <v>117818.848</v>
      </c>
      <c r="N145" s="128">
        <v>0</v>
      </c>
      <c r="O145" s="129">
        <v>22829.25</v>
      </c>
      <c r="P145" s="130"/>
      <c r="Q145" s="131"/>
      <c r="R145" s="128">
        <v>-5613.5453038410469</v>
      </c>
      <c r="S145" s="128"/>
      <c r="T145" s="128">
        <v>0</v>
      </c>
      <c r="U145" s="132">
        <v>48048.125401531346</v>
      </c>
      <c r="V145" s="132">
        <v>0</v>
      </c>
      <c r="W145" s="133">
        <v>898189.00815632567</v>
      </c>
    </row>
    <row r="146" spans="1:23" ht="10.5" x14ac:dyDescent="0.25">
      <c r="A146" s="123" t="s">
        <v>289</v>
      </c>
      <c r="B146" s="123" t="s">
        <v>195</v>
      </c>
      <c r="C146" s="124">
        <v>2057</v>
      </c>
      <c r="D146" s="125" t="s">
        <v>196</v>
      </c>
      <c r="E146" s="126"/>
      <c r="F146" s="127">
        <v>1355598.8621429771</v>
      </c>
      <c r="G146" s="128">
        <v>86639.262363201284</v>
      </c>
      <c r="H146" s="128">
        <v>58429.347199999989</v>
      </c>
      <c r="I146" s="128">
        <v>114548.32480002474</v>
      </c>
      <c r="J146" s="128">
        <v>0</v>
      </c>
      <c r="K146" s="128">
        <v>187759.014536993</v>
      </c>
      <c r="L146" s="128">
        <v>16001.219302949248</v>
      </c>
      <c r="M146" s="147">
        <v>117818.848</v>
      </c>
      <c r="N146" s="128">
        <v>0</v>
      </c>
      <c r="O146" s="129">
        <v>55808</v>
      </c>
      <c r="P146" s="130"/>
      <c r="Q146" s="131"/>
      <c r="R146" s="128">
        <v>-13027.264577889082</v>
      </c>
      <c r="S146" s="128"/>
      <c r="T146" s="128">
        <v>0</v>
      </c>
      <c r="U146" s="132">
        <v>0</v>
      </c>
      <c r="V146" s="132">
        <v>0</v>
      </c>
      <c r="W146" s="133">
        <v>1979575.613768256</v>
      </c>
    </row>
    <row r="147" spans="1:23" ht="10.5" x14ac:dyDescent="0.25">
      <c r="A147" s="123" t="s">
        <v>289</v>
      </c>
      <c r="B147" s="123" t="s">
        <v>197</v>
      </c>
      <c r="C147" s="124">
        <v>2058</v>
      </c>
      <c r="D147" s="125" t="s">
        <v>198</v>
      </c>
      <c r="E147" s="126"/>
      <c r="F147" s="127">
        <v>1308746.3669076208</v>
      </c>
      <c r="G147" s="128">
        <v>24847.560105510682</v>
      </c>
      <c r="H147" s="128">
        <v>18863.017599999996</v>
      </c>
      <c r="I147" s="128">
        <v>33540.365600007281</v>
      </c>
      <c r="J147" s="128">
        <v>0</v>
      </c>
      <c r="K147" s="128">
        <v>101108.80193897035</v>
      </c>
      <c r="L147" s="128">
        <v>5150.5446256983832</v>
      </c>
      <c r="M147" s="147">
        <v>117818.848</v>
      </c>
      <c r="N147" s="128">
        <v>0</v>
      </c>
      <c r="O147" s="129">
        <v>34560</v>
      </c>
      <c r="P147" s="130"/>
      <c r="Q147" s="131"/>
      <c r="R147" s="128">
        <v>-11984.313517226454</v>
      </c>
      <c r="S147" s="128"/>
      <c r="T147" s="128">
        <v>141344.49522219252</v>
      </c>
      <c r="U147" s="132">
        <v>0</v>
      </c>
      <c r="V147" s="132">
        <v>0</v>
      </c>
      <c r="W147" s="133">
        <v>1773995.6864827736</v>
      </c>
    </row>
    <row r="148" spans="1:23" ht="10.5" x14ac:dyDescent="0.25">
      <c r="A148" s="148" t="s">
        <v>291</v>
      </c>
      <c r="B148" s="148"/>
      <c r="C148" s="149">
        <v>3368</v>
      </c>
      <c r="D148" s="125" t="s">
        <v>199</v>
      </c>
      <c r="E148" s="126"/>
      <c r="F148" s="127">
        <v>506006.94854184857</v>
      </c>
      <c r="G148" s="128">
        <v>3563.6848524583124</v>
      </c>
      <c r="H148" s="128">
        <v>1840.2944000000032</v>
      </c>
      <c r="I148" s="128">
        <v>520.08320000011304</v>
      </c>
      <c r="J148" s="128">
        <v>0</v>
      </c>
      <c r="K148" s="128">
        <v>24565.62217845846</v>
      </c>
      <c r="L148" s="128">
        <v>1220.7432328767263</v>
      </c>
      <c r="M148" s="147">
        <v>117818.848</v>
      </c>
      <c r="N148" s="128">
        <v>0</v>
      </c>
      <c r="O148" s="129">
        <v>2432</v>
      </c>
      <c r="P148" s="130"/>
      <c r="Q148" s="131"/>
      <c r="R148" s="128">
        <v>0</v>
      </c>
      <c r="S148" s="128"/>
      <c r="T148" s="128">
        <v>21623.775594357765</v>
      </c>
      <c r="U148" s="132">
        <v>14534.484065326978</v>
      </c>
      <c r="V148" s="132">
        <v>0</v>
      </c>
      <c r="W148" s="133">
        <v>694126.48406532698</v>
      </c>
    </row>
    <row r="149" spans="1:23" ht="10.5" x14ac:dyDescent="0.25">
      <c r="A149" s="148" t="s">
        <v>291</v>
      </c>
      <c r="B149" s="148"/>
      <c r="C149" s="149">
        <v>2060</v>
      </c>
      <c r="D149" s="125" t="s">
        <v>200</v>
      </c>
      <c r="E149" s="126"/>
      <c r="F149" s="127">
        <v>1617972.8354609727</v>
      </c>
      <c r="G149" s="128">
        <v>91618.616117845624</v>
      </c>
      <c r="H149" s="128">
        <v>70391.260799999916</v>
      </c>
      <c r="I149" s="128">
        <v>203116.60198454018</v>
      </c>
      <c r="J149" s="128">
        <v>2687.617570025925</v>
      </c>
      <c r="K149" s="128">
        <v>183619.08449852769</v>
      </c>
      <c r="L149" s="128">
        <v>94361.064854031705</v>
      </c>
      <c r="M149" s="147">
        <v>117818.848</v>
      </c>
      <c r="N149" s="128">
        <v>0</v>
      </c>
      <c r="O149" s="129">
        <v>13926.400000000001</v>
      </c>
      <c r="P149" s="130"/>
      <c r="Q149" s="131"/>
      <c r="R149" s="128">
        <v>0</v>
      </c>
      <c r="S149" s="128"/>
      <c r="T149" s="128">
        <v>0</v>
      </c>
      <c r="U149" s="132">
        <v>15831.811472576577</v>
      </c>
      <c r="V149" s="132">
        <v>0</v>
      </c>
      <c r="W149" s="133">
        <v>2411344.14075852</v>
      </c>
    </row>
    <row r="150" spans="1:23" ht="10.5" x14ac:dyDescent="0.25">
      <c r="A150" s="148" t="s">
        <v>291</v>
      </c>
      <c r="B150" s="148"/>
      <c r="C150" s="124">
        <v>2061</v>
      </c>
      <c r="D150" s="125" t="s">
        <v>201</v>
      </c>
      <c r="E150" s="126"/>
      <c r="F150" s="127">
        <v>1599231.8373668301</v>
      </c>
      <c r="G150" s="128">
        <v>66155.702924480487</v>
      </c>
      <c r="H150" s="128">
        <v>51988.316800000008</v>
      </c>
      <c r="I150" s="128">
        <v>110402.66160002384</v>
      </c>
      <c r="J150" s="128">
        <v>0</v>
      </c>
      <c r="K150" s="128">
        <v>186048.56485158956</v>
      </c>
      <c r="L150" s="128">
        <v>8118.3719024391221</v>
      </c>
      <c r="M150" s="147">
        <v>117818.848</v>
      </c>
      <c r="N150" s="128">
        <v>0</v>
      </c>
      <c r="O150" s="129">
        <v>11980.800000000001</v>
      </c>
      <c r="P150" s="130"/>
      <c r="Q150" s="131"/>
      <c r="R150" s="128">
        <v>0</v>
      </c>
      <c r="S150" s="128"/>
      <c r="T150" s="128">
        <v>395.69655463751405</v>
      </c>
      <c r="U150" s="132">
        <v>0</v>
      </c>
      <c r="V150" s="132">
        <v>0</v>
      </c>
      <c r="W150" s="133">
        <v>2152140.7999999998</v>
      </c>
    </row>
    <row r="151" spans="1:23" ht="10.5" x14ac:dyDescent="0.25">
      <c r="A151" s="148" t="s">
        <v>291</v>
      </c>
      <c r="B151" s="148"/>
      <c r="C151" s="124">
        <v>2200</v>
      </c>
      <c r="D151" s="125" t="s">
        <v>202</v>
      </c>
      <c r="E151" s="126"/>
      <c r="F151" s="127">
        <v>634070.43551848922</v>
      </c>
      <c r="G151" s="128">
        <v>43070.482407758485</v>
      </c>
      <c r="H151" s="128">
        <v>28524.563200000037</v>
      </c>
      <c r="I151" s="128">
        <v>66415.624800014324</v>
      </c>
      <c r="J151" s="128">
        <v>0</v>
      </c>
      <c r="K151" s="128">
        <v>65006.013333325172</v>
      </c>
      <c r="L151" s="128">
        <v>4492.3853333333882</v>
      </c>
      <c r="M151" s="147">
        <v>117818.848</v>
      </c>
      <c r="N151" s="128">
        <v>0</v>
      </c>
      <c r="O151" s="129">
        <v>2445.1</v>
      </c>
      <c r="P151" s="130"/>
      <c r="Q151" s="131"/>
      <c r="R151" s="128">
        <v>0</v>
      </c>
      <c r="S151" s="128"/>
      <c r="T151" s="128">
        <v>0</v>
      </c>
      <c r="U151" s="132">
        <v>0</v>
      </c>
      <c r="V151" s="132">
        <v>0</v>
      </c>
      <c r="W151" s="133">
        <v>961843.45259292063</v>
      </c>
    </row>
    <row r="152" spans="1:23" ht="10.5" x14ac:dyDescent="0.25">
      <c r="A152" s="123" t="s">
        <v>289</v>
      </c>
      <c r="B152" s="123" t="s">
        <v>203</v>
      </c>
      <c r="C152" s="124">
        <v>3362</v>
      </c>
      <c r="D152" s="125" t="s">
        <v>204</v>
      </c>
      <c r="E152" s="126"/>
      <c r="F152" s="127">
        <v>802739.41836577212</v>
      </c>
      <c r="G152" s="128">
        <v>42452.801999991621</v>
      </c>
      <c r="H152" s="128">
        <v>28984.636800000004</v>
      </c>
      <c r="I152" s="128">
        <v>26309.208800005654</v>
      </c>
      <c r="J152" s="128">
        <v>522.08351982844249</v>
      </c>
      <c r="K152" s="128">
        <v>70664.43215999112</v>
      </c>
      <c r="L152" s="128">
        <v>9424.8410666667787</v>
      </c>
      <c r="M152" s="147">
        <v>117818.848</v>
      </c>
      <c r="N152" s="128">
        <v>0</v>
      </c>
      <c r="O152" s="129">
        <v>6707.2000000000007</v>
      </c>
      <c r="P152" s="130"/>
      <c r="Q152" s="131"/>
      <c r="R152" s="128">
        <v>-7625.0699710991239</v>
      </c>
      <c r="S152" s="128"/>
      <c r="T152" s="128">
        <v>0</v>
      </c>
      <c r="U152" s="132">
        <v>7495.7133759489516</v>
      </c>
      <c r="V152" s="132">
        <v>0</v>
      </c>
      <c r="W152" s="133">
        <v>1105494.1141171055</v>
      </c>
    </row>
    <row r="153" spans="1:23" ht="10.5" x14ac:dyDescent="0.25">
      <c r="A153" s="148" t="s">
        <v>291</v>
      </c>
      <c r="B153" s="148"/>
      <c r="C153" s="124">
        <v>2135</v>
      </c>
      <c r="D153" s="125" t="s">
        <v>205</v>
      </c>
      <c r="E153" s="126"/>
      <c r="F153" s="127">
        <v>937049.90470712702</v>
      </c>
      <c r="G153" s="128">
        <v>36805.887999992672</v>
      </c>
      <c r="H153" s="128">
        <v>29444.710399999956</v>
      </c>
      <c r="I153" s="128">
        <v>63265.120800013661</v>
      </c>
      <c r="J153" s="128">
        <v>0</v>
      </c>
      <c r="K153" s="128">
        <v>131421.0239999835</v>
      </c>
      <c r="L153" s="128">
        <v>67304.884705883145</v>
      </c>
      <c r="M153" s="147">
        <v>117818.848</v>
      </c>
      <c r="N153" s="128">
        <v>0</v>
      </c>
      <c r="O153" s="129">
        <v>7936</v>
      </c>
      <c r="P153" s="130"/>
      <c r="Q153" s="131"/>
      <c r="R153" s="128">
        <v>0</v>
      </c>
      <c r="S153" s="128"/>
      <c r="T153" s="128">
        <v>0</v>
      </c>
      <c r="U153" s="132">
        <v>15044.801941285376</v>
      </c>
      <c r="V153" s="132">
        <v>0</v>
      </c>
      <c r="W153" s="133">
        <v>1406091.1825542855</v>
      </c>
    </row>
    <row r="154" spans="1:23" ht="10.5" x14ac:dyDescent="0.25">
      <c r="A154" s="123" t="s">
        <v>289</v>
      </c>
      <c r="B154" s="123" t="s">
        <v>206</v>
      </c>
      <c r="C154" s="124">
        <v>2071</v>
      </c>
      <c r="D154" s="125" t="s">
        <v>207</v>
      </c>
      <c r="E154" s="126"/>
      <c r="F154" s="127">
        <v>1318116.865954692</v>
      </c>
      <c r="G154" s="128">
        <v>59109.22177048013</v>
      </c>
      <c r="H154" s="128">
        <v>46467.43359999996</v>
      </c>
      <c r="I154" s="128">
        <v>53253.519200011535</v>
      </c>
      <c r="J154" s="128">
        <v>0</v>
      </c>
      <c r="K154" s="128">
        <v>165242.9709586385</v>
      </c>
      <c r="L154" s="128">
        <v>37834.505591160741</v>
      </c>
      <c r="M154" s="147">
        <v>117818.848</v>
      </c>
      <c r="N154" s="128">
        <v>0</v>
      </c>
      <c r="O154" s="129">
        <v>40192</v>
      </c>
      <c r="P154" s="130"/>
      <c r="Q154" s="131"/>
      <c r="R154" s="128">
        <v>-12413.698007336641</v>
      </c>
      <c r="S154" s="128"/>
      <c r="T154" s="128">
        <v>0</v>
      </c>
      <c r="U154" s="132">
        <v>0</v>
      </c>
      <c r="V154" s="132">
        <v>0</v>
      </c>
      <c r="W154" s="133">
        <v>1825621.6670676463</v>
      </c>
    </row>
    <row r="155" spans="1:23" ht="10.5" x14ac:dyDescent="0.25">
      <c r="A155" s="148" t="s">
        <v>291</v>
      </c>
      <c r="B155" s="148"/>
      <c r="C155" s="124">
        <v>2193</v>
      </c>
      <c r="D155" s="125" t="s">
        <v>208</v>
      </c>
      <c r="E155" s="126"/>
      <c r="F155" s="127">
        <v>1152571.3827897662</v>
      </c>
      <c r="G155" s="128">
        <v>66209.191775986925</v>
      </c>
      <c r="H155" s="128">
        <v>52448.390399999953</v>
      </c>
      <c r="I155" s="128">
        <v>140217.43120003029</v>
      </c>
      <c r="J155" s="128">
        <v>0</v>
      </c>
      <c r="K155" s="128">
        <v>142027.55773041697</v>
      </c>
      <c r="L155" s="128">
        <v>91405.150434783631</v>
      </c>
      <c r="M155" s="147">
        <v>117818.848</v>
      </c>
      <c r="N155" s="128">
        <v>0</v>
      </c>
      <c r="O155" s="129">
        <v>7731.2000000000007</v>
      </c>
      <c r="P155" s="130"/>
      <c r="Q155" s="131"/>
      <c r="R155" s="128">
        <v>0</v>
      </c>
      <c r="S155" s="128"/>
      <c r="T155" s="128">
        <v>0</v>
      </c>
      <c r="U155" s="132">
        <v>0</v>
      </c>
      <c r="V155" s="132">
        <v>0</v>
      </c>
      <c r="W155" s="133">
        <v>1770429.1523309839</v>
      </c>
    </row>
    <row r="156" spans="1:23" ht="10.5" x14ac:dyDescent="0.25">
      <c r="A156" s="148" t="s">
        <v>291</v>
      </c>
      <c r="B156" s="148"/>
      <c r="C156" s="149">
        <v>2028</v>
      </c>
      <c r="D156" s="125" t="s">
        <v>209</v>
      </c>
      <c r="E156" s="126"/>
      <c r="F156" s="127">
        <v>1599231.8373668301</v>
      </c>
      <c r="G156" s="128">
        <v>112662.75513491305</v>
      </c>
      <c r="H156" s="128">
        <v>89254.27840000001</v>
      </c>
      <c r="I156" s="128">
        <v>150084.00960003241</v>
      </c>
      <c r="J156" s="128">
        <v>0</v>
      </c>
      <c r="K156" s="128">
        <v>230008.05753783521</v>
      </c>
      <c r="L156" s="128">
        <v>100542.91356097664</v>
      </c>
      <c r="M156" s="147">
        <v>117818.848</v>
      </c>
      <c r="N156" s="128">
        <v>0</v>
      </c>
      <c r="O156" s="129">
        <v>13066.0676</v>
      </c>
      <c r="P156" s="130"/>
      <c r="Q156" s="131"/>
      <c r="R156" s="128">
        <v>0</v>
      </c>
      <c r="S156" s="128"/>
      <c r="T156" s="128">
        <v>0</v>
      </c>
      <c r="U156" s="132">
        <v>38188.817325054668</v>
      </c>
      <c r="V156" s="132">
        <v>0</v>
      </c>
      <c r="W156" s="133">
        <v>2450857.5845256425</v>
      </c>
    </row>
    <row r="157" spans="1:23" ht="10.5" x14ac:dyDescent="0.25">
      <c r="A157" s="148" t="s">
        <v>291</v>
      </c>
      <c r="B157" s="148"/>
      <c r="C157" s="149">
        <v>2012</v>
      </c>
      <c r="D157" s="125" t="s">
        <v>210</v>
      </c>
      <c r="E157" s="126"/>
      <c r="F157" s="127">
        <v>1468044.8507078323</v>
      </c>
      <c r="G157" s="128">
        <v>79937.787999984241</v>
      </c>
      <c r="H157" s="128">
        <v>63950.230400000037</v>
      </c>
      <c r="I157" s="128">
        <v>145433.26560003139</v>
      </c>
      <c r="J157" s="128">
        <v>26143.413037563132</v>
      </c>
      <c r="K157" s="128">
        <v>212404.61183129868</v>
      </c>
      <c r="L157" s="128">
        <v>150241.95254237449</v>
      </c>
      <c r="M157" s="147">
        <v>117818.848</v>
      </c>
      <c r="N157" s="128">
        <v>0</v>
      </c>
      <c r="O157" s="129">
        <v>8038.4000000000005</v>
      </c>
      <c r="P157" s="130"/>
      <c r="Q157" s="131"/>
      <c r="R157" s="128">
        <v>0</v>
      </c>
      <c r="S157" s="128"/>
      <c r="T157" s="128">
        <v>0</v>
      </c>
      <c r="U157" s="132">
        <v>0</v>
      </c>
      <c r="V157" s="132">
        <v>0</v>
      </c>
      <c r="W157" s="133">
        <v>2272013.3601190844</v>
      </c>
    </row>
    <row r="158" spans="1:23" ht="10.5" x14ac:dyDescent="0.25">
      <c r="A158" s="123" t="s">
        <v>289</v>
      </c>
      <c r="B158" s="123" t="s">
        <v>211</v>
      </c>
      <c r="C158" s="124">
        <v>2074</v>
      </c>
      <c r="D158" s="125" t="s">
        <v>212</v>
      </c>
      <c r="E158" s="126"/>
      <c r="F158" s="127">
        <v>1942816.80242611</v>
      </c>
      <c r="G158" s="128">
        <v>114605.22710677348</v>
      </c>
      <c r="H158" s="128">
        <v>88334.131200000149</v>
      </c>
      <c r="I158" s="128">
        <v>124704.94960002704</v>
      </c>
      <c r="J158" s="128">
        <v>0</v>
      </c>
      <c r="K158" s="128">
        <v>239199.63986561881</v>
      </c>
      <c r="L158" s="128">
        <v>21144.393797753062</v>
      </c>
      <c r="M158" s="147">
        <v>117818.848</v>
      </c>
      <c r="N158" s="128">
        <v>28182.779860627263</v>
      </c>
      <c r="O158" s="129">
        <v>44032</v>
      </c>
      <c r="P158" s="130"/>
      <c r="Q158" s="131"/>
      <c r="R158" s="128">
        <v>-18573.99838074595</v>
      </c>
      <c r="S158" s="128"/>
      <c r="T158" s="128">
        <v>0</v>
      </c>
      <c r="U158" s="132">
        <v>0</v>
      </c>
      <c r="V158" s="132">
        <v>0</v>
      </c>
      <c r="W158" s="133">
        <v>2702264.7734761634</v>
      </c>
    </row>
    <row r="159" spans="1:23" ht="10.5" x14ac:dyDescent="0.25">
      <c r="A159" s="148" t="s">
        <v>291</v>
      </c>
      <c r="B159" s="148"/>
      <c r="C159" s="124">
        <v>2117</v>
      </c>
      <c r="D159" s="125" t="s">
        <v>213</v>
      </c>
      <c r="E159" s="126"/>
      <c r="F159" s="127">
        <v>987025.89962484047</v>
      </c>
      <c r="G159" s="128">
        <v>18389.251333329703</v>
      </c>
      <c r="H159" s="128">
        <v>10581.692800000004</v>
      </c>
      <c r="I159" s="128">
        <v>15662.505600003382</v>
      </c>
      <c r="J159" s="128">
        <v>0</v>
      </c>
      <c r="K159" s="128">
        <v>72099.033999990963</v>
      </c>
      <c r="L159" s="128">
        <v>1273.4637948718105</v>
      </c>
      <c r="M159" s="147">
        <v>117818.848</v>
      </c>
      <c r="N159" s="128">
        <v>0</v>
      </c>
      <c r="O159" s="129">
        <v>5888</v>
      </c>
      <c r="P159" s="130"/>
      <c r="Q159" s="131"/>
      <c r="R159" s="128">
        <v>0</v>
      </c>
      <c r="S159" s="128"/>
      <c r="T159" s="128">
        <v>98029.304846963845</v>
      </c>
      <c r="U159" s="132">
        <v>0</v>
      </c>
      <c r="V159" s="132">
        <v>0</v>
      </c>
      <c r="W159" s="133">
        <v>1326768</v>
      </c>
    </row>
    <row r="160" spans="1:23" ht="10.5" x14ac:dyDescent="0.25">
      <c r="A160" s="148" t="s">
        <v>291</v>
      </c>
      <c r="B160" s="148"/>
      <c r="C160" s="124">
        <v>3035</v>
      </c>
      <c r="D160" s="125" t="s">
        <v>214</v>
      </c>
      <c r="E160" s="126"/>
      <c r="F160" s="127">
        <v>331090.96632985154</v>
      </c>
      <c r="G160" s="128">
        <v>12652.023999997515</v>
      </c>
      <c r="H160" s="128">
        <v>10121.619200000012</v>
      </c>
      <c r="I160" s="128">
        <v>6441.0304000013821</v>
      </c>
      <c r="J160" s="128">
        <v>0</v>
      </c>
      <c r="K160" s="128">
        <v>21349.622289652496</v>
      </c>
      <c r="L160" s="128">
        <v>1922.2855384615625</v>
      </c>
      <c r="M160" s="147">
        <v>117818.848</v>
      </c>
      <c r="N160" s="128">
        <v>0</v>
      </c>
      <c r="O160" s="129">
        <v>2073.6</v>
      </c>
      <c r="P160" s="130"/>
      <c r="Q160" s="131"/>
      <c r="R160" s="128">
        <v>0</v>
      </c>
      <c r="S160" s="128"/>
      <c r="T160" s="128">
        <v>0</v>
      </c>
      <c r="U160" s="132">
        <v>43198.455952755408</v>
      </c>
      <c r="V160" s="132">
        <v>0</v>
      </c>
      <c r="W160" s="133">
        <v>546668.45171071985</v>
      </c>
    </row>
    <row r="161" spans="1:50" ht="10.5" x14ac:dyDescent="0.25">
      <c r="A161" s="148" t="s">
        <v>291</v>
      </c>
      <c r="B161" s="148"/>
      <c r="C161" s="149">
        <v>2078</v>
      </c>
      <c r="D161" s="125" t="s">
        <v>215</v>
      </c>
      <c r="E161" s="126"/>
      <c r="F161" s="127">
        <v>1255646.8723075502</v>
      </c>
      <c r="G161" s="128">
        <v>120194.22799997625</v>
      </c>
      <c r="H161" s="128">
        <v>82813.248000000051</v>
      </c>
      <c r="I161" s="128">
        <v>150484.07360003245</v>
      </c>
      <c r="J161" s="128">
        <v>0</v>
      </c>
      <c r="K161" s="128">
        <v>170847.33119997857</v>
      </c>
      <c r="L161" s="128">
        <v>10833.721590778227</v>
      </c>
      <c r="M161" s="147">
        <v>117818.848</v>
      </c>
      <c r="N161" s="128">
        <v>0</v>
      </c>
      <c r="O161" s="129">
        <v>7065.6</v>
      </c>
      <c r="P161" s="130"/>
      <c r="Q161" s="131"/>
      <c r="R161" s="128">
        <v>0</v>
      </c>
      <c r="S161" s="128"/>
      <c r="T161" s="128">
        <v>0</v>
      </c>
      <c r="U161" s="132">
        <v>42812.671382607426</v>
      </c>
      <c r="V161" s="132">
        <v>0</v>
      </c>
      <c r="W161" s="133">
        <v>1958516.5940809234</v>
      </c>
    </row>
    <row r="162" spans="1:50" ht="10.5" x14ac:dyDescent="0.25">
      <c r="A162" s="148" t="s">
        <v>291</v>
      </c>
      <c r="B162" s="148"/>
      <c r="C162" s="149">
        <v>2030</v>
      </c>
      <c r="D162" s="125" t="s">
        <v>392</v>
      </c>
      <c r="E162" s="126"/>
      <c r="F162" s="127">
        <v>630946.93583613215</v>
      </c>
      <c r="G162" s="128">
        <v>60959.751999987981</v>
      </c>
      <c r="H162" s="128">
        <v>48767.801600000028</v>
      </c>
      <c r="I162" s="128">
        <v>81918.104800017783</v>
      </c>
      <c r="J162" s="128">
        <v>792.12671973971317</v>
      </c>
      <c r="K162" s="128">
        <v>73320.415103990803</v>
      </c>
      <c r="L162" s="128">
        <v>646.03358139535601</v>
      </c>
      <c r="M162" s="147">
        <v>117818.848</v>
      </c>
      <c r="N162" s="128">
        <v>0</v>
      </c>
      <c r="O162" s="129">
        <v>3251.2000000000003</v>
      </c>
      <c r="P162" s="130"/>
      <c r="Q162" s="131"/>
      <c r="R162" s="128">
        <v>0</v>
      </c>
      <c r="S162" s="128"/>
      <c r="T162" s="128">
        <v>0</v>
      </c>
      <c r="U162" s="132">
        <v>32871.396111356444</v>
      </c>
      <c r="V162" s="132">
        <v>0</v>
      </c>
      <c r="W162" s="133">
        <v>1051292.6137526203</v>
      </c>
    </row>
    <row r="163" spans="1:50" ht="10.5" x14ac:dyDescent="0.25">
      <c r="A163" s="123" t="s">
        <v>289</v>
      </c>
      <c r="B163" s="123" t="s">
        <v>216</v>
      </c>
      <c r="C163" s="124">
        <v>2100</v>
      </c>
      <c r="D163" s="125" t="s">
        <v>217</v>
      </c>
      <c r="E163" s="126"/>
      <c r="F163" s="127">
        <v>665305.43234206014</v>
      </c>
      <c r="G163" s="128">
        <v>35678.037669895864</v>
      </c>
      <c r="H163" s="128">
        <v>20243.238400000035</v>
      </c>
      <c r="I163" s="128">
        <v>56113.976800012126</v>
      </c>
      <c r="J163" s="128">
        <v>0</v>
      </c>
      <c r="K163" s="128">
        <v>57677.221384608158</v>
      </c>
      <c r="L163" s="128">
        <v>2561.0654426229853</v>
      </c>
      <c r="M163" s="147">
        <v>117818.848</v>
      </c>
      <c r="N163" s="128">
        <v>0</v>
      </c>
      <c r="O163" s="129">
        <v>14845.25</v>
      </c>
      <c r="P163" s="130"/>
      <c r="Q163" s="131"/>
      <c r="R163" s="128">
        <v>-6324.5843893091578</v>
      </c>
      <c r="S163" s="128"/>
      <c r="T163" s="128">
        <v>0</v>
      </c>
      <c r="U163" s="132">
        <v>44665.809378196718</v>
      </c>
      <c r="V163" s="132">
        <v>0</v>
      </c>
      <c r="W163" s="133">
        <v>1008584.295028087</v>
      </c>
    </row>
    <row r="164" spans="1:50" ht="11" thickBot="1" x14ac:dyDescent="0.3">
      <c r="A164" s="148" t="s">
        <v>291</v>
      </c>
      <c r="B164" s="148"/>
      <c r="C164" s="124">
        <v>3036</v>
      </c>
      <c r="D164" s="125" t="s">
        <v>314</v>
      </c>
      <c r="E164" s="126"/>
      <c r="F164" s="127">
        <v>1043248.8939072681</v>
      </c>
      <c r="G164" s="128">
        <v>36586.805333326105</v>
      </c>
      <c r="H164" s="128">
        <v>21623.459199999925</v>
      </c>
      <c r="I164" s="128">
        <v>35125.619200007539</v>
      </c>
      <c r="J164" s="128">
        <v>0</v>
      </c>
      <c r="K164" s="128">
        <v>103375.01561737832</v>
      </c>
      <c r="L164" s="128">
        <v>4008.6412800000426</v>
      </c>
      <c r="M164" s="147">
        <v>117818.848</v>
      </c>
      <c r="N164" s="128">
        <v>0</v>
      </c>
      <c r="O164" s="129">
        <v>3251.2000000000003</v>
      </c>
      <c r="P164" s="130"/>
      <c r="Q164" s="131"/>
      <c r="R164" s="128">
        <v>0</v>
      </c>
      <c r="S164" s="128"/>
      <c r="T164" s="128">
        <v>34332.717462019922</v>
      </c>
      <c r="U164" s="132">
        <v>13831.992604777915</v>
      </c>
      <c r="V164" s="132">
        <v>0</v>
      </c>
      <c r="W164" s="133">
        <v>1413203.1926047779</v>
      </c>
    </row>
    <row r="165" spans="1:50" ht="11" hidden="1" thickBot="1" x14ac:dyDescent="0.3">
      <c r="A165" s="123"/>
      <c r="B165" s="123"/>
      <c r="C165" s="124"/>
      <c r="D165" s="125"/>
      <c r="E165" s="126"/>
      <c r="F165" s="127"/>
      <c r="G165" s="128"/>
      <c r="H165" s="128"/>
      <c r="I165" s="128"/>
      <c r="J165" s="128"/>
      <c r="K165" s="128"/>
      <c r="L165" s="128"/>
      <c r="M165" s="147"/>
      <c r="N165" s="128"/>
      <c r="O165" s="153"/>
      <c r="P165" s="130"/>
      <c r="Q165" s="131"/>
      <c r="R165" s="128"/>
      <c r="S165" s="128"/>
      <c r="T165" s="128"/>
      <c r="U165" s="132"/>
      <c r="V165" s="132"/>
      <c r="W165" s="133"/>
    </row>
    <row r="166" spans="1:50" ht="11" hidden="1" thickBot="1" x14ac:dyDescent="0.3">
      <c r="A166" s="123"/>
      <c r="B166" s="123"/>
      <c r="C166" s="124"/>
      <c r="D166" s="125"/>
      <c r="E166" s="126"/>
      <c r="F166" s="127"/>
      <c r="G166" s="128"/>
      <c r="H166" s="128"/>
      <c r="I166" s="128"/>
      <c r="J166" s="128"/>
      <c r="K166" s="128"/>
      <c r="L166" s="128"/>
      <c r="M166" s="147"/>
      <c r="N166" s="128"/>
      <c r="O166" s="153"/>
      <c r="P166" s="130"/>
      <c r="Q166" s="131"/>
      <c r="R166" s="128"/>
      <c r="S166" s="128"/>
      <c r="T166" s="128"/>
      <c r="U166" s="132"/>
      <c r="V166" s="132"/>
      <c r="W166" s="133"/>
    </row>
    <row r="167" spans="1:50" ht="11" hidden="1" thickBot="1" x14ac:dyDescent="0.3">
      <c r="A167" s="123"/>
      <c r="B167" s="123"/>
      <c r="C167" s="124"/>
      <c r="D167" s="125"/>
      <c r="E167" s="126"/>
      <c r="F167" s="127"/>
      <c r="G167" s="128"/>
      <c r="H167" s="128"/>
      <c r="I167" s="128"/>
      <c r="J167" s="128"/>
      <c r="K167" s="128"/>
      <c r="L167" s="128"/>
      <c r="M167" s="147"/>
      <c r="N167" s="128"/>
      <c r="O167" s="153"/>
      <c r="P167" s="130"/>
      <c r="Q167" s="131"/>
      <c r="R167" s="128"/>
      <c r="S167" s="128"/>
      <c r="T167" s="128"/>
      <c r="U167" s="132"/>
      <c r="V167" s="132"/>
      <c r="W167" s="133">
        <v>0</v>
      </c>
    </row>
    <row r="168" spans="1:50" ht="11" hidden="1" thickBot="1" x14ac:dyDescent="0.3">
      <c r="A168" s="123"/>
      <c r="B168" s="123"/>
      <c r="C168" s="124"/>
      <c r="D168" s="125"/>
      <c r="E168" s="126"/>
      <c r="F168" s="127"/>
      <c r="G168" s="128"/>
      <c r="H168" s="128"/>
      <c r="I168" s="128"/>
      <c r="J168" s="128"/>
      <c r="K168" s="128"/>
      <c r="L168" s="128"/>
      <c r="M168" s="147"/>
      <c r="N168" s="128"/>
      <c r="O168" s="153"/>
      <c r="P168" s="130"/>
      <c r="Q168" s="131"/>
      <c r="R168" s="128"/>
      <c r="S168" s="128"/>
      <c r="T168" s="128"/>
      <c r="U168" s="132"/>
      <c r="V168" s="132"/>
      <c r="W168" s="133"/>
    </row>
    <row r="169" spans="1:50" s="93" customFormat="1" ht="10.5" x14ac:dyDescent="0.25">
      <c r="C169" s="87" t="s">
        <v>355</v>
      </c>
      <c r="D169" s="63" t="s">
        <v>289</v>
      </c>
      <c r="E169" s="134">
        <v>70</v>
      </c>
      <c r="F169" s="154">
        <v>76681917.201866582</v>
      </c>
      <c r="G169" s="155">
        <v>3480346.2066711998</v>
      </c>
      <c r="H169" s="155">
        <v>2532245.0944000017</v>
      </c>
      <c r="I169" s="155">
        <v>5118628.1978075085</v>
      </c>
      <c r="J169" s="155">
        <v>15986.55743474681</v>
      </c>
      <c r="K169" s="155">
        <v>8405106.2826637421</v>
      </c>
      <c r="L169" s="155">
        <v>1843723.8286366763</v>
      </c>
      <c r="M169" s="155">
        <v>8247319.3600000115</v>
      </c>
      <c r="N169" s="155">
        <v>130203.54396328056</v>
      </c>
      <c r="O169" s="155">
        <v>1797323.4877279999</v>
      </c>
      <c r="P169" s="155">
        <v>0</v>
      </c>
      <c r="Q169" s="155">
        <v>0</v>
      </c>
      <c r="R169" s="155">
        <v>-722591.1046564515</v>
      </c>
      <c r="S169" s="155">
        <v>0</v>
      </c>
      <c r="T169" s="155">
        <v>2895596.307138327</v>
      </c>
      <c r="U169" s="155">
        <v>1319539.1634064701</v>
      </c>
      <c r="V169" s="155">
        <v>0</v>
      </c>
      <c r="W169" s="156">
        <v>111745344.12706001</v>
      </c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</row>
    <row r="170" spans="1:50" ht="10.5" x14ac:dyDescent="0.25">
      <c r="C170" s="87" t="s">
        <v>355</v>
      </c>
      <c r="D170" s="64" t="s">
        <v>291</v>
      </c>
      <c r="E170" s="134">
        <v>87</v>
      </c>
      <c r="F170" s="154">
        <v>89054099.443683013</v>
      </c>
      <c r="G170" s="155">
        <v>4796509.80731632</v>
      </c>
      <c r="H170" s="155">
        <v>3514502.2304000002</v>
      </c>
      <c r="I170" s="155">
        <v>8019151.4577856231</v>
      </c>
      <c r="J170" s="155">
        <v>81207.570060325219</v>
      </c>
      <c r="K170" s="155">
        <v>10765477.107327878</v>
      </c>
      <c r="L170" s="155">
        <v>3755718.1011188277</v>
      </c>
      <c r="M170" s="155">
        <v>9896783.2320000026</v>
      </c>
      <c r="N170" s="155">
        <v>33301.918592889044</v>
      </c>
      <c r="O170" s="155">
        <v>510274.76760000008</v>
      </c>
      <c r="P170" s="155">
        <v>0</v>
      </c>
      <c r="Q170" s="155">
        <v>0</v>
      </c>
      <c r="R170" s="155">
        <v>0</v>
      </c>
      <c r="S170" s="155">
        <v>0</v>
      </c>
      <c r="T170" s="155">
        <v>685569.43094371282</v>
      </c>
      <c r="U170" s="155">
        <v>2558834.5960111301</v>
      </c>
      <c r="V170" s="155">
        <v>0</v>
      </c>
      <c r="W170" s="133">
        <v>133671429.66283971</v>
      </c>
    </row>
    <row r="171" spans="1:50" ht="11" thickBot="1" x14ac:dyDescent="0.3">
      <c r="B171" s="126"/>
      <c r="C171" s="167" t="s">
        <v>355</v>
      </c>
      <c r="D171" s="65" t="s">
        <v>292</v>
      </c>
      <c r="E171" s="134">
        <v>3</v>
      </c>
      <c r="F171" s="154">
        <v>3548295.6391576543</v>
      </c>
      <c r="G171" s="155">
        <v>145714.56424486914</v>
      </c>
      <c r="H171" s="155">
        <v>99835.971200000029</v>
      </c>
      <c r="I171" s="155">
        <v>291456.62560006272</v>
      </c>
      <c r="J171" s="155">
        <v>2772.4435190889553</v>
      </c>
      <c r="K171" s="155">
        <v>348588.89294297982</v>
      </c>
      <c r="L171" s="155">
        <v>99422.23535054583</v>
      </c>
      <c r="M171" s="155">
        <v>235637.696</v>
      </c>
      <c r="N171" s="155">
        <v>0</v>
      </c>
      <c r="O171" s="155">
        <v>16691.2</v>
      </c>
      <c r="P171" s="155">
        <v>0</v>
      </c>
      <c r="Q171" s="155">
        <v>0</v>
      </c>
      <c r="R171" s="155">
        <v>0</v>
      </c>
      <c r="S171" s="155">
        <v>0</v>
      </c>
      <c r="T171" s="155">
        <v>34953.547598263438</v>
      </c>
      <c r="U171" s="155">
        <v>209311.7413798098</v>
      </c>
      <c r="V171" s="155">
        <v>0</v>
      </c>
      <c r="W171" s="168">
        <v>5032680.556993274</v>
      </c>
    </row>
    <row r="172" spans="1:50" ht="7.5" customHeight="1" x14ac:dyDescent="0.25">
      <c r="B172" s="126"/>
      <c r="C172" s="167"/>
      <c r="D172" s="65"/>
      <c r="E172" s="126"/>
      <c r="F172" s="154"/>
      <c r="G172" s="155"/>
      <c r="H172" s="155"/>
      <c r="I172" s="155"/>
      <c r="J172" s="155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65"/>
    </row>
    <row r="173" spans="1:50" s="176" customFormat="1" ht="10.5" x14ac:dyDescent="0.25">
      <c r="A173" s="163"/>
      <c r="B173" s="175"/>
      <c r="C173" s="94" t="s">
        <v>356</v>
      </c>
      <c r="E173" s="177">
        <v>160</v>
      </c>
      <c r="F173" s="154">
        <v>169284312.28470725</v>
      </c>
      <c r="G173" s="155">
        <v>8422570.5782323889</v>
      </c>
      <c r="H173" s="155">
        <v>6146583.296000002</v>
      </c>
      <c r="I173" s="155">
        <v>13429236.281193193</v>
      </c>
      <c r="J173" s="155">
        <v>99966.571014160974</v>
      </c>
      <c r="K173" s="155">
        <v>19519172.282934599</v>
      </c>
      <c r="L173" s="155">
        <v>5698864.1651060497</v>
      </c>
      <c r="M173" s="155">
        <v>18379740.288000014</v>
      </c>
      <c r="N173" s="155">
        <v>163505.4625561696</v>
      </c>
      <c r="O173" s="155">
        <v>2324289.4553280002</v>
      </c>
      <c r="P173" s="155">
        <v>0</v>
      </c>
      <c r="Q173" s="155">
        <v>0</v>
      </c>
      <c r="R173" s="155">
        <v>-722591.1046564515</v>
      </c>
      <c r="S173" s="155">
        <v>0</v>
      </c>
      <c r="T173" s="155">
        <v>3616119.2856803034</v>
      </c>
      <c r="U173" s="155">
        <v>4087685.5007974096</v>
      </c>
      <c r="V173" s="155">
        <v>0</v>
      </c>
      <c r="W173" s="165">
        <v>250449454.34689298</v>
      </c>
    </row>
    <row r="174" spans="1:50" ht="11" thickBot="1" x14ac:dyDescent="0.3">
      <c r="A174" s="178" t="s">
        <v>357</v>
      </c>
      <c r="F174" s="138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/>
      <c r="T174" s="134"/>
      <c r="U174" s="134"/>
      <c r="V174" s="134"/>
      <c r="W174" s="140"/>
    </row>
    <row r="175" spans="1:50" ht="11" thickBot="1" x14ac:dyDescent="0.3">
      <c r="A175" s="178" t="s">
        <v>357</v>
      </c>
      <c r="D175" s="185" t="s">
        <v>358</v>
      </c>
      <c r="F175" s="180">
        <v>0</v>
      </c>
      <c r="G175" s="180">
        <v>0</v>
      </c>
      <c r="H175" s="180">
        <v>0</v>
      </c>
      <c r="I175" s="180">
        <v>0</v>
      </c>
      <c r="J175" s="180">
        <v>0</v>
      </c>
      <c r="K175" s="180">
        <v>0</v>
      </c>
      <c r="L175" s="180">
        <v>0</v>
      </c>
      <c r="M175" s="134"/>
      <c r="N175" s="186">
        <v>0</v>
      </c>
      <c r="O175" s="134"/>
      <c r="P175" s="134"/>
      <c r="Q175" s="134"/>
      <c r="R175" s="186">
        <v>0</v>
      </c>
      <c r="S175" s="134"/>
      <c r="T175" s="186">
        <v>0</v>
      </c>
      <c r="U175" s="186">
        <v>0</v>
      </c>
      <c r="V175" s="186"/>
      <c r="W175" s="187">
        <v>250449454.41689309</v>
      </c>
    </row>
    <row r="176" spans="1:50" ht="11" thickBot="1" x14ac:dyDescent="0.3">
      <c r="A176" s="178" t="s">
        <v>357</v>
      </c>
      <c r="D176" s="190" t="s">
        <v>359</v>
      </c>
      <c r="F176" s="191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3"/>
      <c r="W176" s="194">
        <v>-7.0000112056732178E-2</v>
      </c>
    </row>
    <row r="177" spans="1:23" hidden="1" x14ac:dyDescent="0.2">
      <c r="A177" s="144"/>
      <c r="B177" s="144"/>
      <c r="C177" s="144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  <c r="R177" s="144"/>
      <c r="S177" s="144"/>
      <c r="T177" s="144"/>
      <c r="U177" s="144"/>
      <c r="V177" s="144"/>
      <c r="W177" s="199"/>
    </row>
    <row r="178" spans="1:23" hidden="1" x14ac:dyDescent="0.2">
      <c r="P178" s="99" t="e">
        <v>#REF!</v>
      </c>
    </row>
    <row r="179" spans="1:23" hidden="1" x14ac:dyDescent="0.2">
      <c r="O179" s="99">
        <v>1741822.6877280001</v>
      </c>
      <c r="P179" s="99">
        <v>5895360.3498558979</v>
      </c>
      <c r="R179" s="99">
        <v>-722591.1046564515</v>
      </c>
    </row>
    <row r="180" spans="1:23" hidden="1" x14ac:dyDescent="0.2"/>
    <row r="181" spans="1:23" hidden="1" x14ac:dyDescent="0.2"/>
    <row r="182" spans="1:23" hidden="1" x14ac:dyDescent="0.2"/>
    <row r="183" spans="1:23" ht="6.75" customHeight="1" x14ac:dyDescent="0.2"/>
    <row r="184" spans="1:23" x14ac:dyDescent="0.2">
      <c r="O184" s="180">
        <v>0</v>
      </c>
      <c r="T184" s="99">
        <v>40</v>
      </c>
      <c r="U184" s="99">
        <v>99</v>
      </c>
    </row>
    <row r="185" spans="1:23" hidden="1" x14ac:dyDescent="0.2">
      <c r="D185" s="163" t="s">
        <v>360</v>
      </c>
      <c r="F185" s="99">
        <v>15212846.188292891</v>
      </c>
      <c r="H185" s="99">
        <v>-3094162.8377100062</v>
      </c>
      <c r="I185" s="99">
        <v>-5497912.7718399987</v>
      </c>
      <c r="J185" s="99">
        <v>-434031.39799999993</v>
      </c>
      <c r="K185" s="99">
        <v>16912700.19487204</v>
      </c>
      <c r="L185" s="99">
        <v>3284150.4852399994</v>
      </c>
      <c r="M185" s="99">
        <v>-9095259.7119999863</v>
      </c>
      <c r="N185" s="99">
        <v>40002.411717973358</v>
      </c>
      <c r="O185" s="99">
        <v>-765134.81290799892</v>
      </c>
      <c r="R185" s="99">
        <v>1659861.9878395284</v>
      </c>
      <c r="T185" s="200"/>
      <c r="U185" s="200"/>
      <c r="V185" s="200"/>
      <c r="W185" s="201"/>
    </row>
    <row r="186" spans="1:23" hidden="1" x14ac:dyDescent="0.2">
      <c r="D186" s="163" t="s">
        <v>361</v>
      </c>
      <c r="T186" s="327"/>
      <c r="U186" s="327"/>
      <c r="V186" s="327"/>
      <c r="W186" s="201"/>
    </row>
    <row r="187" spans="1:23" hidden="1" x14ac:dyDescent="0.2"/>
    <row r="188" spans="1:23" hidden="1" x14ac:dyDescent="0.2"/>
    <row r="189" spans="1:23" hidden="1" x14ac:dyDescent="0.2"/>
    <row r="190" spans="1:23" hidden="1" x14ac:dyDescent="0.2"/>
    <row r="191" spans="1:23" x14ac:dyDescent="0.2">
      <c r="A191" s="246">
        <v>70</v>
      </c>
      <c r="B191" s="163" t="s">
        <v>397</v>
      </c>
    </row>
    <row r="193" spans="1:23" x14ac:dyDescent="0.2">
      <c r="A193" s="144"/>
      <c r="B193" s="144"/>
      <c r="C193" s="144"/>
      <c r="D193" s="288" t="s">
        <v>4</v>
      </c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  <c r="R193" s="144"/>
      <c r="S193" s="144"/>
      <c r="T193" s="144"/>
      <c r="U193" s="144"/>
      <c r="V193" s="144"/>
      <c r="W193" s="144"/>
    </row>
    <row r="194" spans="1:23" x14ac:dyDescent="0.2">
      <c r="A194" s="144"/>
      <c r="B194" s="144"/>
      <c r="C194" s="144"/>
      <c r="D194" s="288" t="s">
        <v>219</v>
      </c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  <c r="R194" s="144"/>
      <c r="S194" s="144"/>
      <c r="T194" s="144"/>
      <c r="U194" s="144"/>
      <c r="V194" s="144"/>
      <c r="W194" s="144"/>
    </row>
    <row r="195" spans="1:23" x14ac:dyDescent="0.2">
      <c r="A195" s="144"/>
      <c r="B195" s="144"/>
      <c r="C195" s="144"/>
      <c r="D195" s="288" t="s">
        <v>222</v>
      </c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  <c r="R195" s="144"/>
      <c r="S195" s="144"/>
      <c r="T195" s="144"/>
      <c r="U195" s="144"/>
      <c r="V195" s="144"/>
      <c r="W195" s="144"/>
    </row>
    <row r="196" spans="1:23" s="105" customFormat="1" x14ac:dyDescent="0.2">
      <c r="D196" s="288" t="s">
        <v>223</v>
      </c>
    </row>
    <row r="197" spans="1:23" x14ac:dyDescent="0.2">
      <c r="A197" s="144"/>
      <c r="B197" s="144"/>
      <c r="C197" s="144"/>
      <c r="D197" s="288" t="s">
        <v>225</v>
      </c>
      <c r="E197" s="144"/>
      <c r="F197" s="247"/>
      <c r="G197" s="247"/>
      <c r="H197" s="247"/>
      <c r="I197" s="247"/>
      <c r="J197" s="247"/>
      <c r="K197" s="247"/>
      <c r="L197" s="247"/>
      <c r="M197" s="247"/>
      <c r="N197" s="247"/>
      <c r="O197" s="247"/>
      <c r="P197" s="144"/>
      <c r="Q197" s="144"/>
      <c r="R197" s="247"/>
      <c r="S197" s="144"/>
      <c r="T197" s="247"/>
      <c r="U197" s="247"/>
      <c r="V197" s="144"/>
      <c r="W197" s="144"/>
    </row>
    <row r="198" spans="1:23" x14ac:dyDescent="0.2">
      <c r="A198" s="144"/>
      <c r="B198" s="144"/>
      <c r="C198" s="144"/>
      <c r="D198" s="288" t="s">
        <v>5</v>
      </c>
      <c r="E198" s="144"/>
      <c r="F198" s="248"/>
      <c r="G198" s="248"/>
      <c r="H198" s="248"/>
      <c r="I198" s="248"/>
      <c r="J198" s="248"/>
      <c r="K198" s="248"/>
      <c r="L198" s="248"/>
      <c r="M198" s="248"/>
      <c r="N198" s="248"/>
      <c r="O198" s="248"/>
      <c r="P198" s="144"/>
      <c r="Q198" s="144"/>
      <c r="R198" s="248"/>
      <c r="S198" s="144"/>
      <c r="T198" s="248"/>
      <c r="U198" s="248"/>
      <c r="V198" s="144"/>
      <c r="W198" s="144"/>
    </row>
    <row r="199" spans="1:23" x14ac:dyDescent="0.2">
      <c r="A199" s="144"/>
      <c r="B199" s="144"/>
      <c r="C199" s="144"/>
      <c r="D199" s="288" t="s">
        <v>6</v>
      </c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  <c r="R199" s="144"/>
      <c r="S199" s="144"/>
      <c r="T199" s="144"/>
      <c r="U199" s="144"/>
      <c r="V199" s="144"/>
      <c r="W199" s="144"/>
    </row>
    <row r="200" spans="1:23" x14ac:dyDescent="0.2">
      <c r="A200" s="144"/>
      <c r="B200" s="144"/>
      <c r="C200" s="144"/>
      <c r="D200" s="288" t="s">
        <v>315</v>
      </c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  <c r="R200" s="144"/>
      <c r="S200" s="144"/>
      <c r="T200" s="144"/>
      <c r="U200" s="144"/>
      <c r="V200" s="144"/>
      <c r="W200" s="144"/>
    </row>
    <row r="201" spans="1:23" x14ac:dyDescent="0.2">
      <c r="A201" s="144"/>
      <c r="B201" s="144"/>
      <c r="C201" s="144"/>
      <c r="D201" s="288" t="s">
        <v>228</v>
      </c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  <c r="R201" s="144"/>
      <c r="S201" s="144"/>
      <c r="T201" s="144"/>
      <c r="U201" s="144"/>
      <c r="V201" s="144"/>
      <c r="W201" s="144"/>
    </row>
    <row r="202" spans="1:23" x14ac:dyDescent="0.2">
      <c r="A202" s="144"/>
      <c r="B202" s="144"/>
      <c r="C202" s="144"/>
      <c r="D202" s="288" t="s">
        <v>7</v>
      </c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  <c r="R202" s="144"/>
      <c r="S202" s="144"/>
      <c r="T202" s="144"/>
      <c r="U202" s="144"/>
      <c r="V202" s="144"/>
      <c r="W202" s="144"/>
    </row>
    <row r="203" spans="1:23" x14ac:dyDescent="0.2">
      <c r="A203" s="144"/>
      <c r="B203" s="144"/>
      <c r="C203" s="144"/>
      <c r="D203" s="288" t="s">
        <v>229</v>
      </c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  <c r="R203" s="144"/>
      <c r="S203" s="144"/>
      <c r="T203" s="144"/>
      <c r="U203" s="144"/>
      <c r="V203" s="144"/>
      <c r="W203" s="144"/>
    </row>
    <row r="204" spans="1:23" x14ac:dyDescent="0.2">
      <c r="A204" s="144"/>
      <c r="B204" s="144"/>
      <c r="C204" s="144"/>
      <c r="D204" s="288" t="s">
        <v>232</v>
      </c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  <c r="R204" s="144"/>
      <c r="S204" s="144"/>
      <c r="T204" s="144"/>
      <c r="U204" s="144"/>
      <c r="V204" s="144"/>
      <c r="W204" s="144"/>
    </row>
    <row r="205" spans="1:23" x14ac:dyDescent="0.2">
      <c r="A205" s="144"/>
      <c r="B205" s="144"/>
      <c r="C205" s="144"/>
      <c r="D205" s="288" t="s">
        <v>233</v>
      </c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  <c r="R205" s="144"/>
      <c r="S205" s="144"/>
      <c r="T205" s="144"/>
      <c r="U205" s="144"/>
      <c r="V205" s="144"/>
      <c r="W205" s="144"/>
    </row>
    <row r="206" spans="1:23" x14ac:dyDescent="0.2">
      <c r="A206" s="144"/>
      <c r="B206" s="144"/>
      <c r="C206" s="144"/>
      <c r="D206" s="288" t="s">
        <v>226</v>
      </c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  <c r="R206" s="144"/>
      <c r="S206" s="144"/>
      <c r="T206" s="144"/>
      <c r="U206" s="144"/>
      <c r="V206" s="144"/>
      <c r="W206" s="144"/>
    </row>
    <row r="207" spans="1:23" x14ac:dyDescent="0.2">
      <c r="A207" s="144"/>
      <c r="B207" s="144"/>
      <c r="C207" s="144"/>
      <c r="D207" s="288" t="s">
        <v>235</v>
      </c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  <c r="R207" s="144"/>
      <c r="S207" s="144"/>
      <c r="T207" s="144"/>
      <c r="U207" s="144"/>
      <c r="V207" s="144"/>
      <c r="W207" s="144"/>
    </row>
    <row r="208" spans="1:23" x14ac:dyDescent="0.2">
      <c r="A208" s="144"/>
      <c r="B208" s="144"/>
      <c r="C208" s="144"/>
      <c r="D208" s="288" t="s">
        <v>393</v>
      </c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  <c r="R208" s="144"/>
      <c r="S208" s="144"/>
      <c r="T208" s="144"/>
      <c r="U208" s="144"/>
      <c r="V208" s="144"/>
      <c r="W208" s="144"/>
    </row>
    <row r="209" spans="4:4" s="144" customFormat="1" x14ac:dyDescent="0.2">
      <c r="D209" s="288" t="s">
        <v>237</v>
      </c>
    </row>
    <row r="210" spans="4:4" s="144" customFormat="1" x14ac:dyDescent="0.2">
      <c r="D210" s="288" t="s">
        <v>238</v>
      </c>
    </row>
    <row r="211" spans="4:4" s="144" customFormat="1" x14ac:dyDescent="0.2">
      <c r="D211" s="288" t="s">
        <v>239</v>
      </c>
    </row>
    <row r="212" spans="4:4" s="144" customFormat="1" x14ac:dyDescent="0.2">
      <c r="D212" s="288" t="s">
        <v>231</v>
      </c>
    </row>
    <row r="213" spans="4:4" s="144" customFormat="1" x14ac:dyDescent="0.2">
      <c r="D213" s="288" t="s">
        <v>240</v>
      </c>
    </row>
    <row r="214" spans="4:4" s="144" customFormat="1" x14ac:dyDescent="0.2">
      <c r="D214" s="288" t="s">
        <v>220</v>
      </c>
    </row>
    <row r="215" spans="4:4" s="144" customFormat="1" x14ac:dyDescent="0.2">
      <c r="D215" s="288" t="s">
        <v>241</v>
      </c>
    </row>
    <row r="216" spans="4:4" s="144" customFormat="1" x14ac:dyDescent="0.2">
      <c r="D216" s="288" t="s">
        <v>242</v>
      </c>
    </row>
    <row r="217" spans="4:4" s="144" customFormat="1" x14ac:dyDescent="0.2">
      <c r="D217" s="288" t="s">
        <v>244</v>
      </c>
    </row>
    <row r="218" spans="4:4" s="144" customFormat="1" x14ac:dyDescent="0.2">
      <c r="D218" s="288" t="s">
        <v>245</v>
      </c>
    </row>
    <row r="219" spans="4:4" s="144" customFormat="1" x14ac:dyDescent="0.2">
      <c r="D219" s="288" t="s">
        <v>230</v>
      </c>
    </row>
    <row r="220" spans="4:4" s="144" customFormat="1" x14ac:dyDescent="0.2">
      <c r="D220" s="288" t="s">
        <v>247</v>
      </c>
    </row>
    <row r="221" spans="4:4" s="144" customFormat="1" x14ac:dyDescent="0.2">
      <c r="D221" s="288" t="s">
        <v>249</v>
      </c>
    </row>
    <row r="222" spans="4:4" s="144" customFormat="1" x14ac:dyDescent="0.2">
      <c r="D222" s="288" t="s">
        <v>221</v>
      </c>
    </row>
    <row r="223" spans="4:4" s="144" customFormat="1" x14ac:dyDescent="0.2">
      <c r="D223" s="288" t="s">
        <v>251</v>
      </c>
    </row>
    <row r="224" spans="4:4" s="144" customFormat="1" x14ac:dyDescent="0.2">
      <c r="D224" s="288" t="s">
        <v>252</v>
      </c>
    </row>
    <row r="225" spans="4:23" s="144" customFormat="1" x14ac:dyDescent="0.2">
      <c r="D225" s="288" t="s">
        <v>253</v>
      </c>
    </row>
    <row r="226" spans="4:23" s="144" customFormat="1" x14ac:dyDescent="0.2">
      <c r="D226" s="288" t="s">
        <v>227</v>
      </c>
    </row>
    <row r="227" spans="4:23" s="144" customFormat="1" x14ac:dyDescent="0.2">
      <c r="D227" s="288" t="s">
        <v>234</v>
      </c>
    </row>
    <row r="228" spans="4:23" s="144" customFormat="1" x14ac:dyDescent="0.2"/>
    <row r="229" spans="4:23" s="144" customFormat="1" x14ac:dyDescent="0.2">
      <c r="D229" s="163"/>
      <c r="E229" s="175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</row>
    <row r="230" spans="4:23" s="144" customFormat="1" x14ac:dyDescent="0.2">
      <c r="D230" s="163"/>
      <c r="E230" s="175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</row>
    <row r="231" spans="4:23" s="144" customFormat="1" x14ac:dyDescent="0.2">
      <c r="D231" s="163"/>
      <c r="E231" s="175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</row>
    <row r="232" spans="4:23" s="144" customFormat="1" x14ac:dyDescent="0.2">
      <c r="D232" s="163"/>
      <c r="E232" s="175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</row>
    <row r="233" spans="4:23" s="144" customFormat="1" x14ac:dyDescent="0.2">
      <c r="D233" s="163"/>
      <c r="E233" s="175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</row>
    <row r="234" spans="4:23" s="144" customFormat="1" x14ac:dyDescent="0.2">
      <c r="D234" s="163"/>
      <c r="E234" s="175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</row>
    <row r="235" spans="4:23" s="144" customFormat="1" x14ac:dyDescent="0.2">
      <c r="D235" s="163"/>
      <c r="E235" s="175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</row>
    <row r="236" spans="4:23" s="144" customFormat="1" x14ac:dyDescent="0.2">
      <c r="D236" s="163"/>
      <c r="E236" s="175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</row>
    <row r="237" spans="4:23" s="144" customFormat="1" x14ac:dyDescent="0.2">
      <c r="D237" s="163"/>
      <c r="E237" s="175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</row>
    <row r="238" spans="4:23" s="144" customFormat="1" x14ac:dyDescent="0.2">
      <c r="D238" s="163"/>
      <c r="E238" s="175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</row>
    <row r="239" spans="4:23" s="144" customFormat="1" x14ac:dyDescent="0.2">
      <c r="D239" s="163"/>
      <c r="E239" s="175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</row>
    <row r="240" spans="4:23" s="144" customFormat="1" x14ac:dyDescent="0.2">
      <c r="D240" s="163"/>
      <c r="E240" s="175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</row>
    <row r="241" s="144" customFormat="1" x14ac:dyDescent="0.2"/>
    <row r="242" s="144" customFormat="1" x14ac:dyDescent="0.2"/>
    <row r="243" s="144" customFormat="1" x14ac:dyDescent="0.2"/>
    <row r="244" s="144" customFormat="1" x14ac:dyDescent="0.2"/>
    <row r="245" s="144" customFormat="1" x14ac:dyDescent="0.2"/>
    <row r="246" s="144" customFormat="1" x14ac:dyDescent="0.2"/>
    <row r="247" s="144" customFormat="1" x14ac:dyDescent="0.2"/>
    <row r="248" s="144" customFormat="1" x14ac:dyDescent="0.2"/>
    <row r="249" s="144" customFormat="1" x14ac:dyDescent="0.2"/>
  </sheetData>
  <mergeCells count="2">
    <mergeCell ref="T186:V186"/>
    <mergeCell ref="F3:W3"/>
  </mergeCells>
  <dataValidations count="1">
    <dataValidation type="list" allowBlank="1" showInputMessage="1" showErrorMessage="1" sqref="A5:A168">
      <formula1>$D$169:$D$171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DC121"/>
  <sheetViews>
    <sheetView topLeftCell="G1" workbookViewId="0">
      <selection activeCell="Y13" sqref="Y13"/>
    </sheetView>
  </sheetViews>
  <sheetFormatPr defaultColWidth="9.1796875" defaultRowHeight="10" x14ac:dyDescent="0.2"/>
  <cols>
    <col min="1" max="1" width="20.1796875" style="163" customWidth="1"/>
    <col min="2" max="2" width="6.54296875" style="163" customWidth="1"/>
    <col min="3" max="3" width="6.26953125" style="179" bestFit="1" customWidth="1"/>
    <col min="4" max="4" width="35" style="163" customWidth="1"/>
    <col min="5" max="5" width="4.7265625" style="175" customWidth="1"/>
    <col min="6" max="6" width="10.1796875" style="99" bestFit="1" customWidth="1"/>
    <col min="7" max="7" width="9.81640625" style="99" bestFit="1" customWidth="1"/>
    <col min="8" max="8" width="9.81640625" style="99" customWidth="1"/>
    <col min="9" max="9" width="9.81640625" style="99" bestFit="1" customWidth="1"/>
    <col min="10" max="10" width="9.54296875" style="99" bestFit="1" customWidth="1"/>
    <col min="11" max="11" width="9.7265625" style="99" bestFit="1" customWidth="1"/>
    <col min="12" max="13" width="9.54296875" style="99" bestFit="1" customWidth="1"/>
    <col min="14" max="14" width="9.26953125" style="99" customWidth="1"/>
    <col min="15" max="15" width="8.7265625" style="99" bestFit="1" customWidth="1"/>
    <col min="16" max="16" width="7.81640625" style="99" bestFit="1" customWidth="1"/>
    <col min="17" max="17" width="10.81640625" style="99" customWidth="1"/>
    <col min="18" max="18" width="11" style="99" customWidth="1"/>
    <col min="19" max="19" width="10.453125" style="99" hidden="1" customWidth="1"/>
    <col min="20" max="20" width="10.7265625" style="99" customWidth="1"/>
    <col min="21" max="21" width="10.54296875" style="99" customWidth="1"/>
    <col min="22" max="22" width="10.26953125" style="99" hidden="1" customWidth="1"/>
    <col min="23" max="23" width="12" style="99" bestFit="1" customWidth="1"/>
    <col min="24" max="16384" width="9.1796875" style="144"/>
  </cols>
  <sheetData>
    <row r="1" spans="1:107" s="87" customFormat="1" ht="10.5" x14ac:dyDescent="0.25">
      <c r="A1" s="86" t="s">
        <v>363</v>
      </c>
      <c r="B1" s="86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277" t="s">
        <v>317</v>
      </c>
      <c r="P1" s="93"/>
      <c r="Q1" s="93"/>
      <c r="R1" s="93"/>
      <c r="S1" s="93"/>
      <c r="T1" s="89"/>
      <c r="U1" s="89"/>
      <c r="V1" s="89"/>
      <c r="W1" s="93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</row>
    <row r="2" spans="1:107" s="87" customFormat="1" ht="11" thickBot="1" x14ac:dyDescent="0.3">
      <c r="A2" s="102" t="s">
        <v>399</v>
      </c>
      <c r="B2" s="86"/>
      <c r="D2" s="94"/>
      <c r="E2" s="94"/>
      <c r="F2" s="88"/>
      <c r="G2" s="88"/>
      <c r="H2" s="88"/>
      <c r="I2" s="88"/>
      <c r="J2" s="88"/>
      <c r="K2" s="88"/>
      <c r="L2" s="88"/>
      <c r="M2" s="95"/>
      <c r="N2" s="88"/>
      <c r="O2" s="203"/>
      <c r="P2" s="88"/>
      <c r="Q2" s="93"/>
      <c r="R2" s="88"/>
      <c r="S2" s="88"/>
      <c r="T2" s="95"/>
      <c r="U2" s="95" t="s">
        <v>321</v>
      </c>
      <c r="V2" s="95" t="s">
        <v>321</v>
      </c>
      <c r="W2" s="88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</row>
    <row r="3" spans="1:107" s="87" customFormat="1" ht="11" thickBot="1" x14ac:dyDescent="0.3">
      <c r="A3" s="102" t="s">
        <v>323</v>
      </c>
      <c r="B3" s="103"/>
      <c r="C3" s="104"/>
      <c r="D3" s="94"/>
      <c r="E3" s="94"/>
      <c r="F3" s="328" t="s">
        <v>324</v>
      </c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30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</row>
    <row r="4" spans="1:107" s="122" customFormat="1" ht="31.5" x14ac:dyDescent="0.25">
      <c r="A4" s="106" t="s">
        <v>0</v>
      </c>
      <c r="B4" s="107" t="s">
        <v>275</v>
      </c>
      <c r="C4" s="107" t="s">
        <v>276</v>
      </c>
      <c r="D4" s="106" t="s">
        <v>1</v>
      </c>
      <c r="E4" s="108"/>
      <c r="F4" s="242" t="s">
        <v>327</v>
      </c>
      <c r="G4" s="243" t="s">
        <v>328</v>
      </c>
      <c r="H4" s="243" t="s">
        <v>329</v>
      </c>
      <c r="I4" s="243" t="s">
        <v>330</v>
      </c>
      <c r="J4" s="243" t="s">
        <v>258</v>
      </c>
      <c r="K4" s="243" t="s">
        <v>259</v>
      </c>
      <c r="L4" s="243" t="s">
        <v>331</v>
      </c>
      <c r="M4" s="243" t="s">
        <v>261</v>
      </c>
      <c r="N4" s="243" t="s">
        <v>262</v>
      </c>
      <c r="O4" s="204" t="s">
        <v>332</v>
      </c>
      <c r="P4" s="243" t="s">
        <v>366</v>
      </c>
      <c r="Q4" s="243" t="s">
        <v>402</v>
      </c>
      <c r="R4" s="243" t="s">
        <v>335</v>
      </c>
      <c r="S4" s="110" t="s">
        <v>395</v>
      </c>
      <c r="T4" s="243" t="s">
        <v>398</v>
      </c>
      <c r="U4" s="110" t="s">
        <v>367</v>
      </c>
      <c r="V4" s="245" t="s">
        <v>336</v>
      </c>
      <c r="W4" s="111" t="s">
        <v>337</v>
      </c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M4" s="119"/>
      <c r="CN4" s="119"/>
      <c r="CO4" s="119"/>
      <c r="CP4" s="119"/>
      <c r="CQ4" s="119"/>
      <c r="CR4" s="119"/>
      <c r="CS4" s="119"/>
      <c r="CT4" s="119"/>
      <c r="CU4" s="119"/>
      <c r="CV4" s="119"/>
      <c r="CW4" s="119"/>
      <c r="CX4" s="119"/>
      <c r="CY4" s="119"/>
      <c r="CZ4" s="119"/>
      <c r="DA4" s="119"/>
      <c r="DB4" s="119"/>
      <c r="DC4" s="119"/>
    </row>
    <row r="5" spans="1:107" ht="10.5" x14ac:dyDescent="0.25">
      <c r="A5" s="148" t="s">
        <v>291</v>
      </c>
      <c r="B5" s="149"/>
      <c r="C5" s="149">
        <v>6907</v>
      </c>
      <c r="D5" s="150" t="s">
        <v>4</v>
      </c>
      <c r="E5" s="126"/>
      <c r="F5" s="127">
        <v>3976459.1288712253</v>
      </c>
      <c r="G5" s="128">
        <v>325992.15040011768</v>
      </c>
      <c r="H5" s="128">
        <v>136181.78560008088</v>
      </c>
      <c r="I5" s="128">
        <v>396653.45439993695</v>
      </c>
      <c r="J5" s="128">
        <v>0</v>
      </c>
      <c r="K5" s="128">
        <v>406788.89766852814</v>
      </c>
      <c r="L5" s="128">
        <v>40335.926400122858</v>
      </c>
      <c r="M5" s="206">
        <v>117818.848</v>
      </c>
      <c r="N5" s="128">
        <v>0</v>
      </c>
      <c r="O5" s="129">
        <v>44402.123856000006</v>
      </c>
      <c r="P5" s="130"/>
      <c r="Q5" s="130"/>
      <c r="R5" s="128">
        <v>0</v>
      </c>
      <c r="S5" s="128"/>
      <c r="T5" s="128">
        <v>0</v>
      </c>
      <c r="U5" s="132">
        <v>0</v>
      </c>
      <c r="V5" s="132"/>
      <c r="W5" s="133">
        <v>5444632.3151960121</v>
      </c>
    </row>
    <row r="6" spans="1:107" ht="10.5" x14ac:dyDescent="0.25">
      <c r="A6" s="148" t="s">
        <v>291</v>
      </c>
      <c r="B6" s="149"/>
      <c r="C6" s="149">
        <v>4064</v>
      </c>
      <c r="D6" s="125" t="s">
        <v>219</v>
      </c>
      <c r="E6" s="126"/>
      <c r="F6" s="127">
        <v>6309993.432969817</v>
      </c>
      <c r="G6" s="128">
        <v>182288.49579167218</v>
      </c>
      <c r="H6" s="128">
        <v>64870.377600038548</v>
      </c>
      <c r="I6" s="128">
        <v>120144.21999998107</v>
      </c>
      <c r="J6" s="128">
        <v>0</v>
      </c>
      <c r="K6" s="128">
        <v>436774.5993200909</v>
      </c>
      <c r="L6" s="128">
        <v>7492.1496995046773</v>
      </c>
      <c r="M6" s="147">
        <v>117818.848</v>
      </c>
      <c r="N6" s="128">
        <v>0</v>
      </c>
      <c r="O6" s="129">
        <v>56436.616384000008</v>
      </c>
      <c r="P6" s="128">
        <v>994350.23334872455</v>
      </c>
      <c r="Q6" s="130"/>
      <c r="R6" s="128">
        <v>0</v>
      </c>
      <c r="S6" s="128"/>
      <c r="T6" s="128">
        <v>141262.87661889518</v>
      </c>
      <c r="U6" s="132">
        <v>0</v>
      </c>
      <c r="V6" s="132"/>
      <c r="W6" s="133">
        <v>8431431.8497327231</v>
      </c>
    </row>
    <row r="7" spans="1:107" ht="10.5" x14ac:dyDescent="0.25">
      <c r="A7" s="148" t="s">
        <v>291</v>
      </c>
      <c r="B7" s="149"/>
      <c r="C7" s="149">
        <v>4025</v>
      </c>
      <c r="D7" s="125" t="s">
        <v>222</v>
      </c>
      <c r="E7" s="126"/>
      <c r="F7" s="127">
        <v>3067223.675126289</v>
      </c>
      <c r="G7" s="128">
        <v>227055.88468136362</v>
      </c>
      <c r="H7" s="128">
        <v>94315.088000055897</v>
      </c>
      <c r="I7" s="128">
        <v>282450.18479995517</v>
      </c>
      <c r="J7" s="128">
        <v>0</v>
      </c>
      <c r="K7" s="128">
        <v>357285.00851712021</v>
      </c>
      <c r="L7" s="128">
        <v>37186.8600904747</v>
      </c>
      <c r="M7" s="147">
        <v>117818.848</v>
      </c>
      <c r="N7" s="128">
        <v>0</v>
      </c>
      <c r="O7" s="129">
        <v>25137.25088</v>
      </c>
      <c r="P7" s="130"/>
      <c r="Q7" s="130"/>
      <c r="R7" s="128">
        <v>0</v>
      </c>
      <c r="S7" s="128"/>
      <c r="T7" s="128">
        <v>0</v>
      </c>
      <c r="U7" s="132">
        <v>341286.1184593658</v>
      </c>
      <c r="V7" s="132"/>
      <c r="W7" s="133">
        <v>4549758.9185546245</v>
      </c>
    </row>
    <row r="8" spans="1:107" ht="10.5" x14ac:dyDescent="0.25">
      <c r="A8" s="148" t="s">
        <v>291</v>
      </c>
      <c r="B8" s="149"/>
      <c r="C8" s="149">
        <v>4041</v>
      </c>
      <c r="D8" s="125" t="s">
        <v>223</v>
      </c>
      <c r="E8" s="126"/>
      <c r="F8" s="127">
        <v>4287296.8547220966</v>
      </c>
      <c r="G8" s="128">
        <v>279542.54894678161</v>
      </c>
      <c r="H8" s="128">
        <v>113638.1792000673</v>
      </c>
      <c r="I8" s="128">
        <v>393162.8959999372</v>
      </c>
      <c r="J8" s="128">
        <v>0</v>
      </c>
      <c r="K8" s="128">
        <v>416900.63488897908</v>
      </c>
      <c r="L8" s="128">
        <v>55553.723418509762</v>
      </c>
      <c r="M8" s="147">
        <v>117818.848</v>
      </c>
      <c r="N8" s="128">
        <v>0</v>
      </c>
      <c r="O8" s="129">
        <v>27136</v>
      </c>
      <c r="P8" s="130"/>
      <c r="Q8" s="130"/>
      <c r="R8" s="128">
        <v>0</v>
      </c>
      <c r="S8" s="128"/>
      <c r="T8" s="128">
        <v>0</v>
      </c>
      <c r="U8" s="132">
        <v>0</v>
      </c>
      <c r="V8" s="132"/>
      <c r="W8" s="133">
        <v>5691049.6851763716</v>
      </c>
    </row>
    <row r="9" spans="1:107" ht="10.5" x14ac:dyDescent="0.25">
      <c r="A9" s="123" t="s">
        <v>290</v>
      </c>
      <c r="B9" s="124" t="s">
        <v>224</v>
      </c>
      <c r="C9" s="124">
        <v>5400</v>
      </c>
      <c r="D9" s="125" t="s">
        <v>225</v>
      </c>
      <c r="E9" s="126"/>
      <c r="F9" s="127">
        <v>7123103.5092122313</v>
      </c>
      <c r="G9" s="128">
        <v>248742.03498186031</v>
      </c>
      <c r="H9" s="128">
        <v>100756.11840005958</v>
      </c>
      <c r="I9" s="128">
        <v>237122.93359996233</v>
      </c>
      <c r="J9" s="128">
        <v>0</v>
      </c>
      <c r="K9" s="128">
        <v>491018.0367093588</v>
      </c>
      <c r="L9" s="128">
        <v>8957.9301041368617</v>
      </c>
      <c r="M9" s="147">
        <v>117818.848</v>
      </c>
      <c r="N9" s="128">
        <v>32501.799253848181</v>
      </c>
      <c r="O9" s="129">
        <v>34816</v>
      </c>
      <c r="P9" s="130"/>
      <c r="Q9" s="130"/>
      <c r="R9" s="128">
        <v>-9433.169940869353</v>
      </c>
      <c r="S9" s="128"/>
      <c r="T9" s="128">
        <v>16995.58899239239</v>
      </c>
      <c r="U9" s="132">
        <v>0</v>
      </c>
      <c r="V9" s="132"/>
      <c r="W9" s="133">
        <v>8402399.6293129791</v>
      </c>
    </row>
    <row r="10" spans="1:107" ht="10.5" x14ac:dyDescent="0.25">
      <c r="A10" s="148" t="s">
        <v>291</v>
      </c>
      <c r="B10" s="149"/>
      <c r="C10" s="149">
        <v>6906</v>
      </c>
      <c r="D10" s="150" t="s">
        <v>5</v>
      </c>
      <c r="E10" s="126"/>
      <c r="F10" s="127">
        <v>5347969.5344498083</v>
      </c>
      <c r="G10" s="128">
        <v>474150.8520001712</v>
      </c>
      <c r="H10" s="128">
        <v>195071.20640011577</v>
      </c>
      <c r="I10" s="128">
        <v>565070.39679990965</v>
      </c>
      <c r="J10" s="128">
        <v>0</v>
      </c>
      <c r="K10" s="128">
        <v>556887.19635722903</v>
      </c>
      <c r="L10" s="128">
        <v>43184.056781381449</v>
      </c>
      <c r="M10" s="147">
        <v>117818.848</v>
      </c>
      <c r="N10" s="128">
        <v>0</v>
      </c>
      <c r="O10" s="129">
        <v>52082.267391999994</v>
      </c>
      <c r="P10" s="130"/>
      <c r="Q10" s="130"/>
      <c r="R10" s="128">
        <v>0</v>
      </c>
      <c r="S10" s="128"/>
      <c r="T10" s="128">
        <v>0</v>
      </c>
      <c r="U10" s="132">
        <v>0</v>
      </c>
      <c r="V10" s="132"/>
      <c r="W10" s="133">
        <v>7352234.3581806161</v>
      </c>
    </row>
    <row r="11" spans="1:107" ht="10.5" x14ac:dyDescent="0.25">
      <c r="A11" s="148" t="s">
        <v>292</v>
      </c>
      <c r="B11" s="149"/>
      <c r="C11" s="149">
        <v>6102</v>
      </c>
      <c r="D11" s="150" t="s">
        <v>6</v>
      </c>
      <c r="E11" s="126"/>
      <c r="F11" s="127">
        <v>2743307.8571077045</v>
      </c>
      <c r="G11" s="128">
        <v>139836.03043087359</v>
      </c>
      <c r="H11" s="128">
        <v>61189.78880003636</v>
      </c>
      <c r="I11" s="128">
        <v>233447.34559996254</v>
      </c>
      <c r="J11" s="128">
        <v>0</v>
      </c>
      <c r="K11" s="128">
        <v>192851.63750746931</v>
      </c>
      <c r="L11" s="128">
        <v>21222.054779446036</v>
      </c>
      <c r="M11" s="147">
        <v>117818.848</v>
      </c>
      <c r="N11" s="128">
        <v>0</v>
      </c>
      <c r="O11" s="129">
        <v>34304</v>
      </c>
      <c r="P11" s="130"/>
      <c r="Q11" s="130"/>
      <c r="R11" s="128">
        <v>0</v>
      </c>
      <c r="S11" s="128"/>
      <c r="T11" s="128">
        <v>0</v>
      </c>
      <c r="U11" s="132">
        <v>0</v>
      </c>
      <c r="V11" s="132"/>
      <c r="W11" s="133">
        <v>3543977.5622254927</v>
      </c>
    </row>
    <row r="12" spans="1:107" ht="10.5" x14ac:dyDescent="0.25">
      <c r="A12" s="148" t="s">
        <v>291</v>
      </c>
      <c r="B12" s="149"/>
      <c r="C12" s="149">
        <v>4029</v>
      </c>
      <c r="D12" s="125" t="s">
        <v>315</v>
      </c>
      <c r="E12" s="126"/>
      <c r="F12" s="127">
        <v>6466749.5098510813</v>
      </c>
      <c r="G12" s="128">
        <v>546538.61122814496</v>
      </c>
      <c r="H12" s="128">
        <v>221295.40160013168</v>
      </c>
      <c r="I12" s="128">
        <v>613483.14159990323</v>
      </c>
      <c r="J12" s="128">
        <v>0</v>
      </c>
      <c r="K12" s="128">
        <v>687319.25548225455</v>
      </c>
      <c r="L12" s="128">
        <v>38616.17760011756</v>
      </c>
      <c r="M12" s="147">
        <v>117818.848</v>
      </c>
      <c r="N12" s="128">
        <v>0</v>
      </c>
      <c r="O12" s="129">
        <v>51325.706208000003</v>
      </c>
      <c r="P12" s="128">
        <v>886980.88987482188</v>
      </c>
      <c r="Q12" s="130"/>
      <c r="R12" s="128">
        <v>0</v>
      </c>
      <c r="S12" s="128"/>
      <c r="T12" s="128">
        <v>0</v>
      </c>
      <c r="U12" s="132">
        <v>0</v>
      </c>
      <c r="V12" s="132"/>
      <c r="W12" s="133">
        <v>9630127.5414444543</v>
      </c>
    </row>
    <row r="13" spans="1:107" ht="10.5" x14ac:dyDescent="0.25">
      <c r="A13" s="148" t="s">
        <v>291</v>
      </c>
      <c r="B13" s="149"/>
      <c r="C13" s="149">
        <v>4100</v>
      </c>
      <c r="D13" s="125" t="s">
        <v>228</v>
      </c>
      <c r="E13" s="126"/>
      <c r="F13" s="127">
        <v>7226088.9841851629</v>
      </c>
      <c r="G13" s="128">
        <v>580735.81784636353</v>
      </c>
      <c r="H13" s="128">
        <v>219455.10720013044</v>
      </c>
      <c r="I13" s="128">
        <v>730471.85679988388</v>
      </c>
      <c r="J13" s="128">
        <v>0</v>
      </c>
      <c r="K13" s="128">
        <v>749250.48560118093</v>
      </c>
      <c r="L13" s="128">
        <v>95605.365151159305</v>
      </c>
      <c r="M13" s="147">
        <v>117818.848</v>
      </c>
      <c r="N13" s="128">
        <v>0</v>
      </c>
      <c r="O13" s="129">
        <v>49664</v>
      </c>
      <c r="P13" s="130"/>
      <c r="Q13" s="130"/>
      <c r="R13" s="128">
        <v>0</v>
      </c>
      <c r="S13" s="128"/>
      <c r="T13" s="128">
        <v>0</v>
      </c>
      <c r="U13" s="132">
        <v>97084.896067870781</v>
      </c>
      <c r="V13" s="132"/>
      <c r="W13" s="133">
        <v>9866175.3608517516</v>
      </c>
    </row>
    <row r="14" spans="1:107" ht="10.5" x14ac:dyDescent="0.25">
      <c r="A14" s="148" t="s">
        <v>291</v>
      </c>
      <c r="B14" s="149"/>
      <c r="C14" s="149">
        <v>6908</v>
      </c>
      <c r="D14" s="150" t="s">
        <v>7</v>
      </c>
      <c r="E14" s="126"/>
      <c r="F14" s="127">
        <v>5647134.3929608259</v>
      </c>
      <c r="G14" s="128">
        <v>407646.63111995161</v>
      </c>
      <c r="H14" s="128">
        <v>155504.87680009243</v>
      </c>
      <c r="I14" s="128">
        <v>530905.02965701127</v>
      </c>
      <c r="J14" s="128">
        <v>0</v>
      </c>
      <c r="K14" s="128">
        <v>497606.80277834274</v>
      </c>
      <c r="L14" s="128">
        <v>28289.07770592007</v>
      </c>
      <c r="M14" s="147">
        <v>117818.848</v>
      </c>
      <c r="N14" s="128">
        <v>0</v>
      </c>
      <c r="O14" s="129">
        <v>52133.763119999996</v>
      </c>
      <c r="P14" s="130"/>
      <c r="Q14" s="130"/>
      <c r="R14" s="128">
        <v>0</v>
      </c>
      <c r="S14" s="128"/>
      <c r="T14" s="128">
        <v>0</v>
      </c>
      <c r="U14" s="132">
        <v>103037.97084647603</v>
      </c>
      <c r="V14" s="132"/>
      <c r="W14" s="133">
        <v>7540077.3929886203</v>
      </c>
    </row>
    <row r="15" spans="1:107" ht="10.5" x14ac:dyDescent="0.25">
      <c r="A15" s="148" t="s">
        <v>291</v>
      </c>
      <c r="B15" s="149"/>
      <c r="C15" s="149">
        <v>6905</v>
      </c>
      <c r="D15" s="125" t="s">
        <v>229</v>
      </c>
      <c r="E15" s="126"/>
      <c r="F15" s="127">
        <v>4024419.8013144396</v>
      </c>
      <c r="G15" s="128">
        <v>209078.23028378008</v>
      </c>
      <c r="H15" s="128">
        <v>80512.880000047677</v>
      </c>
      <c r="I15" s="128">
        <v>369899.27798383078</v>
      </c>
      <c r="J15" s="128">
        <v>0</v>
      </c>
      <c r="K15" s="128">
        <v>252610.64613588597</v>
      </c>
      <c r="L15" s="128">
        <v>46523.644683068429</v>
      </c>
      <c r="M15" s="147">
        <v>117818.848</v>
      </c>
      <c r="N15" s="128">
        <v>0</v>
      </c>
      <c r="O15" s="129">
        <v>51200</v>
      </c>
      <c r="P15" s="130"/>
      <c r="Q15" s="130"/>
      <c r="R15" s="128">
        <v>0</v>
      </c>
      <c r="S15" s="128"/>
      <c r="T15" s="128">
        <v>0</v>
      </c>
      <c r="U15" s="132">
        <v>0</v>
      </c>
      <c r="V15" s="132"/>
      <c r="W15" s="133">
        <v>5152063.3284010533</v>
      </c>
    </row>
    <row r="16" spans="1:107" ht="10.5" x14ac:dyDescent="0.25">
      <c r="A16" s="148" t="s">
        <v>292</v>
      </c>
      <c r="B16" s="149"/>
      <c r="C16" s="149">
        <v>4024</v>
      </c>
      <c r="D16" s="125" t="s">
        <v>232</v>
      </c>
      <c r="E16" s="126"/>
      <c r="F16" s="127">
        <v>2786863.8249136601</v>
      </c>
      <c r="G16" s="128">
        <v>165120.81783487191</v>
      </c>
      <c r="H16" s="128">
        <v>62570.009600037287</v>
      </c>
      <c r="I16" s="128">
        <v>263147.09679995792</v>
      </c>
      <c r="J16" s="128">
        <v>0</v>
      </c>
      <c r="K16" s="128">
        <v>175632.25283570826</v>
      </c>
      <c r="L16" s="128">
        <v>22464.839618797505</v>
      </c>
      <c r="M16" s="147">
        <v>117818.848</v>
      </c>
      <c r="N16" s="128">
        <v>0</v>
      </c>
      <c r="O16" s="129">
        <v>9676.8000000000011</v>
      </c>
      <c r="P16" s="130"/>
      <c r="Q16" s="130"/>
      <c r="R16" s="128">
        <v>0</v>
      </c>
      <c r="S16" s="128"/>
      <c r="T16" s="128">
        <v>0</v>
      </c>
      <c r="U16" s="132">
        <v>18449.591730643064</v>
      </c>
      <c r="V16" s="132"/>
      <c r="W16" s="133">
        <v>3621744.0813336754</v>
      </c>
    </row>
    <row r="17" spans="1:23" ht="10.5" x14ac:dyDescent="0.25">
      <c r="A17" s="148" t="s">
        <v>292</v>
      </c>
      <c r="B17" s="149"/>
      <c r="C17" s="149">
        <v>4010</v>
      </c>
      <c r="D17" s="125" t="s">
        <v>233</v>
      </c>
      <c r="E17" s="126"/>
      <c r="F17" s="127">
        <v>2779172.5945164654</v>
      </c>
      <c r="G17" s="128">
        <v>144761.3964601559</v>
      </c>
      <c r="H17" s="128">
        <v>58429.347200034666</v>
      </c>
      <c r="I17" s="128">
        <v>247519.59679996062</v>
      </c>
      <c r="J17" s="128">
        <v>0</v>
      </c>
      <c r="K17" s="128">
        <v>169872.57095508758</v>
      </c>
      <c r="L17" s="128">
        <v>25333.343170694832</v>
      </c>
      <c r="M17" s="147">
        <v>117818.848</v>
      </c>
      <c r="N17" s="128">
        <v>0</v>
      </c>
      <c r="O17" s="129">
        <v>23634.948336000001</v>
      </c>
      <c r="P17" s="130"/>
      <c r="Q17" s="130"/>
      <c r="R17" s="128">
        <v>0</v>
      </c>
      <c r="S17" s="128"/>
      <c r="T17" s="128">
        <v>0</v>
      </c>
      <c r="U17" s="132">
        <v>11703.048537629191</v>
      </c>
      <c r="V17" s="132"/>
      <c r="W17" s="133">
        <v>3578245.6939760288</v>
      </c>
    </row>
    <row r="18" spans="1:23" ht="10.5" x14ac:dyDescent="0.25">
      <c r="A18" s="148" t="s">
        <v>291</v>
      </c>
      <c r="B18" s="149"/>
      <c r="C18" s="149">
        <v>4021</v>
      </c>
      <c r="D18" s="125" t="s">
        <v>226</v>
      </c>
      <c r="E18" s="126"/>
      <c r="F18" s="127">
        <v>4668405.8221530132</v>
      </c>
      <c r="G18" s="128">
        <v>453298.49510416371</v>
      </c>
      <c r="H18" s="128">
        <v>192770.83840011453</v>
      </c>
      <c r="I18" s="128">
        <v>620424.25199990137</v>
      </c>
      <c r="J18" s="128">
        <v>0</v>
      </c>
      <c r="K18" s="128">
        <v>575576.56252451078</v>
      </c>
      <c r="L18" s="128">
        <v>35645.702400108465</v>
      </c>
      <c r="M18" s="147">
        <v>117818.848</v>
      </c>
      <c r="N18" s="128">
        <v>0</v>
      </c>
      <c r="O18" s="129">
        <v>31981.615823999997</v>
      </c>
      <c r="P18" s="130"/>
      <c r="Q18" s="128"/>
      <c r="R18" s="128">
        <v>0</v>
      </c>
      <c r="S18" s="128"/>
      <c r="T18" s="128">
        <v>0</v>
      </c>
      <c r="U18" s="132">
        <v>0</v>
      </c>
      <c r="V18" s="132"/>
      <c r="W18" s="133">
        <v>6695922.1364058126</v>
      </c>
    </row>
    <row r="19" spans="1:23" ht="10.5" x14ac:dyDescent="0.25">
      <c r="A19" s="148" t="s">
        <v>291</v>
      </c>
      <c r="B19" s="149"/>
      <c r="C19" s="149">
        <v>4613</v>
      </c>
      <c r="D19" s="125" t="s">
        <v>235</v>
      </c>
      <c r="E19" s="126"/>
      <c r="F19" s="127">
        <v>2926409.1484780759</v>
      </c>
      <c r="G19" s="128">
        <v>171486.71808901994</v>
      </c>
      <c r="H19" s="128">
        <v>63490.15680003765</v>
      </c>
      <c r="I19" s="128">
        <v>291931.70159995346</v>
      </c>
      <c r="J19" s="128">
        <v>0</v>
      </c>
      <c r="K19" s="128">
        <v>195648.54358090635</v>
      </c>
      <c r="L19" s="128">
        <v>20826.33168006338</v>
      </c>
      <c r="M19" s="147">
        <v>117818.848</v>
      </c>
      <c r="N19" s="128">
        <v>0</v>
      </c>
      <c r="O19" s="129">
        <v>29607.428143999994</v>
      </c>
      <c r="P19" s="130"/>
      <c r="Q19" s="130"/>
      <c r="R19" s="128">
        <v>0</v>
      </c>
      <c r="S19" s="128"/>
      <c r="T19" s="128">
        <v>0</v>
      </c>
      <c r="U19" s="132">
        <v>154918.46662236238</v>
      </c>
      <c r="V19" s="132"/>
      <c r="W19" s="133">
        <v>3972137.3429944189</v>
      </c>
    </row>
    <row r="20" spans="1:23" ht="10.5" x14ac:dyDescent="0.25">
      <c r="A20" s="148" t="s">
        <v>291</v>
      </c>
      <c r="B20" s="149"/>
      <c r="C20" s="149">
        <v>4101</v>
      </c>
      <c r="D20" s="125" t="s">
        <v>393</v>
      </c>
      <c r="E20" s="126"/>
      <c r="F20" s="127">
        <v>6968447.7683415506</v>
      </c>
      <c r="G20" s="128">
        <v>592027.81966576562</v>
      </c>
      <c r="H20" s="128">
        <v>256260.9952001519</v>
      </c>
      <c r="I20" s="128">
        <v>757521.18399987952</v>
      </c>
      <c r="J20" s="128">
        <v>0</v>
      </c>
      <c r="K20" s="128">
        <v>678740.26778101223</v>
      </c>
      <c r="L20" s="128">
        <v>168823.08580443548</v>
      </c>
      <c r="M20" s="147">
        <v>117818.848</v>
      </c>
      <c r="N20" s="128">
        <v>0</v>
      </c>
      <c r="O20" s="129">
        <v>69397.676640000005</v>
      </c>
      <c r="P20" s="128">
        <v>1135362.7831412018</v>
      </c>
      <c r="Q20" s="130"/>
      <c r="R20" s="128">
        <v>0</v>
      </c>
      <c r="S20" s="128"/>
      <c r="T20" s="128">
        <v>0</v>
      </c>
      <c r="U20" s="132">
        <v>0</v>
      </c>
      <c r="V20" s="132"/>
      <c r="W20" s="133">
        <v>10744400.428573996</v>
      </c>
    </row>
    <row r="21" spans="1:23" ht="10.5" x14ac:dyDescent="0.25">
      <c r="A21" s="148" t="s">
        <v>290</v>
      </c>
      <c r="B21" s="149" t="s">
        <v>236</v>
      </c>
      <c r="C21" s="149">
        <v>5401</v>
      </c>
      <c r="D21" s="125" t="s">
        <v>237</v>
      </c>
      <c r="E21" s="126"/>
      <c r="F21" s="127">
        <v>6411860.7290654257</v>
      </c>
      <c r="G21" s="128">
        <v>527224.01069608075</v>
      </c>
      <c r="H21" s="128">
        <v>216694.66560012876</v>
      </c>
      <c r="I21" s="128">
        <v>529114.64479991572</v>
      </c>
      <c r="J21" s="128">
        <v>0</v>
      </c>
      <c r="K21" s="128">
        <v>671131.69299516024</v>
      </c>
      <c r="L21" s="128">
        <v>64282.636517842839</v>
      </c>
      <c r="M21" s="147">
        <v>117818.848</v>
      </c>
      <c r="N21" s="128">
        <v>0</v>
      </c>
      <c r="O21" s="129">
        <v>55633.546751999995</v>
      </c>
      <c r="P21" s="128">
        <v>1191285.1308861086</v>
      </c>
      <c r="Q21" s="130"/>
      <c r="R21" s="128">
        <v>-10340.26869494582</v>
      </c>
      <c r="S21" s="128"/>
      <c r="T21" s="128">
        <v>0</v>
      </c>
      <c r="U21" s="132">
        <v>0</v>
      </c>
      <c r="V21" s="132"/>
      <c r="W21" s="133">
        <v>9774705.6366177145</v>
      </c>
    </row>
    <row r="22" spans="1:23" ht="10.5" x14ac:dyDescent="0.25">
      <c r="A22" s="148" t="s">
        <v>291</v>
      </c>
      <c r="B22" s="149"/>
      <c r="C22" s="149">
        <v>4502</v>
      </c>
      <c r="D22" s="125" t="s">
        <v>238</v>
      </c>
      <c r="E22" s="126"/>
      <c r="F22" s="127">
        <v>6858972.255183191</v>
      </c>
      <c r="G22" s="128">
        <v>100719.87497825419</v>
      </c>
      <c r="H22" s="128">
        <v>28984.636800017244</v>
      </c>
      <c r="I22" s="128">
        <v>18878.01999999697</v>
      </c>
      <c r="J22" s="128">
        <v>0</v>
      </c>
      <c r="K22" s="128">
        <v>387901.86594293057</v>
      </c>
      <c r="L22" s="128">
        <v>4461.7137600135829</v>
      </c>
      <c r="M22" s="147">
        <v>117818.848</v>
      </c>
      <c r="N22" s="128">
        <v>101011.6227922236</v>
      </c>
      <c r="O22" s="129">
        <v>26880</v>
      </c>
      <c r="P22" s="130"/>
      <c r="Q22" s="130"/>
      <c r="R22" s="128">
        <v>0</v>
      </c>
      <c r="S22" s="128"/>
      <c r="T22" s="128">
        <v>534367.78533559525</v>
      </c>
      <c r="U22" s="132">
        <v>0</v>
      </c>
      <c r="V22" s="132"/>
      <c r="W22" s="133">
        <v>8179996.6227922235</v>
      </c>
    </row>
    <row r="23" spans="1:23" ht="10.5" x14ac:dyDescent="0.25">
      <c r="A23" s="148" t="s">
        <v>291</v>
      </c>
      <c r="B23" s="149"/>
      <c r="C23" s="149">
        <v>4616</v>
      </c>
      <c r="D23" s="125" t="s">
        <v>239</v>
      </c>
      <c r="E23" s="126"/>
      <c r="F23" s="127">
        <v>6086282.6451932713</v>
      </c>
      <c r="G23" s="128">
        <v>310591.22510780446</v>
      </c>
      <c r="H23" s="128">
        <v>114098.25280006757</v>
      </c>
      <c r="I23" s="128">
        <v>387857.04719993792</v>
      </c>
      <c r="J23" s="128">
        <v>0</v>
      </c>
      <c r="K23" s="128">
        <v>512357.0075847535</v>
      </c>
      <c r="L23" s="128">
        <v>2970.4752000090366</v>
      </c>
      <c r="M23" s="147">
        <v>117818.848</v>
      </c>
      <c r="N23" s="128">
        <v>0</v>
      </c>
      <c r="O23" s="129">
        <v>38656</v>
      </c>
      <c r="P23" s="130"/>
      <c r="Q23" s="130"/>
      <c r="R23" s="128">
        <v>0</v>
      </c>
      <c r="S23" s="128"/>
      <c r="T23" s="128">
        <v>0</v>
      </c>
      <c r="U23" s="132">
        <v>0</v>
      </c>
      <c r="V23" s="132"/>
      <c r="W23" s="133">
        <v>7570631.5010858439</v>
      </c>
    </row>
    <row r="24" spans="1:23" ht="10.5" x14ac:dyDescent="0.25">
      <c r="A24" s="148" t="s">
        <v>292</v>
      </c>
      <c r="B24" s="149"/>
      <c r="C24" s="149">
        <v>4004</v>
      </c>
      <c r="D24" s="125" t="s">
        <v>231</v>
      </c>
      <c r="E24" s="126"/>
      <c r="F24" s="127">
        <v>3853686.4884666456</v>
      </c>
      <c r="G24" s="128">
        <v>245681.14884931946</v>
      </c>
      <c r="H24" s="128">
        <v>86493.836800051169</v>
      </c>
      <c r="I24" s="128">
        <v>372619.60959994054</v>
      </c>
      <c r="J24" s="128">
        <v>0</v>
      </c>
      <c r="K24" s="128">
        <v>258596.16251763565</v>
      </c>
      <c r="L24" s="128">
        <v>22883.660800069643</v>
      </c>
      <c r="M24" s="147">
        <v>117818.848</v>
      </c>
      <c r="N24" s="128">
        <v>0</v>
      </c>
      <c r="O24" s="129">
        <v>28592.543007999997</v>
      </c>
      <c r="P24" s="130"/>
      <c r="Q24" s="130"/>
      <c r="R24" s="128">
        <v>0</v>
      </c>
      <c r="S24" s="128"/>
      <c r="T24" s="128">
        <v>0</v>
      </c>
      <c r="U24" s="132">
        <v>0</v>
      </c>
      <c r="V24" s="132"/>
      <c r="W24" s="133">
        <v>4986372.2980416631</v>
      </c>
    </row>
    <row r="25" spans="1:23" ht="10.5" x14ac:dyDescent="0.25">
      <c r="A25" s="148" t="s">
        <v>291</v>
      </c>
      <c r="B25" s="149"/>
      <c r="C25" s="149">
        <v>4027</v>
      </c>
      <c r="D25" s="125" t="s">
        <v>240</v>
      </c>
      <c r="E25" s="126"/>
      <c r="F25" s="127">
        <v>3904578.6298472276</v>
      </c>
      <c r="G25" s="128">
        <v>306546.60058547655</v>
      </c>
      <c r="H25" s="128">
        <v>131581.04960007794</v>
      </c>
      <c r="I25" s="128">
        <v>398446.53694617271</v>
      </c>
      <c r="J25" s="128">
        <v>0</v>
      </c>
      <c r="K25" s="128">
        <v>464675.02299549221</v>
      </c>
      <c r="L25" s="128">
        <v>95236.609465938745</v>
      </c>
      <c r="M25" s="147">
        <v>117818.848</v>
      </c>
      <c r="N25" s="128">
        <v>0</v>
      </c>
      <c r="O25" s="129">
        <v>30099.961056</v>
      </c>
      <c r="P25" s="130"/>
      <c r="Q25" s="130"/>
      <c r="R25" s="128">
        <v>0</v>
      </c>
      <c r="S25" s="128"/>
      <c r="T25" s="128">
        <v>0</v>
      </c>
      <c r="U25" s="132">
        <v>32175.472821827978</v>
      </c>
      <c r="V25" s="132"/>
      <c r="W25" s="133">
        <v>5481158.731318214</v>
      </c>
    </row>
    <row r="26" spans="1:23" ht="10.5" x14ac:dyDescent="0.25">
      <c r="A26" s="148" t="s">
        <v>291</v>
      </c>
      <c r="B26" s="149"/>
      <c r="C26" s="149">
        <v>4032</v>
      </c>
      <c r="D26" s="125" t="s">
        <v>220</v>
      </c>
      <c r="E26" s="126"/>
      <c r="F26" s="127">
        <v>6459194.3011979479</v>
      </c>
      <c r="G26" s="128">
        <v>436384.96623245213</v>
      </c>
      <c r="H26" s="128">
        <v>195071.20640011565</v>
      </c>
      <c r="I26" s="128">
        <v>540101.40239991411</v>
      </c>
      <c r="J26" s="128">
        <v>0</v>
      </c>
      <c r="K26" s="128">
        <v>634291.99838642066</v>
      </c>
      <c r="L26" s="128">
        <v>8911.4256000271234</v>
      </c>
      <c r="M26" s="147">
        <v>117818.848</v>
      </c>
      <c r="N26" s="128">
        <v>0</v>
      </c>
      <c r="O26" s="129">
        <v>51712</v>
      </c>
      <c r="P26" s="130"/>
      <c r="Q26" s="130"/>
      <c r="R26" s="128">
        <v>0</v>
      </c>
      <c r="S26" s="128"/>
      <c r="T26" s="128">
        <v>0</v>
      </c>
      <c r="U26" s="132">
        <v>0</v>
      </c>
      <c r="V26" s="132"/>
      <c r="W26" s="133">
        <v>8443486.1482168771</v>
      </c>
    </row>
    <row r="27" spans="1:23" ht="10.5" x14ac:dyDescent="0.25">
      <c r="A27" s="148" t="s">
        <v>291</v>
      </c>
      <c r="B27" s="149"/>
      <c r="C27" s="149">
        <v>4019</v>
      </c>
      <c r="D27" s="125" t="s">
        <v>241</v>
      </c>
      <c r="E27" s="126"/>
      <c r="F27" s="127">
        <v>3784752.4608424297</v>
      </c>
      <c r="G27" s="128">
        <v>317117.29781503987</v>
      </c>
      <c r="H27" s="128">
        <v>117318.76800006951</v>
      </c>
      <c r="I27" s="128">
        <v>387266.95279993844</v>
      </c>
      <c r="J27" s="128">
        <v>0</v>
      </c>
      <c r="K27" s="128">
        <v>447404.36201310501</v>
      </c>
      <c r="L27" s="128">
        <v>58786.662425985356</v>
      </c>
      <c r="M27" s="147">
        <v>117818.848</v>
      </c>
      <c r="N27" s="128">
        <v>0</v>
      </c>
      <c r="O27" s="129">
        <v>27447.740464000002</v>
      </c>
      <c r="P27" s="130"/>
      <c r="Q27" s="130"/>
      <c r="R27" s="128">
        <v>0</v>
      </c>
      <c r="S27" s="128"/>
      <c r="T27" s="128">
        <v>0</v>
      </c>
      <c r="U27" s="132">
        <v>0</v>
      </c>
      <c r="V27" s="132"/>
      <c r="W27" s="133">
        <v>5257913.0923605682</v>
      </c>
    </row>
    <row r="28" spans="1:23" ht="10.5" x14ac:dyDescent="0.25">
      <c r="A28" s="148" t="s">
        <v>292</v>
      </c>
      <c r="B28" s="149"/>
      <c r="C28" s="149">
        <v>4013</v>
      </c>
      <c r="D28" s="125" t="s">
        <v>242</v>
      </c>
      <c r="E28" s="126"/>
      <c r="F28" s="127">
        <v>1712485.9527075416</v>
      </c>
      <c r="G28" s="128">
        <v>148225.34713901809</v>
      </c>
      <c r="H28" s="128">
        <v>61649.862400036582</v>
      </c>
      <c r="I28" s="128">
        <v>188113.42666663649</v>
      </c>
      <c r="J28" s="128">
        <v>0</v>
      </c>
      <c r="K28" s="128">
        <v>210028.62637223888</v>
      </c>
      <c r="L28" s="128">
        <v>26734.276800081414</v>
      </c>
      <c r="M28" s="147">
        <v>117818.848</v>
      </c>
      <c r="N28" s="128">
        <v>0</v>
      </c>
      <c r="O28" s="129">
        <v>11980.800000000001</v>
      </c>
      <c r="P28" s="130"/>
      <c r="Q28" s="130"/>
      <c r="R28" s="128">
        <v>0</v>
      </c>
      <c r="S28" s="128"/>
      <c r="T28" s="128">
        <v>0</v>
      </c>
      <c r="U28" s="132">
        <v>0</v>
      </c>
      <c r="V28" s="132"/>
      <c r="W28" s="133">
        <v>2477037.1400855538</v>
      </c>
    </row>
    <row r="29" spans="1:23" ht="10.5" x14ac:dyDescent="0.25">
      <c r="A29" s="123" t="s">
        <v>290</v>
      </c>
      <c r="B29" s="124" t="s">
        <v>243</v>
      </c>
      <c r="C29" s="124">
        <v>4112</v>
      </c>
      <c r="D29" s="125" t="s">
        <v>244</v>
      </c>
      <c r="E29" s="126"/>
      <c r="F29" s="127">
        <v>4625900.0223523481</v>
      </c>
      <c r="G29" s="128">
        <v>188614.9611308453</v>
      </c>
      <c r="H29" s="128">
        <v>73151.702400043214</v>
      </c>
      <c r="I29" s="128">
        <v>134091.45119997865</v>
      </c>
      <c r="J29" s="128">
        <v>0</v>
      </c>
      <c r="K29" s="128">
        <v>382539.40141167695</v>
      </c>
      <c r="L29" s="128">
        <v>1485.2376000045222</v>
      </c>
      <c r="M29" s="147">
        <v>117818.848</v>
      </c>
      <c r="N29" s="128">
        <v>0</v>
      </c>
      <c r="O29" s="129">
        <v>33704.753183999994</v>
      </c>
      <c r="P29" s="130"/>
      <c r="Q29" s="130"/>
      <c r="R29" s="128">
        <v>-6303.186190646019</v>
      </c>
      <c r="S29" s="128"/>
      <c r="T29" s="128">
        <v>0</v>
      </c>
      <c r="U29" s="132">
        <v>0</v>
      </c>
      <c r="V29" s="132"/>
      <c r="W29" s="133">
        <v>5551003.1910882508</v>
      </c>
    </row>
    <row r="30" spans="1:23" ht="10.5" x14ac:dyDescent="0.25">
      <c r="A30" s="148" t="s">
        <v>291</v>
      </c>
      <c r="B30" s="149"/>
      <c r="C30" s="149">
        <v>4039</v>
      </c>
      <c r="D30" s="123" t="s">
        <v>410</v>
      </c>
      <c r="E30" s="126"/>
      <c r="F30" s="127">
        <v>4078953.525277527</v>
      </c>
      <c r="G30" s="128">
        <v>266628.61401863932</v>
      </c>
      <c r="H30" s="128">
        <v>89714.352000053404</v>
      </c>
      <c r="I30" s="128">
        <v>244519.11679996067</v>
      </c>
      <c r="J30" s="128">
        <v>0</v>
      </c>
      <c r="K30" s="128">
        <v>379674.15710713528</v>
      </c>
      <c r="L30" s="128">
        <v>52279.68610278167</v>
      </c>
      <c r="M30" s="147">
        <v>117818.848</v>
      </c>
      <c r="N30" s="128">
        <v>0</v>
      </c>
      <c r="O30" s="129">
        <v>23842.948336000001</v>
      </c>
      <c r="P30" s="130"/>
      <c r="Q30" s="130"/>
      <c r="R30" s="128">
        <v>0</v>
      </c>
      <c r="S30" s="128"/>
      <c r="T30" s="128">
        <v>0</v>
      </c>
      <c r="U30" s="132">
        <v>0</v>
      </c>
      <c r="V30" s="132"/>
      <c r="W30" s="133">
        <v>5253431.2476420971</v>
      </c>
    </row>
    <row r="31" spans="1:23" ht="10.5" x14ac:dyDescent="0.25">
      <c r="A31" s="148" t="s">
        <v>291</v>
      </c>
      <c r="B31" s="149"/>
      <c r="C31" s="149">
        <v>4006</v>
      </c>
      <c r="D31" s="125" t="s">
        <v>230</v>
      </c>
      <c r="E31" s="126"/>
      <c r="F31" s="127">
        <v>3539222.1824956834</v>
      </c>
      <c r="G31" s="128">
        <v>247131.66957312293</v>
      </c>
      <c r="H31" s="128">
        <v>97075.529600057635</v>
      </c>
      <c r="I31" s="128">
        <v>258923.8430624585</v>
      </c>
      <c r="J31" s="128">
        <v>5155.1063009894106</v>
      </c>
      <c r="K31" s="128">
        <v>367222.57391912641</v>
      </c>
      <c r="L31" s="128">
        <v>41502.808742061876</v>
      </c>
      <c r="M31" s="147">
        <v>117818.848</v>
      </c>
      <c r="N31" s="128">
        <v>0</v>
      </c>
      <c r="O31" s="129">
        <v>38145.111136</v>
      </c>
      <c r="P31" s="130"/>
      <c r="Q31" s="130"/>
      <c r="R31" s="128">
        <v>0</v>
      </c>
      <c r="S31" s="128"/>
      <c r="T31" s="128">
        <v>0</v>
      </c>
      <c r="U31" s="132">
        <v>203738.27624437492</v>
      </c>
      <c r="V31" s="132"/>
      <c r="W31" s="133">
        <v>4915935.9490738763</v>
      </c>
    </row>
    <row r="32" spans="1:23" ht="10.5" x14ac:dyDescent="0.25">
      <c r="A32" s="123" t="s">
        <v>290</v>
      </c>
      <c r="B32" s="124" t="s">
        <v>246</v>
      </c>
      <c r="C32" s="124">
        <v>4023</v>
      </c>
      <c r="D32" s="125" t="s">
        <v>247</v>
      </c>
      <c r="E32" s="126"/>
      <c r="F32" s="127">
        <v>6779468.5366340289</v>
      </c>
      <c r="G32" s="128">
        <v>355731.01426915982</v>
      </c>
      <c r="H32" s="128">
        <v>118698.98880007028</v>
      </c>
      <c r="I32" s="128">
        <v>556509.02719991084</v>
      </c>
      <c r="J32" s="128">
        <v>0</v>
      </c>
      <c r="K32" s="128">
        <v>514722.76052431075</v>
      </c>
      <c r="L32" s="128">
        <v>32043.610368097641</v>
      </c>
      <c r="M32" s="147">
        <v>117818.848</v>
      </c>
      <c r="N32" s="128">
        <v>144177.41267387185</v>
      </c>
      <c r="O32" s="129">
        <v>40850.21</v>
      </c>
      <c r="P32" s="130"/>
      <c r="Q32" s="130"/>
      <c r="R32" s="128">
        <v>-9692.0640294871118</v>
      </c>
      <c r="S32" s="128"/>
      <c r="T32" s="128">
        <v>0</v>
      </c>
      <c r="U32" s="132">
        <v>0</v>
      </c>
      <c r="V32" s="132"/>
      <c r="W32" s="133">
        <v>8650328.3444399647</v>
      </c>
    </row>
    <row r="33" spans="1:107" ht="10.5" x14ac:dyDescent="0.25">
      <c r="A33" s="123" t="s">
        <v>290</v>
      </c>
      <c r="B33" s="124" t="s">
        <v>248</v>
      </c>
      <c r="C33" s="124">
        <v>4610</v>
      </c>
      <c r="D33" s="125" t="s">
        <v>249</v>
      </c>
      <c r="E33" s="126"/>
      <c r="F33" s="127">
        <v>3622269.4678304913</v>
      </c>
      <c r="G33" s="128">
        <v>202916.91720918717</v>
      </c>
      <c r="H33" s="128">
        <v>74071.849600043817</v>
      </c>
      <c r="I33" s="128">
        <v>285781.10818740661</v>
      </c>
      <c r="J33" s="128">
        <v>0</v>
      </c>
      <c r="K33" s="128">
        <v>414867.965428681</v>
      </c>
      <c r="L33" s="128">
        <v>29780.918030859844</v>
      </c>
      <c r="M33" s="147">
        <v>117818.848</v>
      </c>
      <c r="N33" s="128">
        <v>0</v>
      </c>
      <c r="O33" s="129">
        <v>19968</v>
      </c>
      <c r="P33" s="130"/>
      <c r="Q33" s="130"/>
      <c r="R33" s="128">
        <v>-5255.9422171598935</v>
      </c>
      <c r="S33" s="128"/>
      <c r="T33" s="128">
        <v>0</v>
      </c>
      <c r="U33" s="132">
        <v>0</v>
      </c>
      <c r="V33" s="132"/>
      <c r="W33" s="133">
        <v>4762219.1320695095</v>
      </c>
    </row>
    <row r="34" spans="1:107" ht="10.5" x14ac:dyDescent="0.25">
      <c r="A34" s="148" t="s">
        <v>291</v>
      </c>
      <c r="B34" s="149"/>
      <c r="C34" s="149">
        <v>4040</v>
      </c>
      <c r="D34" s="125" t="s">
        <v>221</v>
      </c>
      <c r="E34" s="126"/>
      <c r="F34" s="127">
        <v>5937353.8204532638</v>
      </c>
      <c r="G34" s="128">
        <v>425592.67409851431</v>
      </c>
      <c r="H34" s="128">
        <v>162405.98080009661</v>
      </c>
      <c r="I34" s="128">
        <v>516792.6735999182</v>
      </c>
      <c r="J34" s="128">
        <v>0</v>
      </c>
      <c r="K34" s="128">
        <v>638273.49316160788</v>
      </c>
      <c r="L34" s="128">
        <v>26755.097887931828</v>
      </c>
      <c r="M34" s="147">
        <v>117818.848</v>
      </c>
      <c r="N34" s="128">
        <v>0</v>
      </c>
      <c r="O34" s="129">
        <v>30720</v>
      </c>
      <c r="P34" s="130"/>
      <c r="Q34" s="130"/>
      <c r="R34" s="128">
        <v>0</v>
      </c>
      <c r="S34" s="128"/>
      <c r="T34" s="128">
        <v>0</v>
      </c>
      <c r="U34" s="132">
        <v>0</v>
      </c>
      <c r="V34" s="132"/>
      <c r="W34" s="133">
        <v>7855712.5880013322</v>
      </c>
    </row>
    <row r="35" spans="1:107" ht="10.5" x14ac:dyDescent="0.25">
      <c r="A35" s="123" t="s">
        <v>290</v>
      </c>
      <c r="B35" s="124" t="s">
        <v>250</v>
      </c>
      <c r="C35" s="124">
        <v>4074</v>
      </c>
      <c r="D35" s="125" t="s">
        <v>251</v>
      </c>
      <c r="E35" s="126"/>
      <c r="F35" s="127">
        <v>5742360.6266645314</v>
      </c>
      <c r="G35" s="128">
        <v>298249.08029717609</v>
      </c>
      <c r="H35" s="128">
        <v>116398.62080006929</v>
      </c>
      <c r="I35" s="128">
        <v>299267.87519995245</v>
      </c>
      <c r="J35" s="128">
        <v>0</v>
      </c>
      <c r="K35" s="128">
        <v>524110.17230864486</v>
      </c>
      <c r="L35" s="128">
        <v>4473.722956844661</v>
      </c>
      <c r="M35" s="147">
        <v>117818.848</v>
      </c>
      <c r="N35" s="128">
        <v>0</v>
      </c>
      <c r="O35" s="129">
        <v>244485.00559999997</v>
      </c>
      <c r="P35" s="128">
        <v>846109.66943554732</v>
      </c>
      <c r="Q35" s="130"/>
      <c r="R35" s="128">
        <v>-8200.7239402884534</v>
      </c>
      <c r="S35" s="128"/>
      <c r="T35" s="128">
        <v>0</v>
      </c>
      <c r="U35" s="132">
        <v>0</v>
      </c>
      <c r="V35" s="132"/>
      <c r="W35" s="133">
        <v>8185072.8973224778</v>
      </c>
    </row>
    <row r="36" spans="1:107" ht="10.5" x14ac:dyDescent="0.25">
      <c r="A36" s="148" t="s">
        <v>291</v>
      </c>
      <c r="B36" s="149"/>
      <c r="C36" s="149">
        <v>4028</v>
      </c>
      <c r="D36" s="125" t="s">
        <v>252</v>
      </c>
      <c r="E36" s="126"/>
      <c r="F36" s="127">
        <v>3916183.4863150511</v>
      </c>
      <c r="G36" s="128">
        <v>383990.03968902753</v>
      </c>
      <c r="H36" s="128">
        <v>149523.92000008866</v>
      </c>
      <c r="I36" s="128">
        <v>454617.72719992755</v>
      </c>
      <c r="J36" s="128">
        <v>31699.312691122275</v>
      </c>
      <c r="K36" s="128">
        <v>477302.91910204029</v>
      </c>
      <c r="L36" s="128">
        <v>52169.191981088552</v>
      </c>
      <c r="M36" s="147">
        <v>117818.848</v>
      </c>
      <c r="N36" s="128">
        <v>0</v>
      </c>
      <c r="O36" s="129">
        <v>54272</v>
      </c>
      <c r="P36" s="128">
        <v>889406.03649139171</v>
      </c>
      <c r="Q36" s="130"/>
      <c r="R36" s="128">
        <v>0</v>
      </c>
      <c r="S36" s="128"/>
      <c r="T36" s="128">
        <v>0</v>
      </c>
      <c r="U36" s="132">
        <v>0</v>
      </c>
      <c r="V36" s="132"/>
      <c r="W36" s="133">
        <v>6526983.4814697374</v>
      </c>
    </row>
    <row r="37" spans="1:107" ht="10.5" x14ac:dyDescent="0.25">
      <c r="A37" s="148" t="s">
        <v>291</v>
      </c>
      <c r="B37" s="149"/>
      <c r="C37" s="149">
        <v>6909</v>
      </c>
      <c r="D37" s="125" t="s">
        <v>253</v>
      </c>
      <c r="E37" s="126"/>
      <c r="F37" s="127">
        <v>2938437.0726404982</v>
      </c>
      <c r="G37" s="128">
        <v>218449.1594721601</v>
      </c>
      <c r="H37" s="128">
        <v>79132.659200046852</v>
      </c>
      <c r="I37" s="128">
        <v>239703.34639996217</v>
      </c>
      <c r="J37" s="128">
        <v>0</v>
      </c>
      <c r="K37" s="128">
        <v>333511.93867070082</v>
      </c>
      <c r="L37" s="128">
        <v>37130.940000113056</v>
      </c>
      <c r="M37" s="147">
        <v>117818.848</v>
      </c>
      <c r="N37" s="128">
        <v>0</v>
      </c>
      <c r="O37" s="129">
        <v>31968.615823999997</v>
      </c>
      <c r="P37" s="128">
        <v>668890.52240960067</v>
      </c>
      <c r="Q37" s="130"/>
      <c r="R37" s="128">
        <v>0</v>
      </c>
      <c r="S37" s="128"/>
      <c r="T37" s="128">
        <v>0</v>
      </c>
      <c r="U37" s="132">
        <v>199880.42680644523</v>
      </c>
      <c r="V37" s="132"/>
      <c r="W37" s="133">
        <v>4864923.5294235265</v>
      </c>
    </row>
    <row r="38" spans="1:107" ht="10.5" x14ac:dyDescent="0.25">
      <c r="A38" s="148" t="s">
        <v>292</v>
      </c>
      <c r="B38" s="125"/>
      <c r="C38" s="149">
        <v>9998</v>
      </c>
      <c r="D38" s="125" t="s">
        <v>227</v>
      </c>
      <c r="E38" s="126"/>
      <c r="F38" s="127">
        <v>1515218.3952169619</v>
      </c>
      <c r="G38" s="128">
        <v>109230.70246303156</v>
      </c>
      <c r="H38" s="128">
        <v>46208.852087618681</v>
      </c>
      <c r="I38" s="128">
        <v>170351.1934364693</v>
      </c>
      <c r="J38" s="128">
        <v>0</v>
      </c>
      <c r="K38" s="128">
        <v>57276.522052729859</v>
      </c>
      <c r="L38" s="128">
        <v>16905.498564757323</v>
      </c>
      <c r="M38" s="147">
        <v>117818.848</v>
      </c>
      <c r="N38" s="128">
        <v>0</v>
      </c>
      <c r="O38" s="129">
        <v>7628.8</v>
      </c>
      <c r="P38" s="130"/>
      <c r="Q38" s="128">
        <v>91065.67964161183</v>
      </c>
      <c r="R38" s="128">
        <v>0</v>
      </c>
      <c r="S38" s="128"/>
      <c r="T38" s="128">
        <v>0</v>
      </c>
      <c r="U38" s="296">
        <v>0</v>
      </c>
      <c r="V38" s="132"/>
      <c r="W38" s="133">
        <v>2131704.4914631806</v>
      </c>
    </row>
    <row r="39" spans="1:107" ht="11" thickBot="1" x14ac:dyDescent="0.3">
      <c r="A39" s="148" t="s">
        <v>292</v>
      </c>
      <c r="B39" s="125"/>
      <c r="C39" s="149">
        <v>9997</v>
      </c>
      <c r="D39" s="125" t="s">
        <v>234</v>
      </c>
      <c r="E39" s="126"/>
      <c r="F39" s="127">
        <v>1365458.4375501692</v>
      </c>
      <c r="G39" s="128">
        <v>70628.247864432284</v>
      </c>
      <c r="H39" s="128">
        <v>23176.20760001376</v>
      </c>
      <c r="I39" s="128">
        <v>139367.29519997761</v>
      </c>
      <c r="J39" s="128">
        <v>0</v>
      </c>
      <c r="K39" s="128">
        <v>84188.828842443574</v>
      </c>
      <c r="L39" s="128">
        <v>23021.182800070084</v>
      </c>
      <c r="M39" s="147">
        <v>117818.848</v>
      </c>
      <c r="N39" s="128">
        <v>0</v>
      </c>
      <c r="O39" s="129">
        <v>7065.6</v>
      </c>
      <c r="P39" s="130"/>
      <c r="Q39" s="128">
        <v>9801.5797818791089</v>
      </c>
      <c r="R39" s="128">
        <v>0</v>
      </c>
      <c r="S39" s="128"/>
      <c r="T39" s="128">
        <v>0</v>
      </c>
      <c r="U39" s="296">
        <v>65313.21959401085</v>
      </c>
      <c r="V39" s="132"/>
      <c r="W39" s="133">
        <v>1905839.447232997</v>
      </c>
    </row>
    <row r="40" spans="1:107" ht="11" hidden="1" thickBot="1" x14ac:dyDescent="0.3">
      <c r="A40" s="125"/>
      <c r="B40" s="125"/>
      <c r="C40" s="212"/>
      <c r="D40" s="125"/>
      <c r="E40" s="126"/>
      <c r="F40" s="127"/>
      <c r="G40" s="128"/>
      <c r="H40" s="128"/>
      <c r="I40" s="128"/>
      <c r="J40" s="128"/>
      <c r="K40" s="128"/>
      <c r="L40" s="128"/>
      <c r="M40" s="147"/>
      <c r="N40" s="128"/>
      <c r="O40" s="147"/>
      <c r="P40" s="128"/>
      <c r="Q40" s="130"/>
      <c r="R40" s="128"/>
      <c r="S40" s="128"/>
      <c r="T40" s="128"/>
      <c r="U40" s="213"/>
      <c r="V40" s="213"/>
      <c r="W40" s="133"/>
    </row>
    <row r="41" spans="1:107" ht="11" hidden="1" thickBot="1" x14ac:dyDescent="0.3">
      <c r="A41" s="125"/>
      <c r="B41" s="125"/>
      <c r="C41" s="212"/>
      <c r="D41" s="125"/>
      <c r="E41" s="126"/>
      <c r="F41" s="127"/>
      <c r="G41" s="128"/>
      <c r="H41" s="128"/>
      <c r="I41" s="128"/>
      <c r="J41" s="128"/>
      <c r="K41" s="128"/>
      <c r="L41" s="128"/>
      <c r="M41" s="147"/>
      <c r="N41" s="128"/>
      <c r="O41" s="147"/>
      <c r="P41" s="128"/>
      <c r="Q41" s="130"/>
      <c r="R41" s="128"/>
      <c r="S41" s="128"/>
      <c r="T41" s="128"/>
      <c r="U41" s="213"/>
      <c r="V41" s="213"/>
      <c r="W41" s="133"/>
    </row>
    <row r="42" spans="1:107" ht="11" hidden="1" thickBot="1" x14ac:dyDescent="0.3">
      <c r="A42" s="125"/>
      <c r="B42" s="125"/>
      <c r="C42" s="212"/>
      <c r="D42" s="125"/>
      <c r="E42" s="126"/>
      <c r="F42" s="127"/>
      <c r="G42" s="128"/>
      <c r="H42" s="128"/>
      <c r="I42" s="128"/>
      <c r="J42" s="128"/>
      <c r="K42" s="128"/>
      <c r="L42" s="128"/>
      <c r="M42" s="147"/>
      <c r="N42" s="128"/>
      <c r="O42" s="147"/>
      <c r="P42" s="128"/>
      <c r="Q42" s="130"/>
      <c r="R42" s="128"/>
      <c r="S42" s="128"/>
      <c r="T42" s="128"/>
      <c r="U42" s="213"/>
      <c r="V42" s="213"/>
      <c r="W42" s="133"/>
    </row>
    <row r="43" spans="1:107" s="93" customFormat="1" ht="10.5" x14ac:dyDescent="0.25">
      <c r="C43" s="87" t="s">
        <v>355</v>
      </c>
      <c r="D43" s="63" t="s">
        <v>290</v>
      </c>
      <c r="E43" s="134">
        <v>6</v>
      </c>
      <c r="F43" s="154">
        <v>34304962.891759053</v>
      </c>
      <c r="G43" s="155">
        <v>1821478.0185843094</v>
      </c>
      <c r="H43" s="155">
        <v>699771.945600415</v>
      </c>
      <c r="I43" s="155">
        <v>2041887.0401871265</v>
      </c>
      <c r="J43" s="155">
        <v>0</v>
      </c>
      <c r="K43" s="155">
        <v>2998390.0293778325</v>
      </c>
      <c r="L43" s="155">
        <v>141024.05557778635</v>
      </c>
      <c r="M43" s="155">
        <v>706913.08799999999</v>
      </c>
      <c r="N43" s="155">
        <v>176679.21192772003</v>
      </c>
      <c r="O43" s="155">
        <v>429457.51553599996</v>
      </c>
      <c r="P43" s="155">
        <v>2037394.8003216558</v>
      </c>
      <c r="Q43" s="155">
        <v>0</v>
      </c>
      <c r="R43" s="155">
        <v>-49225.355013396649</v>
      </c>
      <c r="S43" s="155">
        <v>0</v>
      </c>
      <c r="T43" s="155">
        <v>16995.58899239239</v>
      </c>
      <c r="U43" s="155">
        <v>0</v>
      </c>
      <c r="V43" s="155">
        <v>0</v>
      </c>
      <c r="W43" s="156">
        <v>45325728.830850899</v>
      </c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  <c r="CO43" s="92"/>
      <c r="CP43" s="92"/>
      <c r="CQ43" s="92"/>
      <c r="CR43" s="92"/>
      <c r="CS43" s="92"/>
      <c r="CT43" s="92"/>
      <c r="CU43" s="92"/>
      <c r="CV43" s="92"/>
      <c r="CW43" s="92"/>
      <c r="CX43" s="92"/>
      <c r="CY43" s="92"/>
      <c r="CZ43" s="92"/>
      <c r="DA43" s="92"/>
      <c r="DB43" s="92"/>
      <c r="DC43" s="92"/>
    </row>
    <row r="44" spans="1:107" ht="10.5" x14ac:dyDescent="0.25">
      <c r="C44" s="87" t="s">
        <v>355</v>
      </c>
      <c r="D44" s="64" t="s">
        <v>291</v>
      </c>
      <c r="E44" s="134">
        <v>22</v>
      </c>
      <c r="F44" s="154">
        <v>108420528.43286946</v>
      </c>
      <c r="G44" s="155">
        <v>7462994.3767277878</v>
      </c>
      <c r="H44" s="155">
        <v>2958273.2480017561</v>
      </c>
      <c r="I44" s="155">
        <v>9119224.2620482706</v>
      </c>
      <c r="J44" s="155">
        <v>36854.418992111685</v>
      </c>
      <c r="K44" s="155">
        <v>10454004.239519356</v>
      </c>
      <c r="L44" s="155">
        <v>998286.71258081705</v>
      </c>
      <c r="M44" s="155">
        <v>2592014.6560000004</v>
      </c>
      <c r="N44" s="155">
        <v>101011.6227922236</v>
      </c>
      <c r="O44" s="155">
        <v>894248.82526399998</v>
      </c>
      <c r="P44" s="155">
        <v>4574990.4652657406</v>
      </c>
      <c r="Q44" s="155">
        <v>0</v>
      </c>
      <c r="R44" s="155">
        <v>0</v>
      </c>
      <c r="S44" s="155">
        <v>0</v>
      </c>
      <c r="T44" s="155">
        <v>675630.66195449047</v>
      </c>
      <c r="U44" s="155">
        <v>1132121.6278687231</v>
      </c>
      <c r="V44" s="155">
        <v>0</v>
      </c>
      <c r="W44" s="133">
        <v>149420183.5498848</v>
      </c>
    </row>
    <row r="45" spans="1:107" ht="11" thickBot="1" x14ac:dyDescent="0.3">
      <c r="C45" s="167" t="s">
        <v>355</v>
      </c>
      <c r="D45" s="65" t="s">
        <v>292</v>
      </c>
      <c r="E45" s="134">
        <v>7</v>
      </c>
      <c r="F45" s="154">
        <v>16756193.550479148</v>
      </c>
      <c r="G45" s="155">
        <v>1023483.6910417028</v>
      </c>
      <c r="H45" s="155">
        <v>399717.90448782849</v>
      </c>
      <c r="I45" s="155">
        <v>1614565.5641029049</v>
      </c>
      <c r="J45" s="155">
        <v>0</v>
      </c>
      <c r="K45" s="155">
        <v>1148446.6010833131</v>
      </c>
      <c r="L45" s="155">
        <v>158564.85653391684</v>
      </c>
      <c r="M45" s="155">
        <v>824731.93599999999</v>
      </c>
      <c r="N45" s="155">
        <v>0</v>
      </c>
      <c r="O45" s="155">
        <v>122883.49134400001</v>
      </c>
      <c r="P45" s="155">
        <v>0</v>
      </c>
      <c r="Q45" s="155">
        <v>100867.25942349093</v>
      </c>
      <c r="R45" s="155">
        <v>0</v>
      </c>
      <c r="S45" s="155">
        <v>0</v>
      </c>
      <c r="T45" s="155">
        <v>0</v>
      </c>
      <c r="U45" s="155">
        <v>95465.859862283105</v>
      </c>
      <c r="V45" s="155">
        <v>0</v>
      </c>
      <c r="W45" s="168">
        <v>22244920.714358591</v>
      </c>
    </row>
    <row r="46" spans="1:107" ht="10.5" x14ac:dyDescent="0.25">
      <c r="C46" s="167"/>
      <c r="D46" s="65"/>
      <c r="E46" s="126"/>
      <c r="F46" s="15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40"/>
    </row>
    <row r="47" spans="1:107" s="176" customFormat="1" ht="10.5" x14ac:dyDescent="0.25">
      <c r="A47" s="175"/>
      <c r="B47" s="175"/>
      <c r="C47" s="94" t="s">
        <v>356</v>
      </c>
      <c r="D47" s="226"/>
      <c r="E47" s="177">
        <v>35</v>
      </c>
      <c r="F47" s="154">
        <v>159481684.87510768</v>
      </c>
      <c r="G47" s="155">
        <v>10307956.086353799</v>
      </c>
      <c r="H47" s="155">
        <v>4057763.0980899995</v>
      </c>
      <c r="I47" s="155">
        <v>12775676.866338301</v>
      </c>
      <c r="J47" s="155">
        <v>36854.418992111685</v>
      </c>
      <c r="K47" s="155">
        <v>14600840.869980503</v>
      </c>
      <c r="L47" s="155">
        <v>1297875.6246925204</v>
      </c>
      <c r="M47" s="155">
        <v>4123659.6800000006</v>
      </c>
      <c r="N47" s="155">
        <v>277690.83471994364</v>
      </c>
      <c r="O47" s="155">
        <v>1446589.8321439999</v>
      </c>
      <c r="P47" s="155">
        <v>6612385.2655873969</v>
      </c>
      <c r="Q47" s="155">
        <v>100867.25942349093</v>
      </c>
      <c r="R47" s="155">
        <v>-49225.355013396649</v>
      </c>
      <c r="S47" s="155">
        <v>0</v>
      </c>
      <c r="T47" s="155">
        <v>692626.25094688288</v>
      </c>
      <c r="U47" s="155">
        <v>1227587.4877310062</v>
      </c>
      <c r="V47" s="155">
        <v>0</v>
      </c>
      <c r="W47" s="165">
        <v>216990833.09509429</v>
      </c>
    </row>
    <row r="48" spans="1:107" ht="11" thickBot="1" x14ac:dyDescent="0.3">
      <c r="A48" s="178" t="s">
        <v>357</v>
      </c>
      <c r="F48" s="138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40"/>
    </row>
    <row r="49" spans="1:23" ht="11" thickBot="1" x14ac:dyDescent="0.3">
      <c r="A49" s="178" t="s">
        <v>357</v>
      </c>
      <c r="D49" s="185" t="s">
        <v>358</v>
      </c>
      <c r="F49" s="180">
        <v>0</v>
      </c>
      <c r="G49" s="180">
        <v>0</v>
      </c>
      <c r="H49" s="180">
        <v>0</v>
      </c>
      <c r="I49" s="180">
        <v>0</v>
      </c>
      <c r="J49" s="180">
        <v>0</v>
      </c>
      <c r="K49" s="180">
        <v>0</v>
      </c>
      <c r="L49" s="180">
        <v>0</v>
      </c>
      <c r="M49" s="228"/>
      <c r="N49" s="180">
        <v>0</v>
      </c>
      <c r="O49" s="134"/>
      <c r="P49" s="180">
        <v>0</v>
      </c>
      <c r="Q49" s="228"/>
      <c r="R49" s="186">
        <v>0</v>
      </c>
      <c r="S49" s="228"/>
      <c r="T49" s="186">
        <v>0</v>
      </c>
      <c r="U49" s="186">
        <v>0</v>
      </c>
      <c r="V49" s="186"/>
      <c r="W49" s="229">
        <v>216990833.09509426</v>
      </c>
    </row>
    <row r="50" spans="1:23" ht="11" thickBot="1" x14ac:dyDescent="0.3">
      <c r="A50" s="178" t="s">
        <v>357</v>
      </c>
      <c r="D50" s="190" t="s">
        <v>359</v>
      </c>
      <c r="F50" s="191"/>
      <c r="G50" s="233"/>
      <c r="H50" s="233"/>
      <c r="I50" s="233"/>
      <c r="J50" s="233"/>
      <c r="K50" s="233"/>
      <c r="L50" s="233"/>
      <c r="M50" s="233"/>
      <c r="N50" s="233"/>
      <c r="O50" s="233"/>
      <c r="P50" s="233"/>
      <c r="Q50" s="233"/>
      <c r="R50" s="233"/>
      <c r="S50" s="233"/>
      <c r="T50" s="233"/>
      <c r="U50" s="233"/>
      <c r="V50" s="193"/>
      <c r="W50" s="194">
        <v>0</v>
      </c>
    </row>
    <row r="51" spans="1:23" x14ac:dyDescent="0.2">
      <c r="V51" s="234"/>
      <c r="W51" s="234"/>
    </row>
    <row r="52" spans="1:23" hidden="1" x14ac:dyDescent="0.2">
      <c r="D52" s="163" t="s">
        <v>375</v>
      </c>
      <c r="F52" s="99">
        <v>31868341.44634603</v>
      </c>
      <c r="H52" s="99">
        <v>3358248.2013099939</v>
      </c>
      <c r="I52" s="99">
        <v>-1171948.5967700016</v>
      </c>
      <c r="J52" s="99">
        <v>17887.290799999988</v>
      </c>
      <c r="K52" s="99">
        <v>10312553.577134954</v>
      </c>
      <c r="L52" s="99">
        <v>125347.85404200037</v>
      </c>
      <c r="M52" s="99">
        <v>-1651340.3199999994</v>
      </c>
      <c r="N52" s="99">
        <v>22435.933575998002</v>
      </c>
      <c r="O52" s="99">
        <v>-186831.9640320004</v>
      </c>
      <c r="P52" s="99">
        <v>717024.91573149897</v>
      </c>
      <c r="Q52" s="99">
        <v>159438.05942349098</v>
      </c>
      <c r="R52" s="99">
        <v>316990.94115036301</v>
      </c>
      <c r="T52" s="200">
        <v>692626.25094688288</v>
      </c>
      <c r="U52" s="200">
        <v>-653144.86315357545</v>
      </c>
      <c r="V52" s="200">
        <v>408681.21134970989</v>
      </c>
      <c r="W52" s="99">
        <v>44336309.937855326</v>
      </c>
    </row>
    <row r="53" spans="1:23" hidden="1" x14ac:dyDescent="0.2">
      <c r="D53" s="163" t="s">
        <v>377</v>
      </c>
      <c r="T53" s="327" t="s">
        <v>362</v>
      </c>
      <c r="U53" s="327"/>
      <c r="V53" s="327"/>
      <c r="W53" s="99">
        <v>2006021.322636551</v>
      </c>
    </row>
    <row r="54" spans="1:23" hidden="1" x14ac:dyDescent="0.2">
      <c r="D54" s="163" t="s">
        <v>379</v>
      </c>
      <c r="W54" s="201">
        <v>46342331.260491878</v>
      </c>
    </row>
    <row r="55" spans="1:23" hidden="1" x14ac:dyDescent="0.2">
      <c r="W55" s="189">
        <v>38611041.161904246</v>
      </c>
    </row>
    <row r="56" spans="1:23" hidden="1" x14ac:dyDescent="0.2">
      <c r="D56" s="163" t="s">
        <v>382</v>
      </c>
      <c r="W56" s="201">
        <v>44019318.996704966</v>
      </c>
    </row>
    <row r="57" spans="1:23" hidden="1" x14ac:dyDescent="0.2">
      <c r="D57" s="163" t="s">
        <v>383</v>
      </c>
      <c r="U57" s="99">
        <v>9</v>
      </c>
      <c r="V57" s="99">
        <v>0</v>
      </c>
      <c r="W57" s="237">
        <v>45783797.027843237</v>
      </c>
    </row>
    <row r="58" spans="1:23" x14ac:dyDescent="0.2">
      <c r="A58" s="246">
        <v>6</v>
      </c>
      <c r="B58" s="163" t="s">
        <v>397</v>
      </c>
      <c r="O58" s="180">
        <v>0</v>
      </c>
      <c r="T58" s="99">
        <v>3</v>
      </c>
      <c r="U58" s="99">
        <v>10</v>
      </c>
    </row>
    <row r="60" spans="1:23" x14ac:dyDescent="0.2">
      <c r="D60" s="163" t="s">
        <v>406</v>
      </c>
      <c r="F60" s="99">
        <v>328765997.15981495</v>
      </c>
      <c r="G60" s="99">
        <v>18730526.664586186</v>
      </c>
      <c r="H60" s="99">
        <v>10204346.394090001</v>
      </c>
      <c r="I60" s="99">
        <v>26204913.147531494</v>
      </c>
      <c r="J60" s="99">
        <v>136820.99000627265</v>
      </c>
      <c r="K60" s="99">
        <v>34120013.152915105</v>
      </c>
      <c r="L60" s="99">
        <v>6996739.7897985699</v>
      </c>
      <c r="M60" s="99">
        <v>22503399.968000013</v>
      </c>
      <c r="N60" s="99">
        <v>441196.29727611324</v>
      </c>
      <c r="O60" s="99">
        <v>3770879.2874720003</v>
      </c>
      <c r="P60" s="99">
        <v>6612385.2655873969</v>
      </c>
      <c r="R60" s="99">
        <v>-771816.45966984821</v>
      </c>
      <c r="T60" s="99">
        <v>4308745.5366271865</v>
      </c>
      <c r="U60" s="99">
        <v>5315272.9885284156</v>
      </c>
      <c r="W60" s="99">
        <v>467440287.44198728</v>
      </c>
    </row>
    <row r="61" spans="1:23" x14ac:dyDescent="0.2">
      <c r="D61" s="163" t="s">
        <v>407</v>
      </c>
      <c r="F61" s="250">
        <v>328765997.27222729</v>
      </c>
      <c r="G61" s="250">
        <v>18730526.66458413</v>
      </c>
      <c r="H61" s="250">
        <v>10204346.394087592</v>
      </c>
      <c r="I61" s="250">
        <v>26204913.14753063</v>
      </c>
      <c r="J61" s="250">
        <v>136820.99004453857</v>
      </c>
      <c r="K61" s="250">
        <v>34120013.152915806</v>
      </c>
      <c r="L61" s="250">
        <v>6996739.7897945521</v>
      </c>
      <c r="M61" s="250">
        <v>22503399.968000017</v>
      </c>
      <c r="N61" s="250">
        <v>441196.29727611324</v>
      </c>
      <c r="O61" s="250">
        <v>3770879.2874720008</v>
      </c>
      <c r="P61" s="250">
        <v>6612385.2655873969</v>
      </c>
      <c r="R61" s="250">
        <v>-771816.45966984809</v>
      </c>
      <c r="T61" s="250">
        <v>4308745.5223125247</v>
      </c>
      <c r="U61" s="250">
        <v>5315272.9630728923</v>
      </c>
      <c r="W61" s="250">
        <v>467440287.51465923</v>
      </c>
    </row>
    <row r="62" spans="1:23" x14ac:dyDescent="0.2">
      <c r="D62" s="292" t="s">
        <v>264</v>
      </c>
      <c r="F62" s="189">
        <v>-0.11241233348846436</v>
      </c>
      <c r="G62" s="189">
        <v>2.0563602447509766E-6</v>
      </c>
      <c r="H62" s="189">
        <v>2.4084001779556274E-6</v>
      </c>
      <c r="I62" s="189">
        <v>8.6426734924316406E-7</v>
      </c>
      <c r="J62" s="189">
        <v>-3.8265920011326671E-5</v>
      </c>
      <c r="K62" s="189">
        <v>-7.0035457611083984E-7</v>
      </c>
      <c r="L62" s="189">
        <v>4.0177255868911743E-6</v>
      </c>
      <c r="M62" s="189">
        <v>0</v>
      </c>
      <c r="N62" s="189">
        <v>0</v>
      </c>
      <c r="O62" s="189">
        <v>0</v>
      </c>
      <c r="P62" s="189">
        <v>0</v>
      </c>
      <c r="R62" s="189">
        <v>0</v>
      </c>
      <c r="T62" s="189">
        <v>1.4314661733806133E-2</v>
      </c>
      <c r="U62" s="189">
        <v>2.5455523282289505E-2</v>
      </c>
      <c r="W62" s="189">
        <v>-7.2671949863433838E-2</v>
      </c>
    </row>
    <row r="63" spans="1:23" x14ac:dyDescent="0.2"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T63" s="95"/>
      <c r="U63" s="95"/>
      <c r="W63" s="95"/>
    </row>
    <row r="64" spans="1:23" x14ac:dyDescent="0.2">
      <c r="A64" s="144"/>
      <c r="B64" s="144"/>
      <c r="C64" s="144"/>
      <c r="D64" s="144"/>
      <c r="E64" s="144"/>
      <c r="F64" s="248"/>
      <c r="G64" s="248"/>
      <c r="H64" s="248"/>
      <c r="I64" s="248"/>
      <c r="J64" s="248"/>
      <c r="K64" s="248"/>
      <c r="L64" s="248"/>
      <c r="M64" s="248"/>
      <c r="N64" s="248"/>
      <c r="O64" s="248"/>
      <c r="P64" s="248"/>
      <c r="Q64" s="248"/>
      <c r="R64" s="248"/>
      <c r="S64" s="144"/>
      <c r="T64" s="144"/>
      <c r="U64" s="144"/>
      <c r="V64" s="144"/>
      <c r="W64" s="144"/>
    </row>
    <row r="65" spans="1:23" x14ac:dyDescent="0.2">
      <c r="A65" s="144"/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</row>
    <row r="66" spans="1:23" x14ac:dyDescent="0.2">
      <c r="A66" s="144"/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</row>
    <row r="67" spans="1:23" x14ac:dyDescent="0.2">
      <c r="A67" s="144"/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</row>
    <row r="68" spans="1:23" x14ac:dyDescent="0.2">
      <c r="A68" s="144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</row>
    <row r="69" spans="1:23" x14ac:dyDescent="0.2">
      <c r="A69" s="144"/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</row>
    <row r="70" spans="1:23" x14ac:dyDescent="0.2">
      <c r="A70" s="144"/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</row>
    <row r="71" spans="1:23" x14ac:dyDescent="0.2">
      <c r="A71" s="144"/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</row>
    <row r="72" spans="1:23" x14ac:dyDescent="0.2">
      <c r="A72" s="144"/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</row>
    <row r="73" spans="1:23" x14ac:dyDescent="0.2">
      <c r="A73" s="144"/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</row>
    <row r="74" spans="1:23" x14ac:dyDescent="0.2">
      <c r="A74" s="144"/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</row>
    <row r="75" spans="1:23" x14ac:dyDescent="0.2">
      <c r="A75" s="144"/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</row>
    <row r="76" spans="1:23" x14ac:dyDescent="0.2">
      <c r="A76" s="144"/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</row>
    <row r="77" spans="1:23" x14ac:dyDescent="0.2">
      <c r="A77" s="144"/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</row>
    <row r="78" spans="1:23" x14ac:dyDescent="0.2">
      <c r="A78" s="144"/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</row>
    <row r="79" spans="1:23" x14ac:dyDescent="0.2">
      <c r="A79" s="144"/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</row>
    <row r="80" spans="1:23" x14ac:dyDescent="0.2">
      <c r="A80" s="144"/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</row>
    <row r="81" spans="1:23" x14ac:dyDescent="0.2">
      <c r="A81" s="144"/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</row>
    <row r="82" spans="1:23" x14ac:dyDescent="0.2">
      <c r="A82" s="144"/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</row>
    <row r="83" spans="1:23" x14ac:dyDescent="0.2">
      <c r="A83" s="144"/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</row>
    <row r="84" spans="1:23" x14ac:dyDescent="0.2">
      <c r="A84" s="144"/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</row>
    <row r="85" spans="1:23" x14ac:dyDescent="0.2">
      <c r="A85" s="144"/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</row>
    <row r="86" spans="1:23" x14ac:dyDescent="0.2">
      <c r="A86" s="144"/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</row>
    <row r="87" spans="1:23" x14ac:dyDescent="0.2">
      <c r="A87" s="144"/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</row>
    <row r="88" spans="1:23" x14ac:dyDescent="0.2">
      <c r="A88" s="144"/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</row>
    <row r="89" spans="1:23" x14ac:dyDescent="0.2">
      <c r="A89" s="144"/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</row>
    <row r="90" spans="1:23" x14ac:dyDescent="0.2">
      <c r="A90" s="144"/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</row>
    <row r="91" spans="1:23" x14ac:dyDescent="0.2">
      <c r="A91" s="144"/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</row>
    <row r="92" spans="1:23" x14ac:dyDescent="0.2">
      <c r="A92" s="144"/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144"/>
    </row>
    <row r="93" spans="1:23" x14ac:dyDescent="0.2">
      <c r="A93" s="144"/>
      <c r="B93" s="14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</row>
    <row r="94" spans="1:23" x14ac:dyDescent="0.2">
      <c r="A94" s="144"/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</row>
    <row r="95" spans="1:23" x14ac:dyDescent="0.2">
      <c r="A95" s="144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</row>
    <row r="96" spans="1:23" x14ac:dyDescent="0.2">
      <c r="A96" s="144"/>
      <c r="B96" s="14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</row>
    <row r="97" spans="1:23" x14ac:dyDescent="0.2">
      <c r="A97" s="144"/>
      <c r="B97" s="144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</row>
    <row r="98" spans="1:23" x14ac:dyDescent="0.2">
      <c r="A98" s="144"/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</row>
    <row r="99" spans="1:23" x14ac:dyDescent="0.2">
      <c r="A99" s="144"/>
      <c r="B99" s="14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  <c r="T99" s="144"/>
      <c r="U99" s="144"/>
      <c r="V99" s="144"/>
      <c r="W99" s="144"/>
    </row>
    <row r="100" spans="1:23" x14ac:dyDescent="0.2">
      <c r="A100" s="144"/>
      <c r="B100" s="144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</row>
    <row r="101" spans="1:23" x14ac:dyDescent="0.2">
      <c r="A101" s="144"/>
      <c r="B101" s="144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4"/>
      <c r="T101" s="144"/>
      <c r="U101" s="144"/>
      <c r="V101" s="144"/>
      <c r="W101" s="144"/>
    </row>
    <row r="102" spans="1:23" x14ac:dyDescent="0.2">
      <c r="A102" s="144"/>
      <c r="B102" s="144"/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44"/>
      <c r="T102" s="144"/>
      <c r="U102" s="144"/>
      <c r="V102" s="144"/>
      <c r="W102" s="144"/>
    </row>
    <row r="103" spans="1:23" x14ac:dyDescent="0.2">
      <c r="A103" s="144"/>
      <c r="B103" s="144"/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  <c r="U103" s="144"/>
      <c r="V103" s="144"/>
      <c r="W103" s="144"/>
    </row>
    <row r="104" spans="1:23" x14ac:dyDescent="0.2">
      <c r="A104" s="144"/>
      <c r="B104" s="144"/>
      <c r="C104" s="144"/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  <c r="S104" s="144"/>
      <c r="T104" s="144"/>
      <c r="U104" s="144"/>
      <c r="V104" s="144"/>
      <c r="W104" s="144"/>
    </row>
    <row r="105" spans="1:23" x14ac:dyDescent="0.2">
      <c r="A105" s="144"/>
      <c r="B105" s="144"/>
      <c r="C105" s="144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  <c r="W105" s="144"/>
    </row>
    <row r="106" spans="1:23" x14ac:dyDescent="0.2">
      <c r="A106" s="144"/>
      <c r="B106" s="144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144"/>
      <c r="W106" s="144"/>
    </row>
    <row r="107" spans="1:23" x14ac:dyDescent="0.2">
      <c r="A107" s="144"/>
      <c r="B107" s="144"/>
      <c r="C107" s="144"/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  <c r="R107" s="144"/>
      <c r="S107" s="144"/>
      <c r="T107" s="144"/>
      <c r="U107" s="144"/>
      <c r="V107" s="144"/>
      <c r="W107" s="144"/>
    </row>
    <row r="108" spans="1:23" x14ac:dyDescent="0.2">
      <c r="A108" s="144"/>
      <c r="B108" s="144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144"/>
    </row>
    <row r="109" spans="1:23" x14ac:dyDescent="0.2">
      <c r="A109" s="144"/>
      <c r="B109" s="144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</row>
    <row r="110" spans="1:23" x14ac:dyDescent="0.2">
      <c r="A110" s="144"/>
      <c r="B110" s="144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  <c r="T110" s="144"/>
      <c r="U110" s="144"/>
      <c r="V110" s="144"/>
      <c r="W110" s="144"/>
    </row>
    <row r="111" spans="1:23" x14ac:dyDescent="0.2">
      <c r="A111" s="144"/>
      <c r="B111" s="144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4"/>
      <c r="T111" s="144"/>
      <c r="U111" s="144"/>
      <c r="V111" s="144"/>
      <c r="W111" s="144"/>
    </row>
    <row r="112" spans="1:23" x14ac:dyDescent="0.2">
      <c r="A112" s="144"/>
      <c r="B112" s="144"/>
      <c r="C112" s="144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  <c r="T112" s="144"/>
      <c r="U112" s="144"/>
      <c r="V112" s="144"/>
      <c r="W112" s="144"/>
    </row>
    <row r="113" spans="1:23" x14ac:dyDescent="0.2">
      <c r="A113" s="144"/>
      <c r="B113" s="144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  <c r="S113" s="144"/>
      <c r="T113" s="144"/>
      <c r="U113" s="144"/>
      <c r="V113" s="144"/>
      <c r="W113" s="144"/>
    </row>
    <row r="114" spans="1:23" x14ac:dyDescent="0.2">
      <c r="A114" s="144"/>
      <c r="B114" s="144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4"/>
      <c r="V114" s="144"/>
      <c r="W114" s="144"/>
    </row>
    <row r="115" spans="1:23" x14ac:dyDescent="0.2">
      <c r="A115" s="144"/>
      <c r="B115" s="144"/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  <c r="W115" s="144"/>
    </row>
    <row r="116" spans="1:23" x14ac:dyDescent="0.2">
      <c r="A116" s="144"/>
      <c r="B116" s="144"/>
      <c r="C116" s="144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  <c r="U116" s="144"/>
      <c r="V116" s="144"/>
      <c r="W116" s="144"/>
    </row>
    <row r="117" spans="1:23" x14ac:dyDescent="0.2">
      <c r="A117" s="144"/>
      <c r="B117" s="144"/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</row>
    <row r="118" spans="1:23" x14ac:dyDescent="0.2">
      <c r="A118" s="144"/>
      <c r="B118" s="144"/>
      <c r="C118" s="144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W118" s="144"/>
    </row>
    <row r="119" spans="1:23" x14ac:dyDescent="0.2">
      <c r="A119" s="144"/>
      <c r="B119" s="144"/>
      <c r="C119" s="144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  <c r="U119" s="144"/>
      <c r="V119" s="144"/>
      <c r="W119" s="144"/>
    </row>
    <row r="120" spans="1:23" x14ac:dyDescent="0.2">
      <c r="A120" s="144"/>
      <c r="B120" s="144"/>
      <c r="C120" s="144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</row>
    <row r="121" spans="1:23" x14ac:dyDescent="0.2">
      <c r="A121" s="144"/>
      <c r="B121" s="144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</row>
  </sheetData>
  <mergeCells count="2">
    <mergeCell ref="F3:W3"/>
    <mergeCell ref="T53:V53"/>
  </mergeCells>
  <dataValidations count="2">
    <dataValidation type="list" allowBlank="1" showInputMessage="1" showErrorMessage="1" sqref="A5:A39">
      <formula1>$D$43:$D$45</formula1>
    </dataValidation>
    <dataValidation type="list" allowBlank="1" showInputMessage="1" showErrorMessage="1" sqref="A40:A42">
      <formula1>$A$74:$A$76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CQ232"/>
  <sheetViews>
    <sheetView workbookViewId="0">
      <selection activeCell="D8" sqref="D8"/>
    </sheetView>
  </sheetViews>
  <sheetFormatPr defaultColWidth="9.1796875" defaultRowHeight="10" x14ac:dyDescent="0.2"/>
  <cols>
    <col min="1" max="1" width="18.54296875" style="70" customWidth="1"/>
    <col min="2" max="2" width="5.54296875" style="70" bestFit="1" customWidth="1"/>
    <col min="3" max="3" width="6.81640625" style="71" customWidth="1"/>
    <col min="4" max="4" width="40.54296875" style="70" customWidth="1"/>
    <col min="5" max="5" width="9.7265625" style="45" customWidth="1"/>
    <col min="6" max="6" width="8.81640625" style="45" customWidth="1"/>
    <col min="7" max="7" width="10" style="45" bestFit="1" customWidth="1"/>
    <col min="8" max="8" width="12.7265625" style="45" customWidth="1"/>
    <col min="9" max="9" width="11.453125" style="45" customWidth="1"/>
    <col min="10" max="10" width="9.26953125" style="45" bestFit="1" customWidth="1"/>
    <col min="11" max="11" width="1.453125" style="45" customWidth="1"/>
    <col min="12" max="12" width="10.7265625" style="67" bestFit="1" customWidth="1"/>
    <col min="13" max="13" width="1.453125" style="45" customWidth="1"/>
    <col min="14" max="14" width="10" style="45" hidden="1" customWidth="1"/>
    <col min="15" max="15" width="10.54296875" style="45" hidden="1" customWidth="1"/>
    <col min="16" max="16" width="11.453125" style="45" customWidth="1"/>
    <col min="17" max="17" width="13.81640625" style="45" hidden="1" customWidth="1"/>
    <col min="18" max="18" width="1.54296875" style="45" customWidth="1"/>
    <col min="19" max="19" width="12.26953125" style="45" bestFit="1" customWidth="1"/>
    <col min="20" max="20" width="11.54296875" style="45" customWidth="1"/>
    <col min="21" max="21" width="1.453125" style="48" customWidth="1"/>
    <col min="22" max="22" width="9.1796875" style="45" customWidth="1"/>
    <col min="23" max="16384" width="9.1796875" style="45"/>
  </cols>
  <sheetData>
    <row r="1" spans="1:95" s="2" customFormat="1" ht="10.5" x14ac:dyDescent="0.25">
      <c r="A1" s="1" t="s">
        <v>412</v>
      </c>
      <c r="B1" s="1"/>
      <c r="D1" s="3"/>
      <c r="E1" s="3"/>
      <c r="F1" s="5"/>
      <c r="G1" s="3"/>
      <c r="H1" s="3"/>
      <c r="I1" s="5"/>
      <c r="J1" s="5"/>
      <c r="K1" s="5"/>
      <c r="L1" s="6"/>
      <c r="M1" s="5"/>
      <c r="N1" s="7"/>
      <c r="O1" s="7"/>
      <c r="P1" s="7"/>
      <c r="Q1" s="7"/>
      <c r="R1" s="7"/>
      <c r="S1" s="22" t="s">
        <v>413</v>
      </c>
      <c r="T1" s="7"/>
      <c r="U1" s="5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</row>
    <row r="2" spans="1:95" s="2" customFormat="1" ht="10.5" x14ac:dyDescent="0.25">
      <c r="A2" s="1"/>
      <c r="B2" s="1"/>
      <c r="D2" s="3"/>
      <c r="E2" s="3"/>
      <c r="F2" s="5"/>
      <c r="G2" s="8"/>
      <c r="H2" s="9"/>
      <c r="I2" s="9"/>
      <c r="J2" s="5"/>
      <c r="K2" s="5"/>
      <c r="L2" s="10"/>
      <c r="M2" s="5"/>
      <c r="N2" s="11"/>
      <c r="O2" s="12"/>
      <c r="P2" s="7"/>
      <c r="Q2" s="7"/>
      <c r="R2" s="7"/>
      <c r="S2" s="13"/>
      <c r="T2" s="7"/>
      <c r="U2" s="5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</row>
    <row r="3" spans="1:95" s="2" customFormat="1" ht="10.5" x14ac:dyDescent="0.25">
      <c r="A3" s="14" t="s">
        <v>267</v>
      </c>
      <c r="B3" s="1"/>
      <c r="D3" s="280">
        <v>3217.5147200000001</v>
      </c>
      <c r="E3" s="16">
        <v>0</v>
      </c>
      <c r="F3" s="17" t="s">
        <v>268</v>
      </c>
      <c r="G3" s="17"/>
      <c r="H3" s="18"/>
      <c r="I3" s="5"/>
      <c r="J3" s="5"/>
      <c r="K3" s="5"/>
      <c r="L3" s="19"/>
      <c r="M3" s="5"/>
      <c r="N3" s="7"/>
      <c r="O3" s="7"/>
      <c r="P3" s="5"/>
      <c r="Q3" s="7"/>
      <c r="R3" s="7"/>
      <c r="S3" s="7"/>
      <c r="T3" s="7"/>
      <c r="U3" s="5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</row>
    <row r="4" spans="1:95" s="2" customFormat="1" ht="10.5" x14ac:dyDescent="0.25">
      <c r="A4" s="14" t="s">
        <v>269</v>
      </c>
      <c r="B4" s="20"/>
      <c r="D4" s="280">
        <v>4536.7257600000003</v>
      </c>
      <c r="E4" s="16">
        <v>0</v>
      </c>
      <c r="F4" s="17" t="s">
        <v>268</v>
      </c>
      <c r="G4" s="17"/>
      <c r="H4" s="21"/>
      <c r="I4" s="5"/>
      <c r="J4" s="5"/>
      <c r="K4" s="5"/>
      <c r="L4" s="19"/>
      <c r="M4" s="5"/>
      <c r="N4" s="22" t="s">
        <v>270</v>
      </c>
      <c r="O4" s="22" t="s">
        <v>270</v>
      </c>
      <c r="P4" s="291" t="s">
        <v>270</v>
      </c>
      <c r="Q4" s="7"/>
      <c r="R4" s="7"/>
      <c r="S4" s="297" t="s">
        <v>414</v>
      </c>
      <c r="T4" s="7"/>
      <c r="U4" s="5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</row>
    <row r="5" spans="1:95" s="2" customFormat="1" ht="10.5" x14ac:dyDescent="0.25">
      <c r="A5" s="14" t="s">
        <v>272</v>
      </c>
      <c r="B5" s="20"/>
      <c r="D5" s="280">
        <v>5112.8179200000004</v>
      </c>
      <c r="E5" s="16">
        <v>0</v>
      </c>
      <c r="F5" s="17" t="s">
        <v>268</v>
      </c>
      <c r="G5" s="17"/>
      <c r="H5" s="21"/>
      <c r="I5" s="5"/>
      <c r="J5" s="5"/>
      <c r="K5" s="5"/>
      <c r="L5" s="5"/>
      <c r="M5" s="5"/>
      <c r="N5" s="7"/>
      <c r="O5" s="7"/>
      <c r="P5" s="7"/>
      <c r="Q5" s="7"/>
      <c r="R5" s="7"/>
      <c r="S5" s="7"/>
      <c r="T5" s="5"/>
      <c r="U5" s="5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</row>
    <row r="6" spans="1:95" s="2" customFormat="1" ht="11.25" customHeight="1" x14ac:dyDescent="0.25">
      <c r="A6" s="24" t="s">
        <v>273</v>
      </c>
      <c r="B6" s="24"/>
      <c r="C6" s="25"/>
      <c r="D6" s="26"/>
      <c r="E6" s="325" t="s">
        <v>274</v>
      </c>
      <c r="F6" s="325"/>
      <c r="G6" s="5"/>
      <c r="H6" s="325" t="s">
        <v>274</v>
      </c>
      <c r="I6" s="325"/>
      <c r="J6" s="5"/>
      <c r="K6" s="5"/>
      <c r="L6" s="27"/>
      <c r="M6" s="7"/>
      <c r="N6" s="326"/>
      <c r="O6" s="326"/>
      <c r="P6" s="7"/>
      <c r="Q6" s="28"/>
      <c r="R6" s="7"/>
      <c r="S6" s="11"/>
      <c r="T6" s="13"/>
      <c r="U6" s="13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</row>
    <row r="7" spans="1:95" s="41" customFormat="1" ht="57.75" customHeight="1" x14ac:dyDescent="0.25">
      <c r="A7" s="29" t="s">
        <v>0</v>
      </c>
      <c r="B7" s="31" t="s">
        <v>275</v>
      </c>
      <c r="C7" s="31" t="s">
        <v>276</v>
      </c>
      <c r="D7" s="29" t="s">
        <v>1</v>
      </c>
      <c r="E7" s="32" t="s">
        <v>277</v>
      </c>
      <c r="F7" s="33" t="s">
        <v>415</v>
      </c>
      <c r="G7" s="34" t="s">
        <v>279</v>
      </c>
      <c r="H7" s="35" t="s">
        <v>280</v>
      </c>
      <c r="I7" s="35" t="s">
        <v>281</v>
      </c>
      <c r="J7" s="34" t="s">
        <v>282</v>
      </c>
      <c r="K7" s="36"/>
      <c r="L7" s="37" t="s">
        <v>283</v>
      </c>
      <c r="M7" s="38"/>
      <c r="N7" s="39" t="s">
        <v>284</v>
      </c>
      <c r="O7" s="39" t="s">
        <v>285</v>
      </c>
      <c r="P7" s="239" t="s">
        <v>416</v>
      </c>
      <c r="Q7" s="40" t="s">
        <v>286</v>
      </c>
      <c r="R7" s="38"/>
      <c r="S7" s="298" t="s">
        <v>417</v>
      </c>
      <c r="T7" s="38"/>
      <c r="U7" s="36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</row>
    <row r="8" spans="1:95" ht="10.5" x14ac:dyDescent="0.25">
      <c r="A8" s="42" t="s">
        <v>289</v>
      </c>
      <c r="B8" s="43" t="s">
        <v>9</v>
      </c>
      <c r="C8" s="43">
        <v>2173</v>
      </c>
      <c r="D8" s="42" t="s">
        <v>10</v>
      </c>
      <c r="E8" s="44">
        <v>213</v>
      </c>
      <c r="F8" s="280">
        <v>0</v>
      </c>
      <c r="G8" s="45">
        <v>213</v>
      </c>
      <c r="H8" s="46"/>
      <c r="I8" s="47"/>
      <c r="J8" s="45">
        <v>0</v>
      </c>
      <c r="K8" s="48"/>
      <c r="L8" s="49">
        <v>685330.63536000007</v>
      </c>
      <c r="N8" s="47"/>
      <c r="O8" s="47"/>
      <c r="P8" s="47"/>
      <c r="Q8" s="47"/>
      <c r="S8" s="280">
        <v>213</v>
      </c>
      <c r="T8" s="50"/>
      <c r="U8" s="13"/>
    </row>
    <row r="9" spans="1:95" ht="10.5" x14ac:dyDescent="0.25">
      <c r="A9" s="42" t="s">
        <v>289</v>
      </c>
      <c r="B9" s="43" t="s">
        <v>11</v>
      </c>
      <c r="C9" s="43">
        <v>3000</v>
      </c>
      <c r="D9" s="42" t="s">
        <v>12</v>
      </c>
      <c r="E9" s="44">
        <v>621</v>
      </c>
      <c r="F9" s="280">
        <v>5</v>
      </c>
      <c r="G9" s="45">
        <v>626</v>
      </c>
      <c r="H9" s="46"/>
      <c r="I9" s="47"/>
      <c r="J9" s="45">
        <v>0</v>
      </c>
      <c r="K9" s="48"/>
      <c r="L9" s="49">
        <v>2014164.21472</v>
      </c>
      <c r="N9" s="47"/>
      <c r="O9" s="47"/>
      <c r="P9" s="47"/>
      <c r="Q9" s="47"/>
      <c r="S9" s="280">
        <v>621</v>
      </c>
    </row>
    <row r="10" spans="1:95" ht="10.5" x14ac:dyDescent="0.25">
      <c r="A10" s="42" t="s">
        <v>289</v>
      </c>
      <c r="B10" s="43" t="s">
        <v>13</v>
      </c>
      <c r="C10" s="43">
        <v>3026</v>
      </c>
      <c r="D10" s="42" t="s">
        <v>14</v>
      </c>
      <c r="E10" s="44">
        <v>347</v>
      </c>
      <c r="F10" s="280">
        <v>0</v>
      </c>
      <c r="G10" s="45">
        <v>347</v>
      </c>
      <c r="H10" s="46"/>
      <c r="I10" s="47"/>
      <c r="J10" s="45">
        <v>0</v>
      </c>
      <c r="K10" s="48"/>
      <c r="L10" s="49">
        <v>1116477.60784</v>
      </c>
      <c r="N10" s="47"/>
      <c r="O10" s="47"/>
      <c r="P10" s="47"/>
      <c r="Q10" s="47"/>
      <c r="S10" s="280">
        <v>347</v>
      </c>
    </row>
    <row r="11" spans="1:95" ht="10.5" x14ac:dyDescent="0.25">
      <c r="A11" s="42" t="s">
        <v>291</v>
      </c>
      <c r="B11" s="43">
        <v>0</v>
      </c>
      <c r="C11" s="43">
        <v>2001</v>
      </c>
      <c r="D11" s="42" t="s">
        <v>23</v>
      </c>
      <c r="E11" s="44">
        <v>406</v>
      </c>
      <c r="F11" s="280">
        <v>2</v>
      </c>
      <c r="G11" s="45">
        <v>408</v>
      </c>
      <c r="H11" s="46"/>
      <c r="I11" s="47"/>
      <c r="J11" s="45">
        <v>0</v>
      </c>
      <c r="K11" s="48"/>
      <c r="L11" s="49">
        <v>1312746.0057600001</v>
      </c>
      <c r="N11" s="47"/>
      <c r="O11" s="47"/>
      <c r="P11" s="47"/>
      <c r="Q11" s="47"/>
      <c r="S11" s="280">
        <v>406</v>
      </c>
    </row>
    <row r="12" spans="1:95" ht="10.5" x14ac:dyDescent="0.25">
      <c r="A12" s="42" t="s">
        <v>291</v>
      </c>
      <c r="B12" s="43">
        <v>0</v>
      </c>
      <c r="C12" s="43" t="s">
        <v>303</v>
      </c>
      <c r="D12" s="42" t="s">
        <v>4</v>
      </c>
      <c r="E12" s="44">
        <v>388</v>
      </c>
      <c r="F12" s="280">
        <v>0</v>
      </c>
      <c r="G12" s="45">
        <v>388</v>
      </c>
      <c r="H12" s="46"/>
      <c r="I12" s="47"/>
      <c r="J12" s="45">
        <v>0</v>
      </c>
      <c r="K12" s="48"/>
      <c r="L12" s="49">
        <v>1248395.7113600001</v>
      </c>
      <c r="N12" s="47"/>
      <c r="O12" s="47"/>
      <c r="P12" s="47"/>
      <c r="Q12" s="47"/>
      <c r="S12" s="280">
        <v>388</v>
      </c>
    </row>
    <row r="13" spans="1:95" ht="10.5" x14ac:dyDescent="0.25">
      <c r="A13" s="42" t="s">
        <v>289</v>
      </c>
      <c r="B13" s="43" t="s">
        <v>15</v>
      </c>
      <c r="C13" s="43">
        <v>2150</v>
      </c>
      <c r="D13" s="42" t="s">
        <v>16</v>
      </c>
      <c r="E13" s="44">
        <v>341</v>
      </c>
      <c r="F13" s="280">
        <v>0</v>
      </c>
      <c r="G13" s="45">
        <v>341</v>
      </c>
      <c r="H13" s="46"/>
      <c r="I13" s="47"/>
      <c r="J13" s="45">
        <v>0</v>
      </c>
      <c r="K13" s="48"/>
      <c r="L13" s="49">
        <v>1097172.5195200001</v>
      </c>
      <c r="N13" s="47"/>
      <c r="O13" s="47"/>
      <c r="P13" s="47"/>
      <c r="Q13" s="47"/>
      <c r="S13" s="280">
        <v>341</v>
      </c>
    </row>
    <row r="14" spans="1:95" ht="10.5" x14ac:dyDescent="0.25">
      <c r="A14" s="42" t="s">
        <v>291</v>
      </c>
      <c r="B14" s="43">
        <v>0</v>
      </c>
      <c r="C14" s="43">
        <v>2184</v>
      </c>
      <c r="D14" s="42" t="s">
        <v>17</v>
      </c>
      <c r="E14" s="44">
        <v>178</v>
      </c>
      <c r="F14" s="280">
        <v>4</v>
      </c>
      <c r="G14" s="45">
        <v>182</v>
      </c>
      <c r="H14" s="46"/>
      <c r="I14" s="47"/>
      <c r="J14" s="45">
        <v>0</v>
      </c>
      <c r="K14" s="48"/>
      <c r="L14" s="49">
        <v>585587.67904000008</v>
      </c>
      <c r="N14" s="47"/>
      <c r="O14" s="47"/>
      <c r="P14" s="47"/>
      <c r="Q14" s="47"/>
      <c r="S14" s="280">
        <v>178</v>
      </c>
    </row>
    <row r="15" spans="1:95" ht="10.5" x14ac:dyDescent="0.25">
      <c r="A15" s="42" t="s">
        <v>289</v>
      </c>
      <c r="B15" s="43" t="s">
        <v>18</v>
      </c>
      <c r="C15" s="43">
        <v>3360</v>
      </c>
      <c r="D15" s="42" t="s">
        <v>19</v>
      </c>
      <c r="E15" s="44">
        <v>419</v>
      </c>
      <c r="F15" s="280">
        <v>0</v>
      </c>
      <c r="G15" s="45">
        <v>419</v>
      </c>
      <c r="H15" s="46"/>
      <c r="I15" s="47"/>
      <c r="J15" s="45">
        <v>0</v>
      </c>
      <c r="K15" s="48"/>
      <c r="L15" s="49">
        <v>1348138.66768</v>
      </c>
      <c r="N15" s="47"/>
      <c r="O15" s="47"/>
      <c r="P15" s="47"/>
      <c r="Q15" s="47"/>
      <c r="S15" s="280">
        <v>419</v>
      </c>
    </row>
    <row r="16" spans="1:95" ht="10.5" x14ac:dyDescent="0.25">
      <c r="A16" s="42" t="s">
        <v>289</v>
      </c>
      <c r="B16" s="43" t="s">
        <v>20</v>
      </c>
      <c r="C16" s="43">
        <v>2102</v>
      </c>
      <c r="D16" s="42" t="s">
        <v>21</v>
      </c>
      <c r="E16" s="44">
        <v>213</v>
      </c>
      <c r="F16" s="280">
        <v>0</v>
      </c>
      <c r="G16" s="45">
        <v>213</v>
      </c>
      <c r="H16" s="46"/>
      <c r="I16" s="47"/>
      <c r="J16" s="45">
        <v>0</v>
      </c>
      <c r="K16" s="48"/>
      <c r="L16" s="49">
        <v>685330.63536000007</v>
      </c>
      <c r="N16" s="47"/>
      <c r="O16" s="47"/>
      <c r="P16" s="47"/>
      <c r="Q16" s="47"/>
      <c r="S16" s="280">
        <v>213</v>
      </c>
    </row>
    <row r="17" spans="1:21" ht="10.5" x14ac:dyDescent="0.25">
      <c r="A17" s="42" t="s">
        <v>291</v>
      </c>
      <c r="B17" s="43">
        <v>0</v>
      </c>
      <c r="C17" s="43">
        <v>2020</v>
      </c>
      <c r="D17" s="42" t="s">
        <v>22</v>
      </c>
      <c r="E17" s="44">
        <v>485</v>
      </c>
      <c r="F17" s="280">
        <v>3</v>
      </c>
      <c r="G17" s="45">
        <v>488</v>
      </c>
      <c r="H17" s="46"/>
      <c r="I17" s="47"/>
      <c r="J17" s="45">
        <v>0</v>
      </c>
      <c r="K17" s="48"/>
      <c r="L17" s="49">
        <v>1570147.1833600001</v>
      </c>
      <c r="N17" s="47"/>
      <c r="O17" s="47"/>
      <c r="P17" s="47"/>
      <c r="Q17" s="47"/>
      <c r="S17" s="280">
        <v>485</v>
      </c>
      <c r="T17" s="51"/>
      <c r="U17" s="52"/>
    </row>
    <row r="18" spans="1:21" ht="10.5" x14ac:dyDescent="0.25">
      <c r="A18" s="42" t="s">
        <v>289</v>
      </c>
      <c r="B18" s="43" t="s">
        <v>26</v>
      </c>
      <c r="C18" s="43">
        <v>2166</v>
      </c>
      <c r="D18" s="42" t="s">
        <v>27</v>
      </c>
      <c r="E18" s="44">
        <v>186</v>
      </c>
      <c r="F18" s="280">
        <v>0</v>
      </c>
      <c r="G18" s="45">
        <v>186</v>
      </c>
      <c r="H18" s="46"/>
      <c r="I18" s="47"/>
      <c r="J18" s="45">
        <v>0</v>
      </c>
      <c r="K18" s="48"/>
      <c r="L18" s="49">
        <v>598457.73791999999</v>
      </c>
      <c r="N18" s="47"/>
      <c r="O18" s="47"/>
      <c r="P18" s="47"/>
      <c r="Q18" s="47"/>
      <c r="S18" s="280">
        <v>186</v>
      </c>
    </row>
    <row r="19" spans="1:21" ht="10.5" x14ac:dyDescent="0.25">
      <c r="A19" s="42" t="s">
        <v>289</v>
      </c>
      <c r="B19" s="43" t="s">
        <v>28</v>
      </c>
      <c r="C19" s="43">
        <v>2062</v>
      </c>
      <c r="D19" s="42" t="s">
        <v>29</v>
      </c>
      <c r="E19" s="44">
        <v>419</v>
      </c>
      <c r="F19" s="280">
        <v>2</v>
      </c>
      <c r="G19" s="45">
        <v>421</v>
      </c>
      <c r="H19" s="46"/>
      <c r="I19" s="47"/>
      <c r="J19" s="45">
        <v>0</v>
      </c>
      <c r="K19" s="48"/>
      <c r="L19" s="49">
        <v>1354573.6971200001</v>
      </c>
      <c r="N19" s="47"/>
      <c r="O19" s="47"/>
      <c r="P19" s="47"/>
      <c r="Q19" s="47"/>
      <c r="S19" s="280">
        <v>419</v>
      </c>
    </row>
    <row r="20" spans="1:21" ht="10.5" x14ac:dyDescent="0.25">
      <c r="A20" s="42" t="s">
        <v>289</v>
      </c>
      <c r="B20" s="43" t="s">
        <v>30</v>
      </c>
      <c r="C20" s="43">
        <v>2075</v>
      </c>
      <c r="D20" s="42" t="s">
        <v>31</v>
      </c>
      <c r="E20" s="44">
        <v>597</v>
      </c>
      <c r="F20" s="280">
        <v>0</v>
      </c>
      <c r="G20" s="45">
        <v>597</v>
      </c>
      <c r="H20" s="46"/>
      <c r="I20" s="47"/>
      <c r="J20" s="45">
        <v>0</v>
      </c>
      <c r="K20" s="48"/>
      <c r="L20" s="49">
        <v>1920856.2878400001</v>
      </c>
      <c r="N20" s="47"/>
      <c r="O20" s="47"/>
      <c r="P20" s="47"/>
      <c r="Q20" s="47"/>
      <c r="S20" s="280">
        <v>597</v>
      </c>
    </row>
    <row r="21" spans="1:21" ht="10.5" x14ac:dyDescent="0.25">
      <c r="A21" s="42" t="s">
        <v>289</v>
      </c>
      <c r="B21" s="43" t="s">
        <v>32</v>
      </c>
      <c r="C21" s="43">
        <v>2107</v>
      </c>
      <c r="D21" s="42" t="s">
        <v>33</v>
      </c>
      <c r="E21" s="44">
        <v>390</v>
      </c>
      <c r="F21" s="280">
        <v>1</v>
      </c>
      <c r="G21" s="45">
        <v>391</v>
      </c>
      <c r="H21" s="46"/>
      <c r="I21" s="47"/>
      <c r="J21" s="45">
        <v>0</v>
      </c>
      <c r="K21" s="48"/>
      <c r="L21" s="49">
        <v>1258048.2555200001</v>
      </c>
      <c r="N21" s="47"/>
      <c r="O21" s="47"/>
      <c r="P21" s="47"/>
      <c r="Q21" s="47"/>
      <c r="S21" s="280">
        <v>390</v>
      </c>
    </row>
    <row r="22" spans="1:21" ht="10.5" x14ac:dyDescent="0.25">
      <c r="A22" s="42" t="s">
        <v>291</v>
      </c>
      <c r="B22" s="43">
        <v>0</v>
      </c>
      <c r="C22" s="43" t="s">
        <v>304</v>
      </c>
      <c r="D22" s="42" t="s">
        <v>5</v>
      </c>
      <c r="E22" s="44">
        <v>416</v>
      </c>
      <c r="F22" s="280">
        <v>0</v>
      </c>
      <c r="G22" s="45">
        <v>416</v>
      </c>
      <c r="H22" s="46"/>
      <c r="I22" s="47"/>
      <c r="J22" s="45">
        <v>0</v>
      </c>
      <c r="K22" s="48"/>
      <c r="L22" s="49">
        <v>1338486.1235200001</v>
      </c>
      <c r="N22" s="47"/>
      <c r="O22" s="47"/>
      <c r="P22" s="47"/>
      <c r="Q22" s="15">
        <v>0</v>
      </c>
      <c r="S22" s="280">
        <v>416</v>
      </c>
    </row>
    <row r="23" spans="1:21" ht="10.5" x14ac:dyDescent="0.25">
      <c r="A23" s="42" t="s">
        <v>292</v>
      </c>
      <c r="B23" s="43">
        <v>0</v>
      </c>
      <c r="C23" s="43" t="s">
        <v>305</v>
      </c>
      <c r="D23" s="42" t="s">
        <v>6</v>
      </c>
      <c r="E23" s="44">
        <v>387</v>
      </c>
      <c r="F23" s="280">
        <v>0</v>
      </c>
      <c r="G23" s="45">
        <v>387</v>
      </c>
      <c r="H23" s="46"/>
      <c r="I23" s="47"/>
      <c r="J23" s="45">
        <v>0</v>
      </c>
      <c r="K23" s="48"/>
      <c r="L23" s="49">
        <v>1245178.19664</v>
      </c>
      <c r="N23" s="47"/>
      <c r="O23" s="47"/>
      <c r="P23" s="47"/>
      <c r="Q23" s="47"/>
      <c r="S23" s="280">
        <v>387</v>
      </c>
    </row>
    <row r="24" spans="1:21" ht="10.5" x14ac:dyDescent="0.25">
      <c r="A24" s="42" t="s">
        <v>289</v>
      </c>
      <c r="B24" s="43" t="s">
        <v>34</v>
      </c>
      <c r="C24" s="43">
        <v>3031</v>
      </c>
      <c r="D24" s="42" t="s">
        <v>35</v>
      </c>
      <c r="E24" s="44">
        <v>201</v>
      </c>
      <c r="F24" s="280">
        <v>0</v>
      </c>
      <c r="G24" s="45">
        <v>201</v>
      </c>
      <c r="H24" s="46"/>
      <c r="I24" s="47"/>
      <c r="J24" s="45">
        <v>0</v>
      </c>
      <c r="K24" s="48"/>
      <c r="L24" s="49">
        <v>646720.45872</v>
      </c>
      <c r="N24" s="47"/>
      <c r="O24" s="47"/>
      <c r="P24" s="47"/>
      <c r="Q24" s="47"/>
      <c r="S24" s="280">
        <v>201</v>
      </c>
    </row>
    <row r="25" spans="1:21" ht="10.5" x14ac:dyDescent="0.25">
      <c r="A25" s="42" t="s">
        <v>289</v>
      </c>
      <c r="B25" s="43" t="s">
        <v>36</v>
      </c>
      <c r="C25" s="43">
        <v>2203</v>
      </c>
      <c r="D25" s="42" t="s">
        <v>37</v>
      </c>
      <c r="E25" s="44">
        <v>409</v>
      </c>
      <c r="F25" s="280">
        <v>0</v>
      </c>
      <c r="G25" s="45">
        <v>409</v>
      </c>
      <c r="H25" s="46"/>
      <c r="I25" s="47"/>
      <c r="J25" s="45">
        <v>0</v>
      </c>
      <c r="K25" s="48"/>
      <c r="L25" s="49">
        <v>1315963.5204799999</v>
      </c>
      <c r="N25" s="47"/>
      <c r="O25" s="47"/>
      <c r="P25" s="47"/>
      <c r="Q25" s="47"/>
      <c r="S25" s="280">
        <v>409</v>
      </c>
    </row>
    <row r="26" spans="1:21" ht="10.5" x14ac:dyDescent="0.25">
      <c r="A26" s="42" t="s">
        <v>291</v>
      </c>
      <c r="B26" s="43">
        <v>0</v>
      </c>
      <c r="C26" s="43">
        <v>2036</v>
      </c>
      <c r="D26" s="42" t="s">
        <v>38</v>
      </c>
      <c r="E26" s="44">
        <v>601</v>
      </c>
      <c r="F26" s="280">
        <v>0</v>
      </c>
      <c r="G26" s="45">
        <v>601</v>
      </c>
      <c r="H26" s="46"/>
      <c r="I26" s="47"/>
      <c r="J26" s="45">
        <v>0</v>
      </c>
      <c r="K26" s="48"/>
      <c r="L26" s="49">
        <v>1933726.34672</v>
      </c>
      <c r="N26" s="47"/>
      <c r="O26" s="47"/>
      <c r="P26" s="47"/>
      <c r="Q26" s="47"/>
      <c r="S26" s="280">
        <v>601</v>
      </c>
    </row>
    <row r="27" spans="1:21" ht="10.5" x14ac:dyDescent="0.25">
      <c r="A27" s="42" t="s">
        <v>289</v>
      </c>
      <c r="B27" s="43" t="s">
        <v>39</v>
      </c>
      <c r="C27" s="43">
        <v>2087</v>
      </c>
      <c r="D27" s="42" t="s">
        <v>40</v>
      </c>
      <c r="E27" s="44">
        <v>293</v>
      </c>
      <c r="F27" s="280">
        <v>0</v>
      </c>
      <c r="G27" s="45">
        <v>293</v>
      </c>
      <c r="H27" s="46"/>
      <c r="I27" s="47"/>
      <c r="J27" s="45">
        <v>0</v>
      </c>
      <c r="K27" s="48"/>
      <c r="L27" s="49">
        <v>942731.81296000001</v>
      </c>
      <c r="N27" s="47"/>
      <c r="O27" s="47"/>
      <c r="P27" s="47"/>
      <c r="Q27" s="47"/>
      <c r="S27" s="280">
        <v>293</v>
      </c>
    </row>
    <row r="28" spans="1:21" ht="10.5" x14ac:dyDescent="0.25">
      <c r="A28" s="42" t="s">
        <v>289</v>
      </c>
      <c r="B28" s="43" t="s">
        <v>41</v>
      </c>
      <c r="C28" s="43">
        <v>2094</v>
      </c>
      <c r="D28" s="42" t="s">
        <v>42</v>
      </c>
      <c r="E28" s="44">
        <v>411</v>
      </c>
      <c r="F28" s="280">
        <v>1</v>
      </c>
      <c r="G28" s="45">
        <v>412</v>
      </c>
      <c r="H28" s="46"/>
      <c r="I28" s="47"/>
      <c r="J28" s="45">
        <v>0</v>
      </c>
      <c r="K28" s="48"/>
      <c r="L28" s="49">
        <v>1325616.06464</v>
      </c>
      <c r="N28" s="47"/>
      <c r="O28" s="47"/>
      <c r="P28" s="47"/>
      <c r="Q28" s="47"/>
      <c r="S28" s="280">
        <v>411</v>
      </c>
    </row>
    <row r="29" spans="1:21" ht="10.5" x14ac:dyDescent="0.25">
      <c r="A29" s="42" t="s">
        <v>291</v>
      </c>
      <c r="B29" s="43">
        <v>0</v>
      </c>
      <c r="C29" s="43">
        <v>2013</v>
      </c>
      <c r="D29" s="42" t="s">
        <v>43</v>
      </c>
      <c r="E29" s="44">
        <v>189</v>
      </c>
      <c r="F29" s="280">
        <v>0</v>
      </c>
      <c r="G29" s="45">
        <v>189</v>
      </c>
      <c r="H29" s="46"/>
      <c r="I29" s="47"/>
      <c r="J29" s="45">
        <v>0</v>
      </c>
      <c r="K29" s="48"/>
      <c r="L29" s="49">
        <v>608110.28208000003</v>
      </c>
      <c r="N29" s="47"/>
      <c r="O29" s="47"/>
      <c r="P29" s="47"/>
      <c r="Q29" s="47"/>
      <c r="S29" s="280">
        <v>189</v>
      </c>
    </row>
    <row r="30" spans="1:21" ht="10.5" x14ac:dyDescent="0.25">
      <c r="A30" s="42" t="s">
        <v>291</v>
      </c>
      <c r="B30" s="43">
        <v>0</v>
      </c>
      <c r="C30" s="43">
        <v>3024</v>
      </c>
      <c r="D30" s="42" t="s">
        <v>44</v>
      </c>
      <c r="E30" s="44">
        <v>387</v>
      </c>
      <c r="F30" s="280">
        <v>0</v>
      </c>
      <c r="G30" s="45">
        <v>387</v>
      </c>
      <c r="H30" s="46"/>
      <c r="I30" s="47"/>
      <c r="J30" s="45">
        <v>0</v>
      </c>
      <c r="K30" s="48"/>
      <c r="L30" s="49">
        <v>1245178.19664</v>
      </c>
      <c r="N30" s="47"/>
      <c r="O30" s="47"/>
      <c r="P30" s="47"/>
      <c r="Q30" s="47"/>
      <c r="S30" s="280">
        <v>387</v>
      </c>
    </row>
    <row r="31" spans="1:21" ht="10.5" x14ac:dyDescent="0.25">
      <c r="A31" s="42" t="s">
        <v>289</v>
      </c>
      <c r="B31" s="43" t="s">
        <v>45</v>
      </c>
      <c r="C31" s="43">
        <v>2015</v>
      </c>
      <c r="D31" s="42" t="s">
        <v>46</v>
      </c>
      <c r="E31" s="44">
        <v>213</v>
      </c>
      <c r="F31" s="280">
        <v>0</v>
      </c>
      <c r="G31" s="45">
        <v>213</v>
      </c>
      <c r="H31" s="46"/>
      <c r="I31" s="47"/>
      <c r="J31" s="45">
        <v>0</v>
      </c>
      <c r="K31" s="48"/>
      <c r="L31" s="49">
        <v>685330.63536000007</v>
      </c>
      <c r="N31" s="47"/>
      <c r="O31" s="47"/>
      <c r="P31" s="47"/>
      <c r="Q31" s="47"/>
      <c r="S31" s="280">
        <v>213</v>
      </c>
    </row>
    <row r="32" spans="1:21" ht="10.5" x14ac:dyDescent="0.25">
      <c r="A32" s="42" t="s">
        <v>291</v>
      </c>
      <c r="B32" s="43">
        <v>0</v>
      </c>
      <c r="C32" s="43">
        <v>2186</v>
      </c>
      <c r="D32" s="42" t="s">
        <v>386</v>
      </c>
      <c r="E32" s="44">
        <v>423</v>
      </c>
      <c r="F32" s="280">
        <v>0</v>
      </c>
      <c r="G32" s="45">
        <v>423</v>
      </c>
      <c r="H32" s="46"/>
      <c r="I32" s="47"/>
      <c r="J32" s="45">
        <v>0</v>
      </c>
      <c r="K32" s="48"/>
      <c r="L32" s="49">
        <v>1361008.7265600001</v>
      </c>
      <c r="N32" s="47"/>
      <c r="O32" s="47"/>
      <c r="P32" s="47"/>
      <c r="Q32" s="47"/>
      <c r="S32" s="280">
        <v>423</v>
      </c>
    </row>
    <row r="33" spans="1:21" ht="10.5" x14ac:dyDescent="0.25">
      <c r="A33" s="42" t="s">
        <v>291</v>
      </c>
      <c r="B33" s="43">
        <v>0</v>
      </c>
      <c r="C33" s="43">
        <v>2110</v>
      </c>
      <c r="D33" s="42" t="s">
        <v>48</v>
      </c>
      <c r="E33" s="44">
        <v>415</v>
      </c>
      <c r="F33" s="280">
        <v>0</v>
      </c>
      <c r="G33" s="45">
        <v>415</v>
      </c>
      <c r="H33" s="46"/>
      <c r="I33" s="47"/>
      <c r="J33" s="45">
        <v>0</v>
      </c>
      <c r="K33" s="48"/>
      <c r="L33" s="49">
        <v>1335268.6088</v>
      </c>
      <c r="N33" s="47"/>
      <c r="O33" s="47"/>
      <c r="P33" s="47"/>
      <c r="Q33" s="47"/>
      <c r="S33" s="280">
        <v>415</v>
      </c>
    </row>
    <row r="34" spans="1:21" ht="10.5" x14ac:dyDescent="0.25">
      <c r="A34" s="42" t="s">
        <v>289</v>
      </c>
      <c r="B34" s="43" t="s">
        <v>49</v>
      </c>
      <c r="C34" s="43">
        <v>2111</v>
      </c>
      <c r="D34" s="42" t="s">
        <v>50</v>
      </c>
      <c r="E34" s="44">
        <v>422</v>
      </c>
      <c r="F34" s="280">
        <v>0</v>
      </c>
      <c r="G34" s="45">
        <v>422</v>
      </c>
      <c r="H34" s="46"/>
      <c r="I34" s="47"/>
      <c r="J34" s="45">
        <v>0</v>
      </c>
      <c r="K34" s="48"/>
      <c r="L34" s="49">
        <v>1357791.21184</v>
      </c>
      <c r="N34" s="53"/>
      <c r="O34" s="47"/>
      <c r="P34" s="47"/>
      <c r="Q34" s="47"/>
      <c r="S34" s="280">
        <v>422</v>
      </c>
    </row>
    <row r="35" spans="1:21" ht="10.5" x14ac:dyDescent="0.25">
      <c r="A35" s="42" t="s">
        <v>291</v>
      </c>
      <c r="B35" s="43">
        <v>0</v>
      </c>
      <c r="C35" s="43">
        <v>2024</v>
      </c>
      <c r="D35" s="42" t="s">
        <v>51</v>
      </c>
      <c r="E35" s="44">
        <v>580</v>
      </c>
      <c r="F35" s="280">
        <v>1</v>
      </c>
      <c r="G35" s="45">
        <v>581</v>
      </c>
      <c r="H35" s="46"/>
      <c r="I35" s="47"/>
      <c r="J35" s="45">
        <v>0</v>
      </c>
      <c r="K35" s="48"/>
      <c r="L35" s="49">
        <v>1869376.05232</v>
      </c>
      <c r="N35" s="47"/>
      <c r="O35" s="47"/>
      <c r="P35" s="47"/>
      <c r="Q35" s="47"/>
      <c r="S35" s="280">
        <v>580</v>
      </c>
    </row>
    <row r="36" spans="1:21" ht="10.5" x14ac:dyDescent="0.25">
      <c r="A36" s="42" t="s">
        <v>291</v>
      </c>
      <c r="B36" s="43">
        <v>0</v>
      </c>
      <c r="C36" s="43">
        <v>2112</v>
      </c>
      <c r="D36" s="42" t="s">
        <v>306</v>
      </c>
      <c r="E36" s="44">
        <v>312</v>
      </c>
      <c r="F36" s="280">
        <v>0</v>
      </c>
      <c r="G36" s="45">
        <v>312</v>
      </c>
      <c r="H36" s="46"/>
      <c r="I36" s="47"/>
      <c r="J36" s="45">
        <v>0</v>
      </c>
      <c r="K36" s="48"/>
      <c r="L36" s="49">
        <v>1003864.59264</v>
      </c>
      <c r="N36" s="47"/>
      <c r="O36" s="47"/>
      <c r="P36" s="47"/>
      <c r="Q36" s="47"/>
      <c r="S36" s="280">
        <v>312</v>
      </c>
      <c r="T36" s="51"/>
      <c r="U36" s="52"/>
    </row>
    <row r="37" spans="1:21" ht="10.5" x14ac:dyDescent="0.25">
      <c r="A37" s="42" t="s">
        <v>291</v>
      </c>
      <c r="B37" s="43">
        <v>0</v>
      </c>
      <c r="C37" s="43">
        <v>2167</v>
      </c>
      <c r="D37" s="42" t="s">
        <v>387</v>
      </c>
      <c r="E37" s="44">
        <v>197</v>
      </c>
      <c r="F37" s="280">
        <v>0</v>
      </c>
      <c r="G37" s="45">
        <v>197</v>
      </c>
      <c r="H37" s="46"/>
      <c r="I37" s="47"/>
      <c r="J37" s="45">
        <v>0</v>
      </c>
      <c r="K37" s="48"/>
      <c r="L37" s="49">
        <v>633850.39983999997</v>
      </c>
      <c r="N37" s="53"/>
      <c r="O37" s="47"/>
      <c r="P37" s="47"/>
      <c r="Q37" s="47"/>
      <c r="S37" s="280">
        <v>197</v>
      </c>
    </row>
    <row r="38" spans="1:21" ht="10.5" x14ac:dyDescent="0.25">
      <c r="A38" s="42" t="s">
        <v>291</v>
      </c>
      <c r="B38" s="43">
        <v>0</v>
      </c>
      <c r="C38" s="43" t="s">
        <v>307</v>
      </c>
      <c r="D38" s="42" t="s">
        <v>7</v>
      </c>
      <c r="E38" s="44">
        <v>420</v>
      </c>
      <c r="F38" s="280">
        <v>1</v>
      </c>
      <c r="G38" s="45">
        <v>421</v>
      </c>
      <c r="H38" s="46"/>
      <c r="I38" s="47"/>
      <c r="J38" s="45">
        <v>0</v>
      </c>
      <c r="K38" s="48"/>
      <c r="L38" s="49">
        <v>1354573.6971200001</v>
      </c>
      <c r="N38" s="47"/>
      <c r="O38" s="47"/>
      <c r="P38" s="47"/>
      <c r="Q38" s="15">
        <v>0</v>
      </c>
      <c r="S38" s="280">
        <v>420</v>
      </c>
    </row>
    <row r="39" spans="1:21" ht="10.5" x14ac:dyDescent="0.25">
      <c r="A39" s="42" t="s">
        <v>291</v>
      </c>
      <c r="B39" s="43">
        <v>0</v>
      </c>
      <c r="C39" s="43">
        <v>2018</v>
      </c>
      <c r="D39" s="42" t="s">
        <v>53</v>
      </c>
      <c r="E39" s="44">
        <v>417</v>
      </c>
      <c r="F39" s="280">
        <v>0</v>
      </c>
      <c r="G39" s="45">
        <v>417</v>
      </c>
      <c r="H39" s="46"/>
      <c r="I39" s="47"/>
      <c r="J39" s="45">
        <v>0</v>
      </c>
      <c r="K39" s="48"/>
      <c r="L39" s="49">
        <v>1341703.63824</v>
      </c>
      <c r="N39" s="47"/>
      <c r="O39" s="47"/>
      <c r="P39" s="47"/>
      <c r="Q39" s="47"/>
      <c r="S39" s="280">
        <v>417</v>
      </c>
    </row>
    <row r="40" spans="1:21" ht="10.5" x14ac:dyDescent="0.25">
      <c r="A40" s="42" t="s">
        <v>292</v>
      </c>
      <c r="B40" s="43">
        <v>0</v>
      </c>
      <c r="C40" s="43">
        <v>2008</v>
      </c>
      <c r="D40" s="42" t="s">
        <v>54</v>
      </c>
      <c r="E40" s="44">
        <v>419</v>
      </c>
      <c r="F40" s="280">
        <v>0</v>
      </c>
      <c r="G40" s="45">
        <v>419</v>
      </c>
      <c r="H40" s="46"/>
      <c r="I40" s="47"/>
      <c r="J40" s="45">
        <v>0</v>
      </c>
      <c r="K40" s="48"/>
      <c r="L40" s="49">
        <v>1348138.66768</v>
      </c>
      <c r="N40" s="47"/>
      <c r="O40" s="47"/>
      <c r="P40" s="47"/>
      <c r="Q40" s="15">
        <v>0</v>
      </c>
      <c r="S40" s="280">
        <v>419</v>
      </c>
    </row>
    <row r="41" spans="1:21" ht="10.5" x14ac:dyDescent="0.25">
      <c r="A41" s="42" t="s">
        <v>291</v>
      </c>
      <c r="B41" s="43">
        <v>0</v>
      </c>
      <c r="C41" s="43">
        <v>3028</v>
      </c>
      <c r="D41" s="42" t="s">
        <v>55</v>
      </c>
      <c r="E41" s="44">
        <v>208</v>
      </c>
      <c r="F41" s="280">
        <v>0</v>
      </c>
      <c r="G41" s="45">
        <v>208</v>
      </c>
      <c r="H41" s="46"/>
      <c r="I41" s="47"/>
      <c r="J41" s="45">
        <v>0</v>
      </c>
      <c r="K41" s="48"/>
      <c r="L41" s="49">
        <v>669243.06176000007</v>
      </c>
      <c r="N41" s="47"/>
      <c r="O41" s="47"/>
      <c r="P41" s="47"/>
      <c r="Q41" s="47"/>
      <c r="S41" s="280">
        <v>208</v>
      </c>
    </row>
    <row r="42" spans="1:21" ht="10.5" x14ac:dyDescent="0.25">
      <c r="A42" s="42" t="s">
        <v>289</v>
      </c>
      <c r="B42" s="43" t="s">
        <v>56</v>
      </c>
      <c r="C42" s="43">
        <v>2147</v>
      </c>
      <c r="D42" s="42" t="s">
        <v>57</v>
      </c>
      <c r="E42" s="44">
        <v>212</v>
      </c>
      <c r="F42" s="280">
        <v>0</v>
      </c>
      <c r="G42" s="45">
        <v>212</v>
      </c>
      <c r="H42" s="46"/>
      <c r="I42" s="47"/>
      <c r="J42" s="45">
        <v>0</v>
      </c>
      <c r="K42" s="48"/>
      <c r="L42" s="49">
        <v>682113.12063999998</v>
      </c>
      <c r="N42" s="47"/>
      <c r="O42" s="47"/>
      <c r="P42" s="47"/>
      <c r="Q42" s="47"/>
      <c r="S42" s="280">
        <v>212</v>
      </c>
    </row>
    <row r="43" spans="1:21" ht="10.5" x14ac:dyDescent="0.25">
      <c r="A43" s="42" t="s">
        <v>291</v>
      </c>
      <c r="B43" s="43">
        <v>0</v>
      </c>
      <c r="C43" s="43">
        <v>2120</v>
      </c>
      <c r="D43" s="42" t="s">
        <v>308</v>
      </c>
      <c r="E43" s="44">
        <v>387</v>
      </c>
      <c r="F43" s="280">
        <v>0</v>
      </c>
      <c r="G43" s="45">
        <v>387</v>
      </c>
      <c r="H43" s="46"/>
      <c r="I43" s="47"/>
      <c r="J43" s="45">
        <v>0</v>
      </c>
      <c r="K43" s="48"/>
      <c r="L43" s="49">
        <v>1245178.19664</v>
      </c>
      <c r="N43" s="47"/>
      <c r="O43" s="47"/>
      <c r="P43" s="47"/>
      <c r="Q43" s="47"/>
      <c r="S43" s="280">
        <v>387</v>
      </c>
    </row>
    <row r="44" spans="1:21" ht="10.5" x14ac:dyDescent="0.25">
      <c r="A44" s="42" t="s">
        <v>289</v>
      </c>
      <c r="B44" s="43" t="s">
        <v>58</v>
      </c>
      <c r="C44" s="43">
        <v>2113</v>
      </c>
      <c r="D44" s="42" t="s">
        <v>59</v>
      </c>
      <c r="E44" s="44">
        <v>520</v>
      </c>
      <c r="F44" s="280">
        <v>0</v>
      </c>
      <c r="G44" s="45">
        <v>520</v>
      </c>
      <c r="H44" s="46"/>
      <c r="I44" s="47"/>
      <c r="J44" s="45">
        <v>0</v>
      </c>
      <c r="K44" s="48"/>
      <c r="L44" s="49">
        <v>1673107.6544000001</v>
      </c>
      <c r="N44" s="47"/>
      <c r="O44" s="47"/>
      <c r="P44" s="47"/>
      <c r="Q44" s="47"/>
      <c r="S44" s="280">
        <v>520</v>
      </c>
      <c r="T44" s="51"/>
      <c r="U44" s="52"/>
    </row>
    <row r="45" spans="1:21" ht="10.5" x14ac:dyDescent="0.25">
      <c r="A45" s="42" t="s">
        <v>289</v>
      </c>
      <c r="B45" s="43" t="s">
        <v>60</v>
      </c>
      <c r="C45" s="43">
        <v>2103</v>
      </c>
      <c r="D45" s="42" t="s">
        <v>61</v>
      </c>
      <c r="E45" s="44">
        <v>209</v>
      </c>
      <c r="F45" s="280">
        <v>0</v>
      </c>
      <c r="G45" s="45">
        <v>209</v>
      </c>
      <c r="H45" s="46"/>
      <c r="I45" s="47"/>
      <c r="J45" s="45">
        <v>0</v>
      </c>
      <c r="K45" s="48"/>
      <c r="L45" s="49">
        <v>672460.57648000005</v>
      </c>
      <c r="N45" s="47"/>
      <c r="O45" s="47"/>
      <c r="P45" s="47"/>
      <c r="Q45" s="47"/>
      <c r="S45" s="280">
        <v>209</v>
      </c>
    </row>
    <row r="46" spans="1:21" ht="10.5" x14ac:dyDescent="0.25">
      <c r="A46" s="42" t="s">
        <v>289</v>
      </c>
      <c r="B46" s="43" t="s">
        <v>62</v>
      </c>
      <c r="C46" s="43">
        <v>2084</v>
      </c>
      <c r="D46" s="42" t="s">
        <v>63</v>
      </c>
      <c r="E46" s="44">
        <v>385</v>
      </c>
      <c r="F46" s="280">
        <v>2</v>
      </c>
      <c r="G46" s="45">
        <v>387</v>
      </c>
      <c r="H46" s="46"/>
      <c r="I46" s="47"/>
      <c r="J46" s="45">
        <v>0</v>
      </c>
      <c r="K46" s="48"/>
      <c r="L46" s="49">
        <v>1245178.19664</v>
      </c>
      <c r="N46" s="47"/>
      <c r="O46" s="47"/>
      <c r="P46" s="47"/>
      <c r="Q46" s="47"/>
      <c r="S46" s="280">
        <v>385</v>
      </c>
    </row>
    <row r="47" spans="1:21" ht="10.5" x14ac:dyDescent="0.25">
      <c r="A47" s="42" t="s">
        <v>291</v>
      </c>
      <c r="B47" s="43">
        <v>0</v>
      </c>
      <c r="C47" s="43">
        <v>2183</v>
      </c>
      <c r="D47" s="42" t="s">
        <v>64</v>
      </c>
      <c r="E47" s="44">
        <v>417</v>
      </c>
      <c r="F47" s="280">
        <v>1</v>
      </c>
      <c r="G47" s="45">
        <v>418</v>
      </c>
      <c r="H47" s="46"/>
      <c r="I47" s="47"/>
      <c r="J47" s="45">
        <v>0</v>
      </c>
      <c r="K47" s="48"/>
      <c r="L47" s="49">
        <v>1344921.1529600001</v>
      </c>
      <c r="N47" s="47"/>
      <c r="O47" s="47"/>
      <c r="P47" s="47"/>
      <c r="Q47" s="47"/>
      <c r="S47" s="280">
        <v>417</v>
      </c>
    </row>
    <row r="48" spans="1:21" ht="10.5" x14ac:dyDescent="0.25">
      <c r="A48" s="42" t="s">
        <v>291</v>
      </c>
      <c r="B48" s="43">
        <v>0</v>
      </c>
      <c r="C48" s="43">
        <v>2065</v>
      </c>
      <c r="D48" s="42" t="s">
        <v>309</v>
      </c>
      <c r="E48" s="44">
        <v>327</v>
      </c>
      <c r="F48" s="280">
        <v>0</v>
      </c>
      <c r="G48" s="45">
        <v>327</v>
      </c>
      <c r="H48" s="46"/>
      <c r="I48" s="47"/>
      <c r="J48" s="45">
        <v>0</v>
      </c>
      <c r="K48" s="48"/>
      <c r="L48" s="49">
        <v>1052127.3134399999</v>
      </c>
      <c r="N48" s="47"/>
      <c r="O48" s="47"/>
      <c r="P48" s="47"/>
      <c r="Q48" s="47"/>
      <c r="S48" s="280">
        <v>327</v>
      </c>
    </row>
    <row r="49" spans="1:21" ht="10.5" x14ac:dyDescent="0.25">
      <c r="A49" s="42" t="s">
        <v>291</v>
      </c>
      <c r="B49" s="43">
        <v>0</v>
      </c>
      <c r="C49" s="43">
        <v>2007</v>
      </c>
      <c r="D49" s="42" t="s">
        <v>65</v>
      </c>
      <c r="E49" s="44">
        <v>380</v>
      </c>
      <c r="F49" s="280">
        <v>4</v>
      </c>
      <c r="G49" s="45">
        <v>384</v>
      </c>
      <c r="H49" s="46"/>
      <c r="I49" s="47"/>
      <c r="J49" s="45">
        <v>0</v>
      </c>
      <c r="K49" s="48"/>
      <c r="L49" s="49">
        <v>1235525.6524800002</v>
      </c>
      <c r="N49" s="47"/>
      <c r="O49" s="47"/>
      <c r="P49" s="47"/>
      <c r="Q49" s="47"/>
      <c r="S49" s="280">
        <v>380</v>
      </c>
    </row>
    <row r="50" spans="1:21" ht="10.5" x14ac:dyDescent="0.25">
      <c r="A50" s="42" t="s">
        <v>289</v>
      </c>
      <c r="B50" s="43" t="s">
        <v>66</v>
      </c>
      <c r="C50" s="43">
        <v>5201</v>
      </c>
      <c r="D50" s="42" t="s">
        <v>67</v>
      </c>
      <c r="E50" s="44">
        <v>208</v>
      </c>
      <c r="F50" s="280">
        <v>0</v>
      </c>
      <c r="G50" s="45">
        <v>208</v>
      </c>
      <c r="H50" s="46"/>
      <c r="I50" s="47"/>
      <c r="J50" s="45">
        <v>0</v>
      </c>
      <c r="K50" s="48"/>
      <c r="L50" s="49">
        <v>669243.06176000007</v>
      </c>
      <c r="N50" s="47"/>
      <c r="O50" s="47"/>
      <c r="P50" s="47"/>
      <c r="Q50" s="47"/>
      <c r="S50" s="280">
        <v>208</v>
      </c>
    </row>
    <row r="51" spans="1:21" ht="10.5" x14ac:dyDescent="0.25">
      <c r="A51" s="42" t="s">
        <v>289</v>
      </c>
      <c r="B51" s="43" t="s">
        <v>68</v>
      </c>
      <c r="C51" s="43">
        <v>2027</v>
      </c>
      <c r="D51" s="42" t="s">
        <v>69</v>
      </c>
      <c r="E51" s="44">
        <v>377</v>
      </c>
      <c r="F51" s="280">
        <v>0</v>
      </c>
      <c r="G51" s="45">
        <v>377</v>
      </c>
      <c r="H51" s="46"/>
      <c r="I51" s="47"/>
      <c r="J51" s="45">
        <v>0</v>
      </c>
      <c r="K51" s="48"/>
      <c r="L51" s="49">
        <v>1213003.04944</v>
      </c>
      <c r="N51" s="47"/>
      <c r="O51" s="47"/>
      <c r="P51" s="47"/>
      <c r="Q51" s="47"/>
      <c r="S51" s="280">
        <v>377</v>
      </c>
    </row>
    <row r="52" spans="1:21" ht="10.5" x14ac:dyDescent="0.25">
      <c r="A52" s="42" t="s">
        <v>289</v>
      </c>
      <c r="B52" s="43" t="s">
        <v>70</v>
      </c>
      <c r="C52" s="43">
        <v>2182</v>
      </c>
      <c r="D52" s="42" t="s">
        <v>71</v>
      </c>
      <c r="E52" s="44">
        <v>419</v>
      </c>
      <c r="F52" s="280">
        <v>0</v>
      </c>
      <c r="G52" s="45">
        <v>419</v>
      </c>
      <c r="H52" s="46"/>
      <c r="I52" s="47"/>
      <c r="J52" s="45">
        <v>0</v>
      </c>
      <c r="K52" s="48"/>
      <c r="L52" s="49">
        <v>1348138.66768</v>
      </c>
      <c r="N52" s="53"/>
      <c r="O52" s="47"/>
      <c r="P52" s="47"/>
      <c r="Q52" s="47"/>
      <c r="S52" s="280">
        <v>419</v>
      </c>
    </row>
    <row r="53" spans="1:21" ht="10.5" x14ac:dyDescent="0.25">
      <c r="A53" s="42" t="s">
        <v>289</v>
      </c>
      <c r="B53" s="43" t="s">
        <v>72</v>
      </c>
      <c r="C53" s="43">
        <v>2157</v>
      </c>
      <c r="D53" s="42" t="s">
        <v>73</v>
      </c>
      <c r="E53" s="44">
        <v>176</v>
      </c>
      <c r="F53" s="280">
        <v>0</v>
      </c>
      <c r="G53" s="45">
        <v>176</v>
      </c>
      <c r="H53" s="46"/>
      <c r="I53" s="47"/>
      <c r="J53" s="45">
        <v>0</v>
      </c>
      <c r="K53" s="48"/>
      <c r="L53" s="49">
        <v>566282.59071999998</v>
      </c>
      <c r="N53" s="47"/>
      <c r="O53" s="47"/>
      <c r="P53" s="47"/>
      <c r="Q53" s="47"/>
      <c r="S53" s="280">
        <v>176</v>
      </c>
    </row>
    <row r="54" spans="1:21" ht="10.5" x14ac:dyDescent="0.25">
      <c r="A54" s="42" t="s">
        <v>291</v>
      </c>
      <c r="B54" s="43">
        <v>0</v>
      </c>
      <c r="C54" s="43">
        <v>2034</v>
      </c>
      <c r="D54" s="42" t="s">
        <v>388</v>
      </c>
      <c r="E54" s="44">
        <v>519</v>
      </c>
      <c r="F54" s="280">
        <v>4</v>
      </c>
      <c r="G54" s="45">
        <v>523</v>
      </c>
      <c r="H54" s="46"/>
      <c r="I54" s="47"/>
      <c r="J54" s="45">
        <v>0</v>
      </c>
      <c r="K54" s="48"/>
      <c r="L54" s="49">
        <v>1682760.1985600002</v>
      </c>
      <c r="N54" s="15"/>
      <c r="O54" s="47"/>
      <c r="P54" s="47"/>
      <c r="Q54" s="47"/>
      <c r="S54" s="280">
        <v>519</v>
      </c>
    </row>
    <row r="55" spans="1:21" ht="10.5" x14ac:dyDescent="0.25">
      <c r="A55" s="42" t="s">
        <v>291</v>
      </c>
      <c r="B55" s="43">
        <v>0</v>
      </c>
      <c r="C55" s="43">
        <v>2033</v>
      </c>
      <c r="D55" s="42" t="s">
        <v>74</v>
      </c>
      <c r="E55" s="44">
        <v>201</v>
      </c>
      <c r="F55" s="280">
        <v>0</v>
      </c>
      <c r="G55" s="45">
        <v>201</v>
      </c>
      <c r="H55" s="46"/>
      <c r="I55" s="47"/>
      <c r="J55" s="45">
        <v>0</v>
      </c>
      <c r="K55" s="48"/>
      <c r="L55" s="49">
        <v>646720.45872</v>
      </c>
      <c r="N55" s="47"/>
      <c r="O55" s="47"/>
      <c r="P55" s="47"/>
      <c r="Q55" s="47"/>
      <c r="S55" s="280">
        <v>201</v>
      </c>
    </row>
    <row r="56" spans="1:21" ht="10.5" x14ac:dyDescent="0.25">
      <c r="A56" s="42" t="s">
        <v>291</v>
      </c>
      <c r="B56" s="43">
        <v>0</v>
      </c>
      <c r="C56" s="43">
        <v>2093</v>
      </c>
      <c r="D56" s="42" t="s">
        <v>75</v>
      </c>
      <c r="E56" s="44">
        <v>377</v>
      </c>
      <c r="F56" s="280">
        <v>1</v>
      </c>
      <c r="G56" s="45">
        <v>378</v>
      </c>
      <c r="H56" s="46"/>
      <c r="I56" s="47"/>
      <c r="J56" s="45">
        <v>0</v>
      </c>
      <c r="K56" s="48"/>
      <c r="L56" s="49">
        <v>1216220.5641600001</v>
      </c>
      <c r="N56" s="53"/>
      <c r="O56" s="47"/>
      <c r="P56" s="47"/>
      <c r="Q56" s="47"/>
      <c r="S56" s="280">
        <v>377</v>
      </c>
    </row>
    <row r="57" spans="1:21" ht="10.5" x14ac:dyDescent="0.25">
      <c r="A57" s="42" t="s">
        <v>291</v>
      </c>
      <c r="B57" s="43">
        <v>0</v>
      </c>
      <c r="C57" s="43">
        <v>2114</v>
      </c>
      <c r="D57" s="42" t="s">
        <v>76</v>
      </c>
      <c r="E57" s="44">
        <v>213</v>
      </c>
      <c r="F57" s="280">
        <v>0</v>
      </c>
      <c r="G57" s="45">
        <v>213</v>
      </c>
      <c r="H57" s="46"/>
      <c r="I57" s="47"/>
      <c r="J57" s="45">
        <v>0</v>
      </c>
      <c r="K57" s="48"/>
      <c r="L57" s="49">
        <v>685330.63536000007</v>
      </c>
      <c r="N57" s="47"/>
      <c r="O57" s="47"/>
      <c r="P57" s="47"/>
      <c r="Q57" s="47"/>
      <c r="S57" s="280">
        <v>213</v>
      </c>
    </row>
    <row r="58" spans="1:21" ht="10.5" x14ac:dyDescent="0.25">
      <c r="A58" s="42" t="s">
        <v>291</v>
      </c>
      <c r="B58" s="43">
        <v>0</v>
      </c>
      <c r="C58" s="43">
        <v>2121</v>
      </c>
      <c r="D58" s="42" t="s">
        <v>77</v>
      </c>
      <c r="E58" s="44">
        <v>298</v>
      </c>
      <c r="F58" s="280">
        <v>0</v>
      </c>
      <c r="G58" s="45">
        <v>298</v>
      </c>
      <c r="H58" s="46"/>
      <c r="I58" s="47"/>
      <c r="J58" s="45">
        <v>0</v>
      </c>
      <c r="K58" s="48"/>
      <c r="L58" s="49">
        <v>958819.38656000001</v>
      </c>
      <c r="N58" s="15"/>
      <c r="O58" s="47"/>
      <c r="P58" s="47"/>
      <c r="Q58" s="47"/>
      <c r="S58" s="280">
        <v>298</v>
      </c>
      <c r="T58" s="51"/>
      <c r="U58" s="52"/>
    </row>
    <row r="59" spans="1:21" ht="10.5" x14ac:dyDescent="0.25">
      <c r="A59" s="42" t="s">
        <v>291</v>
      </c>
      <c r="B59" s="43">
        <v>0</v>
      </c>
      <c r="C59" s="43">
        <v>2038</v>
      </c>
      <c r="D59" s="42" t="s">
        <v>24</v>
      </c>
      <c r="E59" s="44">
        <v>637</v>
      </c>
      <c r="F59" s="280">
        <v>0</v>
      </c>
      <c r="G59" s="45">
        <v>637</v>
      </c>
      <c r="H59" s="46"/>
      <c r="I59" s="47"/>
      <c r="J59" s="45">
        <v>0</v>
      </c>
      <c r="K59" s="48"/>
      <c r="L59" s="49">
        <v>2049556.8766400001</v>
      </c>
      <c r="N59" s="47"/>
      <c r="O59" s="47"/>
      <c r="P59" s="47"/>
      <c r="Q59" s="47"/>
      <c r="S59" s="280">
        <v>637</v>
      </c>
    </row>
    <row r="60" spans="1:21" ht="10.5" x14ac:dyDescent="0.25">
      <c r="A60" s="42" t="s">
        <v>289</v>
      </c>
      <c r="B60" s="43" t="s">
        <v>78</v>
      </c>
      <c r="C60" s="43">
        <v>3308</v>
      </c>
      <c r="D60" s="42" t="s">
        <v>79</v>
      </c>
      <c r="E60" s="44">
        <v>404</v>
      </c>
      <c r="F60" s="280">
        <v>0</v>
      </c>
      <c r="G60" s="45">
        <v>404</v>
      </c>
      <c r="H60" s="46"/>
      <c r="I60" s="47"/>
      <c r="J60" s="45">
        <v>0</v>
      </c>
      <c r="K60" s="48"/>
      <c r="L60" s="49">
        <v>1299875.9468799999</v>
      </c>
      <c r="N60" s="47"/>
      <c r="O60" s="47"/>
      <c r="P60" s="47"/>
      <c r="Q60" s="47"/>
      <c r="S60" s="280">
        <v>404</v>
      </c>
    </row>
    <row r="61" spans="1:21" ht="10.5" x14ac:dyDescent="0.25">
      <c r="A61" s="42" t="s">
        <v>291</v>
      </c>
      <c r="B61" s="43" t="s">
        <v>80</v>
      </c>
      <c r="C61" s="43">
        <v>2026</v>
      </c>
      <c r="D61" s="42" t="s">
        <v>81</v>
      </c>
      <c r="E61" s="44">
        <v>332</v>
      </c>
      <c r="F61" s="280">
        <v>0</v>
      </c>
      <c r="G61" s="45">
        <v>332</v>
      </c>
      <c r="H61" s="46"/>
      <c r="I61" s="47"/>
      <c r="J61" s="45">
        <v>0</v>
      </c>
      <c r="K61" s="48"/>
      <c r="L61" s="49">
        <v>1068214.8870399999</v>
      </c>
      <c r="N61" s="53"/>
      <c r="O61" s="47"/>
      <c r="P61" s="47"/>
      <c r="Q61" s="47"/>
      <c r="S61" s="280">
        <v>332</v>
      </c>
    </row>
    <row r="62" spans="1:21" ht="10.5" x14ac:dyDescent="0.25">
      <c r="A62" s="42" t="s">
        <v>289</v>
      </c>
      <c r="B62" s="43" t="s">
        <v>82</v>
      </c>
      <c r="C62" s="43">
        <v>5203</v>
      </c>
      <c r="D62" s="42" t="s">
        <v>83</v>
      </c>
      <c r="E62" s="44">
        <v>209</v>
      </c>
      <c r="F62" s="280">
        <v>0</v>
      </c>
      <c r="G62" s="45">
        <v>209</v>
      </c>
      <c r="H62" s="46"/>
      <c r="I62" s="47"/>
      <c r="J62" s="45">
        <v>0</v>
      </c>
      <c r="K62" s="48"/>
      <c r="L62" s="49">
        <v>672460.57648000005</v>
      </c>
      <c r="N62" s="47"/>
      <c r="O62" s="47"/>
      <c r="P62" s="47"/>
      <c r="Q62" s="47"/>
      <c r="S62" s="280">
        <v>209</v>
      </c>
    </row>
    <row r="63" spans="1:21" ht="10.5" x14ac:dyDescent="0.25">
      <c r="A63" s="42" t="s">
        <v>291</v>
      </c>
      <c r="B63" s="43">
        <v>0</v>
      </c>
      <c r="C63" s="43">
        <v>5204</v>
      </c>
      <c r="D63" s="42" t="s">
        <v>84</v>
      </c>
      <c r="E63" s="44">
        <v>415</v>
      </c>
      <c r="F63" s="280">
        <v>0</v>
      </c>
      <c r="G63" s="45">
        <v>415</v>
      </c>
      <c r="H63" s="46"/>
      <c r="I63" s="47"/>
      <c r="J63" s="45">
        <v>0</v>
      </c>
      <c r="K63" s="48"/>
      <c r="L63" s="49">
        <v>1335268.6088</v>
      </c>
      <c r="N63" s="47"/>
      <c r="O63" s="47"/>
      <c r="P63" s="47"/>
      <c r="Q63" s="47"/>
      <c r="S63" s="280">
        <v>415</v>
      </c>
    </row>
    <row r="64" spans="1:21" ht="10.5" x14ac:dyDescent="0.25">
      <c r="A64" s="42" t="s">
        <v>291</v>
      </c>
      <c r="B64" s="43">
        <v>0</v>
      </c>
      <c r="C64" s="43">
        <v>2196</v>
      </c>
      <c r="D64" s="42" t="s">
        <v>85</v>
      </c>
      <c r="E64" s="44">
        <v>209</v>
      </c>
      <c r="F64" s="280">
        <v>0</v>
      </c>
      <c r="G64" s="45">
        <v>209</v>
      </c>
      <c r="H64" s="46"/>
      <c r="I64" s="47"/>
      <c r="J64" s="45">
        <v>0</v>
      </c>
      <c r="K64" s="48"/>
      <c r="L64" s="49">
        <v>672460.57648000005</v>
      </c>
      <c r="N64" s="47"/>
      <c r="O64" s="47"/>
      <c r="P64" s="47"/>
      <c r="Q64" s="47"/>
      <c r="S64" s="280">
        <v>209</v>
      </c>
    </row>
    <row r="65" spans="1:21" ht="10.5" x14ac:dyDescent="0.25">
      <c r="A65" s="42" t="s">
        <v>291</v>
      </c>
      <c r="B65" s="43">
        <v>0</v>
      </c>
      <c r="C65" s="43">
        <v>2123</v>
      </c>
      <c r="D65" s="42" t="s">
        <v>310</v>
      </c>
      <c r="E65" s="44">
        <v>322</v>
      </c>
      <c r="F65" s="280">
        <v>0</v>
      </c>
      <c r="G65" s="45">
        <v>322</v>
      </c>
      <c r="H65" s="46"/>
      <c r="I65" s="47"/>
      <c r="J65" s="45">
        <v>0</v>
      </c>
      <c r="K65" s="48"/>
      <c r="L65" s="49">
        <v>1036039.7398400001</v>
      </c>
      <c r="N65" s="47"/>
      <c r="O65" s="47"/>
      <c r="P65" s="47"/>
      <c r="Q65" s="47"/>
      <c r="S65" s="280">
        <v>322</v>
      </c>
    </row>
    <row r="66" spans="1:21" ht="10.5" x14ac:dyDescent="0.25">
      <c r="A66" s="42" t="s">
        <v>289</v>
      </c>
      <c r="B66" s="43" t="s">
        <v>86</v>
      </c>
      <c r="C66" s="43">
        <v>3379</v>
      </c>
      <c r="D66" s="42" t="s">
        <v>87</v>
      </c>
      <c r="E66" s="44">
        <v>406</v>
      </c>
      <c r="F66" s="280">
        <v>1</v>
      </c>
      <c r="G66" s="45">
        <v>407</v>
      </c>
      <c r="H66" s="46"/>
      <c r="I66" s="47"/>
      <c r="J66" s="45">
        <v>0</v>
      </c>
      <c r="K66" s="48"/>
      <c r="L66" s="49">
        <v>1309528.49104</v>
      </c>
      <c r="N66" s="47"/>
      <c r="O66" s="47"/>
      <c r="P66" s="47"/>
      <c r="Q66" s="47"/>
      <c r="S66" s="280">
        <v>406</v>
      </c>
    </row>
    <row r="67" spans="1:21" ht="10.5" x14ac:dyDescent="0.25">
      <c r="A67" s="42" t="s">
        <v>291</v>
      </c>
      <c r="B67" s="43">
        <v>0</v>
      </c>
      <c r="C67" s="43">
        <v>2029</v>
      </c>
      <c r="D67" s="42" t="s">
        <v>389</v>
      </c>
      <c r="E67" s="44">
        <v>630</v>
      </c>
      <c r="F67" s="280">
        <v>0</v>
      </c>
      <c r="G67" s="45">
        <v>630</v>
      </c>
      <c r="H67" s="46"/>
      <c r="I67" s="47"/>
      <c r="J67" s="45">
        <v>0</v>
      </c>
      <c r="K67" s="48"/>
      <c r="L67" s="49">
        <v>2027034.2736000002</v>
      </c>
      <c r="N67" s="47"/>
      <c r="O67" s="47"/>
      <c r="P67" s="47"/>
      <c r="Q67" s="47"/>
      <c r="S67" s="280">
        <v>630</v>
      </c>
    </row>
    <row r="68" spans="1:21" ht="10.5" x14ac:dyDescent="0.25">
      <c r="A68" s="42" t="s">
        <v>291</v>
      </c>
      <c r="B68" s="43">
        <v>0</v>
      </c>
      <c r="C68" s="43">
        <v>2180</v>
      </c>
      <c r="D68" s="42" t="s">
        <v>390</v>
      </c>
      <c r="E68" s="44">
        <v>433</v>
      </c>
      <c r="F68" s="280">
        <v>1</v>
      </c>
      <c r="G68" s="45">
        <v>434</v>
      </c>
      <c r="H68" s="46"/>
      <c r="I68" s="47"/>
      <c r="J68" s="45">
        <v>0</v>
      </c>
      <c r="K68" s="48"/>
      <c r="L68" s="49">
        <v>1396401.38848</v>
      </c>
      <c r="N68" s="47"/>
      <c r="O68" s="47"/>
      <c r="P68" s="47"/>
      <c r="Q68" s="47"/>
      <c r="S68" s="280">
        <v>433</v>
      </c>
    </row>
    <row r="69" spans="1:21" ht="10.5" x14ac:dyDescent="0.25">
      <c r="A69" s="42" t="s">
        <v>289</v>
      </c>
      <c r="B69" s="43" t="s">
        <v>88</v>
      </c>
      <c r="C69" s="43">
        <v>2168</v>
      </c>
      <c r="D69" s="42" t="s">
        <v>89</v>
      </c>
      <c r="E69" s="44">
        <v>309</v>
      </c>
      <c r="F69" s="280">
        <v>1</v>
      </c>
      <c r="G69" s="45">
        <v>310</v>
      </c>
      <c r="H69" s="46"/>
      <c r="I69" s="47"/>
      <c r="J69" s="45">
        <v>0</v>
      </c>
      <c r="K69" s="48"/>
      <c r="L69" s="49">
        <v>997429.56320000009</v>
      </c>
      <c r="N69" s="47"/>
      <c r="O69" s="47"/>
      <c r="P69" s="47"/>
      <c r="Q69" s="47"/>
      <c r="S69" s="280">
        <v>309</v>
      </c>
    </row>
    <row r="70" spans="1:21" ht="10.5" x14ac:dyDescent="0.25">
      <c r="A70" s="42" t="s">
        <v>289</v>
      </c>
      <c r="B70" s="43" t="s">
        <v>90</v>
      </c>
      <c r="C70" s="43">
        <v>3304</v>
      </c>
      <c r="D70" s="42" t="s">
        <v>91</v>
      </c>
      <c r="E70" s="44">
        <v>427</v>
      </c>
      <c r="F70" s="280">
        <v>2</v>
      </c>
      <c r="G70" s="45">
        <v>429</v>
      </c>
      <c r="H70" s="46"/>
      <c r="I70" s="47"/>
      <c r="J70" s="45">
        <v>0</v>
      </c>
      <c r="K70" s="48"/>
      <c r="L70" s="49">
        <v>1380313.81488</v>
      </c>
      <c r="N70" s="47"/>
      <c r="O70" s="47"/>
      <c r="P70" s="47"/>
      <c r="Q70" s="47"/>
      <c r="S70" s="280">
        <v>427</v>
      </c>
      <c r="T70" s="51"/>
      <c r="U70" s="52"/>
    </row>
    <row r="71" spans="1:21" ht="10.5" x14ac:dyDescent="0.25">
      <c r="A71" s="42" t="s">
        <v>289</v>
      </c>
      <c r="B71" s="43" t="s">
        <v>92</v>
      </c>
      <c r="C71" s="43">
        <v>2124</v>
      </c>
      <c r="D71" s="42" t="s">
        <v>93</v>
      </c>
      <c r="E71" s="44">
        <v>381</v>
      </c>
      <c r="F71" s="280">
        <v>0</v>
      </c>
      <c r="G71" s="45">
        <v>381</v>
      </c>
      <c r="H71" s="46"/>
      <c r="I71" s="47"/>
      <c r="J71" s="45">
        <v>0</v>
      </c>
      <c r="K71" s="48"/>
      <c r="L71" s="49">
        <v>1225873.1083200001</v>
      </c>
      <c r="N71" s="47"/>
      <c r="O71" s="47"/>
      <c r="P71" s="47"/>
      <c r="Q71" s="47"/>
      <c r="S71" s="280">
        <v>381</v>
      </c>
      <c r="T71" s="51"/>
      <c r="U71" s="52"/>
    </row>
    <row r="72" spans="1:21" ht="10.5" x14ac:dyDescent="0.25">
      <c r="A72" s="42" t="s">
        <v>291</v>
      </c>
      <c r="B72" s="43">
        <v>0</v>
      </c>
      <c r="C72" s="43">
        <v>2195</v>
      </c>
      <c r="D72" s="42" t="s">
        <v>94</v>
      </c>
      <c r="E72" s="44">
        <v>621</v>
      </c>
      <c r="F72" s="280">
        <v>1</v>
      </c>
      <c r="G72" s="45">
        <v>622</v>
      </c>
      <c r="H72" s="46"/>
      <c r="I72" s="47"/>
      <c r="J72" s="45">
        <v>0</v>
      </c>
      <c r="K72" s="48"/>
      <c r="L72" s="49">
        <v>2001294.1558400001</v>
      </c>
      <c r="N72" s="47"/>
      <c r="O72" s="47"/>
      <c r="P72" s="47"/>
      <c r="Q72" s="47"/>
      <c r="S72" s="280">
        <v>621</v>
      </c>
    </row>
    <row r="73" spans="1:21" ht="10.5" x14ac:dyDescent="0.25">
      <c r="A73" s="42" t="s">
        <v>289</v>
      </c>
      <c r="B73" s="43" t="s">
        <v>95</v>
      </c>
      <c r="C73" s="43">
        <v>5207</v>
      </c>
      <c r="D73" s="42" t="s">
        <v>96</v>
      </c>
      <c r="E73" s="44">
        <v>105</v>
      </c>
      <c r="F73" s="280">
        <v>1</v>
      </c>
      <c r="G73" s="45">
        <v>106</v>
      </c>
      <c r="H73" s="46"/>
      <c r="I73" s="47"/>
      <c r="J73" s="45">
        <v>0</v>
      </c>
      <c r="K73" s="48"/>
      <c r="L73" s="49">
        <v>341056.56031999999</v>
      </c>
      <c r="N73" s="47"/>
      <c r="O73" s="47"/>
      <c r="P73" s="47"/>
      <c r="Q73" s="47"/>
      <c r="S73" s="280">
        <v>105</v>
      </c>
    </row>
    <row r="74" spans="1:21" ht="10.5" x14ac:dyDescent="0.25">
      <c r="A74" s="42" t="s">
        <v>289</v>
      </c>
      <c r="B74" s="43" t="s">
        <v>97</v>
      </c>
      <c r="C74" s="43">
        <v>3363</v>
      </c>
      <c r="D74" s="42" t="s">
        <v>98</v>
      </c>
      <c r="E74" s="44">
        <v>329</v>
      </c>
      <c r="F74" s="280">
        <v>0</v>
      </c>
      <c r="G74" s="45">
        <v>329</v>
      </c>
      <c r="H74" s="46"/>
      <c r="I74" s="47"/>
      <c r="J74" s="45">
        <v>0</v>
      </c>
      <c r="K74" s="48"/>
      <c r="L74" s="49">
        <v>1058562.3428800001</v>
      </c>
      <c r="N74" s="47"/>
      <c r="O74" s="47"/>
      <c r="P74" s="47"/>
      <c r="Q74" s="47"/>
      <c r="S74" s="280">
        <v>329</v>
      </c>
    </row>
    <row r="75" spans="1:21" ht="10.5" x14ac:dyDescent="0.25">
      <c r="A75" s="42" t="s">
        <v>289</v>
      </c>
      <c r="B75" s="43" t="s">
        <v>99</v>
      </c>
      <c r="C75" s="43">
        <v>5200</v>
      </c>
      <c r="D75" s="42" t="s">
        <v>100</v>
      </c>
      <c r="E75" s="44">
        <v>629</v>
      </c>
      <c r="F75" s="280">
        <v>0</v>
      </c>
      <c r="G75" s="45">
        <v>629</v>
      </c>
      <c r="H75" s="46"/>
      <c r="I75" s="47"/>
      <c r="J75" s="45">
        <v>0</v>
      </c>
      <c r="K75" s="48"/>
      <c r="L75" s="49">
        <v>2023816.7588800001</v>
      </c>
      <c r="N75" s="47"/>
      <c r="O75" s="47"/>
      <c r="P75" s="47"/>
      <c r="Q75" s="47"/>
      <c r="S75" s="280">
        <v>629</v>
      </c>
    </row>
    <row r="76" spans="1:21" ht="10.5" x14ac:dyDescent="0.25">
      <c r="A76" s="42" t="s">
        <v>289</v>
      </c>
      <c r="B76" s="43" t="s">
        <v>101</v>
      </c>
      <c r="C76" s="43">
        <v>2198</v>
      </c>
      <c r="D76" s="42" t="s">
        <v>102</v>
      </c>
      <c r="E76" s="44">
        <v>378</v>
      </c>
      <c r="F76" s="280">
        <v>1</v>
      </c>
      <c r="G76" s="45">
        <v>379</v>
      </c>
      <c r="H76" s="46"/>
      <c r="I76" s="47"/>
      <c r="J76" s="45">
        <v>0</v>
      </c>
      <c r="K76" s="48"/>
      <c r="L76" s="49">
        <v>1219438.0788800002</v>
      </c>
      <c r="N76" s="47"/>
      <c r="O76" s="47"/>
      <c r="P76" s="47"/>
      <c r="Q76" s="47"/>
      <c r="S76" s="280">
        <v>378</v>
      </c>
    </row>
    <row r="77" spans="1:21" ht="10.5" x14ac:dyDescent="0.25">
      <c r="A77" s="42" t="s">
        <v>291</v>
      </c>
      <c r="B77" s="43">
        <v>0</v>
      </c>
      <c r="C77" s="43">
        <v>2041</v>
      </c>
      <c r="D77" s="42" t="s">
        <v>103</v>
      </c>
      <c r="E77" s="44">
        <v>588</v>
      </c>
      <c r="F77" s="280">
        <v>3</v>
      </c>
      <c r="G77" s="45">
        <v>591</v>
      </c>
      <c r="H77" s="46"/>
      <c r="I77" s="47"/>
      <c r="J77" s="45">
        <v>0</v>
      </c>
      <c r="K77" s="48"/>
      <c r="L77" s="49">
        <v>1901551.19952</v>
      </c>
      <c r="N77" s="47"/>
      <c r="O77" s="47"/>
      <c r="P77" s="47"/>
      <c r="Q77" s="47"/>
      <c r="S77" s="280">
        <v>588</v>
      </c>
    </row>
    <row r="78" spans="1:21" ht="10.5" x14ac:dyDescent="0.25">
      <c r="A78" s="42" t="s">
        <v>291</v>
      </c>
      <c r="B78" s="43">
        <v>0</v>
      </c>
      <c r="C78" s="43">
        <v>2126</v>
      </c>
      <c r="D78" s="42" t="s">
        <v>104</v>
      </c>
      <c r="E78" s="44">
        <v>101</v>
      </c>
      <c r="F78" s="280">
        <v>0</v>
      </c>
      <c r="G78" s="45">
        <v>101</v>
      </c>
      <c r="H78" s="46"/>
      <c r="I78" s="47"/>
      <c r="J78" s="45">
        <v>0</v>
      </c>
      <c r="K78" s="48"/>
      <c r="L78" s="49">
        <v>324968.98671999999</v>
      </c>
      <c r="N78" s="47"/>
      <c r="O78" s="47"/>
      <c r="P78" s="47"/>
      <c r="Q78" s="47"/>
      <c r="S78" s="280">
        <v>101</v>
      </c>
    </row>
    <row r="79" spans="1:21" ht="10.5" x14ac:dyDescent="0.25">
      <c r="A79" s="42" t="s">
        <v>291</v>
      </c>
      <c r="B79" s="43">
        <v>0</v>
      </c>
      <c r="C79" s="43">
        <v>2127</v>
      </c>
      <c r="D79" s="42" t="s">
        <v>105</v>
      </c>
      <c r="E79" s="44">
        <v>206</v>
      </c>
      <c r="F79" s="280">
        <v>0</v>
      </c>
      <c r="G79" s="45">
        <v>206</v>
      </c>
      <c r="H79" s="46"/>
      <c r="I79" s="47"/>
      <c r="J79" s="45">
        <v>0</v>
      </c>
      <c r="K79" s="48"/>
      <c r="L79" s="49">
        <v>662808.03232</v>
      </c>
      <c r="N79" s="47"/>
      <c r="O79" s="47"/>
      <c r="P79" s="47"/>
      <c r="Q79" s="47"/>
      <c r="S79" s="280">
        <v>206</v>
      </c>
    </row>
    <row r="80" spans="1:21" ht="10.5" x14ac:dyDescent="0.25">
      <c r="A80" s="42" t="s">
        <v>289</v>
      </c>
      <c r="B80" s="43" t="s">
        <v>106</v>
      </c>
      <c r="C80" s="43">
        <v>2090</v>
      </c>
      <c r="D80" s="42" t="s">
        <v>107</v>
      </c>
      <c r="E80" s="44">
        <v>352</v>
      </c>
      <c r="F80" s="280">
        <v>2</v>
      </c>
      <c r="G80" s="45">
        <v>354</v>
      </c>
      <c r="H80" s="46"/>
      <c r="I80" s="47"/>
      <c r="J80" s="45">
        <v>0</v>
      </c>
      <c r="K80" s="48"/>
      <c r="L80" s="49">
        <v>1139000.2108800001</v>
      </c>
      <c r="N80" s="47"/>
      <c r="O80" s="47"/>
      <c r="P80" s="47"/>
      <c r="Q80" s="47"/>
      <c r="S80" s="280">
        <v>352</v>
      </c>
    </row>
    <row r="81" spans="1:21" ht="10.5" x14ac:dyDescent="0.25">
      <c r="A81" s="42" t="s">
        <v>289</v>
      </c>
      <c r="B81" s="43" t="s">
        <v>108</v>
      </c>
      <c r="C81" s="43">
        <v>2043</v>
      </c>
      <c r="D81" s="42" t="s">
        <v>109</v>
      </c>
      <c r="E81" s="44">
        <v>543</v>
      </c>
      <c r="F81" s="280">
        <v>3</v>
      </c>
      <c r="G81" s="45">
        <v>546</v>
      </c>
      <c r="H81" s="46"/>
      <c r="I81" s="47"/>
      <c r="J81" s="45">
        <v>0</v>
      </c>
      <c r="K81" s="48"/>
      <c r="L81" s="49">
        <v>1756763.03712</v>
      </c>
      <c r="N81" s="47"/>
      <c r="O81" s="47"/>
      <c r="P81" s="47"/>
      <c r="Q81" s="47"/>
      <c r="S81" s="280">
        <v>543</v>
      </c>
      <c r="T81" s="51"/>
      <c r="U81" s="52"/>
    </row>
    <row r="82" spans="1:21" ht="10.5" x14ac:dyDescent="0.25">
      <c r="A82" s="42" t="s">
        <v>291</v>
      </c>
      <c r="B82" s="43">
        <v>0</v>
      </c>
      <c r="C82" s="43">
        <v>2044</v>
      </c>
      <c r="D82" s="42" t="s">
        <v>110</v>
      </c>
      <c r="E82" s="44">
        <v>404</v>
      </c>
      <c r="F82" s="280">
        <v>0</v>
      </c>
      <c r="G82" s="45">
        <v>404</v>
      </c>
      <c r="H82" s="46"/>
      <c r="I82" s="47"/>
      <c r="J82" s="45">
        <v>0</v>
      </c>
      <c r="K82" s="48"/>
      <c r="L82" s="49">
        <v>1299875.9468799999</v>
      </c>
      <c r="N82" s="47"/>
      <c r="O82" s="47"/>
      <c r="P82" s="47"/>
      <c r="Q82" s="47"/>
      <c r="S82" s="280">
        <v>404</v>
      </c>
    </row>
    <row r="83" spans="1:21" ht="10.5" x14ac:dyDescent="0.25">
      <c r="A83" s="42" t="s">
        <v>291</v>
      </c>
      <c r="B83" s="43">
        <v>0</v>
      </c>
      <c r="C83" s="43">
        <v>2002</v>
      </c>
      <c r="D83" s="42" t="s">
        <v>432</v>
      </c>
      <c r="E83" s="44">
        <v>280</v>
      </c>
      <c r="F83" s="280">
        <v>2</v>
      </c>
      <c r="G83" s="45">
        <v>282</v>
      </c>
      <c r="H83" s="46"/>
      <c r="I83" s="47"/>
      <c r="J83" s="45">
        <v>0</v>
      </c>
      <c r="K83" s="48"/>
      <c r="L83" s="49">
        <v>907339.15104000003</v>
      </c>
      <c r="N83" s="47"/>
      <c r="O83" s="47"/>
      <c r="P83" s="47"/>
      <c r="Q83" s="47"/>
      <c r="S83" s="280">
        <v>280</v>
      </c>
    </row>
    <row r="84" spans="1:21" ht="10.5" x14ac:dyDescent="0.25">
      <c r="A84" s="42" t="s">
        <v>289</v>
      </c>
      <c r="B84" s="43" t="s">
        <v>111</v>
      </c>
      <c r="C84" s="43">
        <v>2128</v>
      </c>
      <c r="D84" s="42" t="s">
        <v>112</v>
      </c>
      <c r="E84" s="44">
        <v>373</v>
      </c>
      <c r="F84" s="280">
        <v>2</v>
      </c>
      <c r="G84" s="45">
        <v>375</v>
      </c>
      <c r="H84" s="46"/>
      <c r="I84" s="47"/>
      <c r="J84" s="45">
        <v>0</v>
      </c>
      <c r="K84" s="48"/>
      <c r="L84" s="49">
        <v>1206568.02</v>
      </c>
      <c r="N84" s="47"/>
      <c r="O84" s="47"/>
      <c r="P84" s="47"/>
      <c r="Q84" s="47"/>
      <c r="S84" s="280">
        <v>373</v>
      </c>
    </row>
    <row r="85" spans="1:21" ht="10.5" x14ac:dyDescent="0.25">
      <c r="A85" s="42" t="s">
        <v>289</v>
      </c>
      <c r="B85" s="43" t="s">
        <v>113</v>
      </c>
      <c r="C85" s="43">
        <v>2145</v>
      </c>
      <c r="D85" s="42" t="s">
        <v>114</v>
      </c>
      <c r="E85" s="44">
        <v>443</v>
      </c>
      <c r="F85" s="280">
        <v>0</v>
      </c>
      <c r="G85" s="45">
        <v>443</v>
      </c>
      <c r="H85" s="46"/>
      <c r="I85" s="47"/>
      <c r="J85" s="45">
        <v>0</v>
      </c>
      <c r="K85" s="48"/>
      <c r="L85" s="49">
        <v>1425359.0209600001</v>
      </c>
      <c r="N85" s="47"/>
      <c r="O85" s="47"/>
      <c r="P85" s="47"/>
      <c r="Q85" s="47"/>
      <c r="S85" s="280">
        <v>443</v>
      </c>
    </row>
    <row r="86" spans="1:21" ht="10.5" x14ac:dyDescent="0.25">
      <c r="A86" s="42" t="s">
        <v>289</v>
      </c>
      <c r="B86" s="43" t="s">
        <v>115</v>
      </c>
      <c r="C86" s="43">
        <v>3023</v>
      </c>
      <c r="D86" s="42" t="s">
        <v>116</v>
      </c>
      <c r="E86" s="44">
        <v>417</v>
      </c>
      <c r="F86" s="280">
        <v>0</v>
      </c>
      <c r="G86" s="45">
        <v>417</v>
      </c>
      <c r="H86" s="46"/>
      <c r="I86" s="47"/>
      <c r="J86" s="45">
        <v>0</v>
      </c>
      <c r="K86" s="48"/>
      <c r="L86" s="49">
        <v>1341703.63824</v>
      </c>
      <c r="N86" s="47"/>
      <c r="O86" s="47"/>
      <c r="P86" s="47"/>
      <c r="Q86" s="47"/>
      <c r="S86" s="280">
        <v>417</v>
      </c>
    </row>
    <row r="87" spans="1:21" ht="10.5" x14ac:dyDescent="0.25">
      <c r="A87" s="42" t="s">
        <v>291</v>
      </c>
      <c r="B87" s="43">
        <v>0</v>
      </c>
      <c r="C87" s="43">
        <v>2199</v>
      </c>
      <c r="D87" s="42" t="s">
        <v>117</v>
      </c>
      <c r="E87" s="44">
        <v>378</v>
      </c>
      <c r="F87" s="280">
        <v>0</v>
      </c>
      <c r="G87" s="45">
        <v>378</v>
      </c>
      <c r="H87" s="46"/>
      <c r="I87" s="47"/>
      <c r="J87" s="45">
        <v>0</v>
      </c>
      <c r="K87" s="48"/>
      <c r="L87" s="49">
        <v>1216220.5641600001</v>
      </c>
      <c r="N87" s="47"/>
      <c r="O87" s="47"/>
      <c r="P87" s="47"/>
      <c r="Q87" s="47"/>
      <c r="S87" s="280">
        <v>378</v>
      </c>
    </row>
    <row r="88" spans="1:21" ht="10.5" x14ac:dyDescent="0.25">
      <c r="A88" s="42" t="s">
        <v>291</v>
      </c>
      <c r="B88" s="43">
        <v>0</v>
      </c>
      <c r="C88" s="43">
        <v>2179</v>
      </c>
      <c r="D88" s="42" t="s">
        <v>118</v>
      </c>
      <c r="E88" s="44">
        <v>577</v>
      </c>
      <c r="F88" s="280">
        <v>7</v>
      </c>
      <c r="G88" s="45">
        <v>584</v>
      </c>
      <c r="H88" s="46"/>
      <c r="I88" s="47"/>
      <c r="J88" s="45">
        <v>0</v>
      </c>
      <c r="K88" s="48"/>
      <c r="L88" s="49">
        <v>1879028.5964800001</v>
      </c>
      <c r="N88" s="47"/>
      <c r="O88" s="47"/>
      <c r="P88" s="47"/>
      <c r="Q88" s="47"/>
      <c r="S88" s="280">
        <v>577</v>
      </c>
    </row>
    <row r="89" spans="1:21" ht="10.5" x14ac:dyDescent="0.25">
      <c r="A89" s="42" t="s">
        <v>291</v>
      </c>
      <c r="B89" s="43">
        <v>0</v>
      </c>
      <c r="C89" s="43">
        <v>2048</v>
      </c>
      <c r="D89" s="42" t="s">
        <v>119</v>
      </c>
      <c r="E89" s="44">
        <v>407</v>
      </c>
      <c r="F89" s="280">
        <v>0</v>
      </c>
      <c r="G89" s="45">
        <v>407</v>
      </c>
      <c r="H89" s="46"/>
      <c r="I89" s="47"/>
      <c r="J89" s="45">
        <v>0</v>
      </c>
      <c r="K89" s="48"/>
      <c r="L89" s="49">
        <v>1309528.49104</v>
      </c>
      <c r="N89" s="47"/>
      <c r="O89" s="47"/>
      <c r="P89" s="47"/>
      <c r="Q89" s="47"/>
      <c r="S89" s="280">
        <v>407</v>
      </c>
    </row>
    <row r="90" spans="1:21" ht="10.5" x14ac:dyDescent="0.25">
      <c r="A90" s="42" t="s">
        <v>289</v>
      </c>
      <c r="B90" s="43" t="s">
        <v>120</v>
      </c>
      <c r="C90" s="43">
        <v>2192</v>
      </c>
      <c r="D90" s="42" t="s">
        <v>121</v>
      </c>
      <c r="E90" s="44">
        <v>401</v>
      </c>
      <c r="F90" s="280">
        <v>0</v>
      </c>
      <c r="G90" s="45">
        <v>401</v>
      </c>
      <c r="H90" s="46"/>
      <c r="I90" s="47"/>
      <c r="J90" s="45">
        <v>0</v>
      </c>
      <c r="K90" s="48"/>
      <c r="L90" s="49">
        <v>1290223.4027200001</v>
      </c>
      <c r="N90" s="47"/>
      <c r="O90" s="47"/>
      <c r="P90" s="47"/>
      <c r="Q90" s="47"/>
      <c r="S90" s="280">
        <v>401</v>
      </c>
      <c r="T90" s="51"/>
      <c r="U90" s="52"/>
    </row>
    <row r="91" spans="1:21" ht="10.5" x14ac:dyDescent="0.25">
      <c r="A91" s="42" t="s">
        <v>291</v>
      </c>
      <c r="B91" s="43">
        <v>0</v>
      </c>
      <c r="C91" s="43">
        <v>2014</v>
      </c>
      <c r="D91" s="42" t="s">
        <v>122</v>
      </c>
      <c r="E91" s="44">
        <v>295</v>
      </c>
      <c r="F91" s="280">
        <v>0</v>
      </c>
      <c r="G91" s="45">
        <v>295</v>
      </c>
      <c r="H91" s="46"/>
      <c r="I91" s="47"/>
      <c r="J91" s="45">
        <v>0</v>
      </c>
      <c r="K91" s="48"/>
      <c r="L91" s="49">
        <v>949166.84240000008</v>
      </c>
      <c r="N91" s="47"/>
      <c r="O91" s="47"/>
      <c r="P91" s="47"/>
      <c r="Q91" s="47"/>
      <c r="S91" s="280">
        <v>295</v>
      </c>
    </row>
    <row r="92" spans="1:21" ht="10.5" x14ac:dyDescent="0.25">
      <c r="A92" s="42" t="s">
        <v>289</v>
      </c>
      <c r="B92" s="43" t="s">
        <v>123</v>
      </c>
      <c r="C92" s="43">
        <v>2185</v>
      </c>
      <c r="D92" s="42" t="s">
        <v>124</v>
      </c>
      <c r="E92" s="44">
        <v>329</v>
      </c>
      <c r="F92" s="280">
        <v>0</v>
      </c>
      <c r="G92" s="45">
        <v>329</v>
      </c>
      <c r="H92" s="46"/>
      <c r="I92" s="47"/>
      <c r="J92" s="45">
        <v>0</v>
      </c>
      <c r="K92" s="48"/>
      <c r="L92" s="49">
        <v>1058562.3428800001</v>
      </c>
      <c r="N92" s="47"/>
      <c r="O92" s="47"/>
      <c r="P92" s="47"/>
      <c r="Q92" s="47"/>
      <c r="S92" s="280">
        <v>329</v>
      </c>
    </row>
    <row r="93" spans="1:21" ht="10.5" x14ac:dyDescent="0.25">
      <c r="A93" s="42" t="s">
        <v>289</v>
      </c>
      <c r="B93" s="43" t="s">
        <v>125</v>
      </c>
      <c r="C93" s="43">
        <v>5206</v>
      </c>
      <c r="D93" s="42" t="s">
        <v>126</v>
      </c>
      <c r="E93" s="44">
        <v>207</v>
      </c>
      <c r="F93" s="280">
        <v>0</v>
      </c>
      <c r="G93" s="45">
        <v>207</v>
      </c>
      <c r="H93" s="46"/>
      <c r="I93" s="47"/>
      <c r="J93" s="45">
        <v>0</v>
      </c>
      <c r="K93" s="48"/>
      <c r="L93" s="49">
        <v>666025.54703999998</v>
      </c>
      <c r="N93" s="47"/>
      <c r="O93" s="47"/>
      <c r="P93" s="47"/>
      <c r="Q93" s="47"/>
      <c r="S93" s="280">
        <v>207</v>
      </c>
    </row>
    <row r="94" spans="1:21" ht="10.5" x14ac:dyDescent="0.25">
      <c r="A94" s="42" t="s">
        <v>291</v>
      </c>
      <c r="B94" s="43">
        <v>0</v>
      </c>
      <c r="C94" s="43">
        <v>2170</v>
      </c>
      <c r="D94" s="42" t="s">
        <v>311</v>
      </c>
      <c r="E94" s="44">
        <v>309</v>
      </c>
      <c r="F94" s="280">
        <v>1</v>
      </c>
      <c r="G94" s="45">
        <v>310</v>
      </c>
      <c r="H94" s="46"/>
      <c r="I94" s="47"/>
      <c r="J94" s="45">
        <v>0</v>
      </c>
      <c r="K94" s="48"/>
      <c r="L94" s="49">
        <v>997429.56320000009</v>
      </c>
      <c r="N94" s="47"/>
      <c r="O94" s="47"/>
      <c r="P94" s="47"/>
      <c r="Q94" s="47"/>
      <c r="S94" s="280">
        <v>309</v>
      </c>
    </row>
    <row r="95" spans="1:21" ht="10.5" x14ac:dyDescent="0.25">
      <c r="A95" s="42" t="s">
        <v>289</v>
      </c>
      <c r="B95" s="43" t="s">
        <v>127</v>
      </c>
      <c r="C95" s="43">
        <v>2054</v>
      </c>
      <c r="D95" s="42" t="s">
        <v>128</v>
      </c>
      <c r="E95" s="44">
        <v>424</v>
      </c>
      <c r="F95" s="280">
        <v>0</v>
      </c>
      <c r="G95" s="45">
        <v>424</v>
      </c>
      <c r="H95" s="46"/>
      <c r="I95" s="47"/>
      <c r="J95" s="45">
        <v>0</v>
      </c>
      <c r="K95" s="48"/>
      <c r="L95" s="49">
        <v>1364226.24128</v>
      </c>
      <c r="N95" s="47"/>
      <c r="O95" s="47"/>
      <c r="P95" s="47"/>
      <c r="Q95" s="47"/>
      <c r="S95" s="280">
        <v>424</v>
      </c>
    </row>
    <row r="96" spans="1:21" ht="10.5" x14ac:dyDescent="0.25">
      <c r="A96" s="42" t="s">
        <v>289</v>
      </c>
      <c r="B96" s="43" t="s">
        <v>129</v>
      </c>
      <c r="C96" s="43">
        <v>2197</v>
      </c>
      <c r="D96" s="42" t="s">
        <v>130</v>
      </c>
      <c r="E96" s="44">
        <v>408</v>
      </c>
      <c r="F96" s="280">
        <v>0</v>
      </c>
      <c r="G96" s="45">
        <v>408</v>
      </c>
      <c r="H96" s="46"/>
      <c r="I96" s="47"/>
      <c r="J96" s="45">
        <v>0</v>
      </c>
      <c r="K96" s="48"/>
      <c r="L96" s="49">
        <v>1312746.0057600001</v>
      </c>
      <c r="N96" s="47"/>
      <c r="O96" s="47"/>
      <c r="P96" s="47"/>
      <c r="Q96" s="47"/>
      <c r="S96" s="280">
        <v>408</v>
      </c>
    </row>
    <row r="97" spans="1:21" ht="10.5" x14ac:dyDescent="0.25">
      <c r="A97" s="42" t="s">
        <v>291</v>
      </c>
      <c r="B97" s="43">
        <v>0</v>
      </c>
      <c r="C97" s="43">
        <v>5205</v>
      </c>
      <c r="D97" s="42" t="s">
        <v>131</v>
      </c>
      <c r="E97" s="44">
        <v>418</v>
      </c>
      <c r="F97" s="280">
        <v>1</v>
      </c>
      <c r="G97" s="45">
        <v>419</v>
      </c>
      <c r="H97" s="46"/>
      <c r="I97" s="47"/>
      <c r="J97" s="45">
        <v>0</v>
      </c>
      <c r="K97" s="48"/>
      <c r="L97" s="49">
        <v>1348138.66768</v>
      </c>
      <c r="N97" s="47"/>
      <c r="O97" s="47"/>
      <c r="P97" s="47"/>
      <c r="Q97" s="47"/>
      <c r="S97" s="280">
        <v>418</v>
      </c>
    </row>
    <row r="98" spans="1:21" ht="10.5" x14ac:dyDescent="0.25">
      <c r="A98" s="42" t="s">
        <v>291</v>
      </c>
      <c r="B98" s="43">
        <v>0</v>
      </c>
      <c r="C98" s="43">
        <v>2130</v>
      </c>
      <c r="D98" s="42" t="s">
        <v>132</v>
      </c>
      <c r="E98" s="44">
        <v>51</v>
      </c>
      <c r="F98" s="280">
        <v>1</v>
      </c>
      <c r="G98" s="45">
        <v>52</v>
      </c>
      <c r="H98" s="46"/>
      <c r="I98" s="47"/>
      <c r="J98" s="45">
        <v>0</v>
      </c>
      <c r="K98" s="48"/>
      <c r="L98" s="49">
        <v>167310.76544000002</v>
      </c>
      <c r="N98" s="47"/>
      <c r="O98" s="47"/>
      <c r="P98" s="47"/>
      <c r="Q98" s="47"/>
      <c r="S98" s="280">
        <v>51</v>
      </c>
    </row>
    <row r="99" spans="1:21" ht="10.5" x14ac:dyDescent="0.25">
      <c r="A99" s="42" t="s">
        <v>291</v>
      </c>
      <c r="B99" s="43">
        <v>0</v>
      </c>
      <c r="C99" s="43">
        <v>3353</v>
      </c>
      <c r="D99" s="42" t="s">
        <v>133</v>
      </c>
      <c r="E99" s="44">
        <v>191</v>
      </c>
      <c r="F99" s="280">
        <v>0</v>
      </c>
      <c r="G99" s="45">
        <v>191</v>
      </c>
      <c r="H99" s="46"/>
      <c r="I99" s="47"/>
      <c r="J99" s="45">
        <v>0</v>
      </c>
      <c r="K99" s="48"/>
      <c r="L99" s="49">
        <v>614545.31151999999</v>
      </c>
      <c r="N99" s="47"/>
      <c r="O99" s="47"/>
      <c r="P99" s="47"/>
      <c r="Q99" s="47"/>
      <c r="S99" s="280">
        <v>191</v>
      </c>
    </row>
    <row r="100" spans="1:21" ht="10.5" x14ac:dyDescent="0.25">
      <c r="A100" s="42" t="s">
        <v>291</v>
      </c>
      <c r="B100" s="43">
        <v>0</v>
      </c>
      <c r="C100" s="43">
        <v>3372</v>
      </c>
      <c r="D100" s="42" t="s">
        <v>134</v>
      </c>
      <c r="E100" s="44">
        <v>211</v>
      </c>
      <c r="F100" s="280">
        <v>0</v>
      </c>
      <c r="G100" s="45">
        <v>211</v>
      </c>
      <c r="H100" s="46"/>
      <c r="I100" s="47"/>
      <c r="J100" s="45">
        <v>0</v>
      </c>
      <c r="K100" s="48"/>
      <c r="L100" s="49">
        <v>678895.60592</v>
      </c>
      <c r="N100" s="47"/>
      <c r="O100" s="47"/>
      <c r="P100" s="47"/>
      <c r="Q100" s="47"/>
      <c r="S100" s="280">
        <v>211</v>
      </c>
    </row>
    <row r="101" spans="1:21" ht="10.5" x14ac:dyDescent="0.25">
      <c r="A101" s="42" t="s">
        <v>291</v>
      </c>
      <c r="B101" s="43">
        <v>0</v>
      </c>
      <c r="C101" s="43">
        <v>3375</v>
      </c>
      <c r="D101" s="42" t="s">
        <v>135</v>
      </c>
      <c r="E101" s="44">
        <v>199</v>
      </c>
      <c r="F101" s="280">
        <v>0</v>
      </c>
      <c r="G101" s="45">
        <v>199</v>
      </c>
      <c r="H101" s="46"/>
      <c r="I101" s="47"/>
      <c r="J101" s="45">
        <v>0</v>
      </c>
      <c r="K101" s="48"/>
      <c r="L101" s="49">
        <v>640285.42928000004</v>
      </c>
      <c r="N101" s="47"/>
      <c r="O101" s="47"/>
      <c r="P101" s="47"/>
      <c r="Q101" s="47"/>
      <c r="S101" s="280">
        <v>199</v>
      </c>
    </row>
    <row r="102" spans="1:21" ht="10.5" x14ac:dyDescent="0.25">
      <c r="A102" s="42" t="s">
        <v>291</v>
      </c>
      <c r="B102" s="43">
        <v>0</v>
      </c>
      <c r="C102" s="43">
        <v>2064</v>
      </c>
      <c r="D102" s="42" t="s">
        <v>312</v>
      </c>
      <c r="E102" s="44">
        <v>219</v>
      </c>
      <c r="F102" s="280">
        <v>1</v>
      </c>
      <c r="G102" s="45">
        <v>220</v>
      </c>
      <c r="H102" s="46"/>
      <c r="I102" s="47"/>
      <c r="J102" s="45">
        <v>0</v>
      </c>
      <c r="K102" s="48"/>
      <c r="L102" s="49">
        <v>707853.23840000003</v>
      </c>
      <c r="N102" s="47"/>
      <c r="O102" s="47"/>
      <c r="P102" s="47"/>
      <c r="Q102" s="47"/>
      <c r="S102" s="280">
        <v>219</v>
      </c>
      <c r="T102" s="51"/>
      <c r="U102" s="52"/>
    </row>
    <row r="103" spans="1:21" ht="10.5" x14ac:dyDescent="0.25">
      <c r="A103" s="42" t="s">
        <v>291</v>
      </c>
      <c r="B103" s="43">
        <v>0</v>
      </c>
      <c r="C103" s="43">
        <v>2132</v>
      </c>
      <c r="D103" s="42" t="s">
        <v>136</v>
      </c>
      <c r="E103" s="44">
        <v>185</v>
      </c>
      <c r="F103" s="280">
        <v>0</v>
      </c>
      <c r="G103" s="45">
        <v>185</v>
      </c>
      <c r="H103" s="46"/>
      <c r="I103" s="47"/>
      <c r="J103" s="45">
        <v>0</v>
      </c>
      <c r="K103" s="48"/>
      <c r="L103" s="49">
        <v>595240.22320000001</v>
      </c>
      <c r="N103" s="47"/>
      <c r="O103" s="47"/>
      <c r="P103" s="47"/>
      <c r="Q103" s="47"/>
      <c r="S103" s="280">
        <v>185</v>
      </c>
    </row>
    <row r="104" spans="1:21" ht="10.5" x14ac:dyDescent="0.25">
      <c r="A104" s="42" t="s">
        <v>289</v>
      </c>
      <c r="B104" s="43" t="s">
        <v>137</v>
      </c>
      <c r="C104" s="43">
        <v>3377</v>
      </c>
      <c r="D104" s="42" t="s">
        <v>138</v>
      </c>
      <c r="E104" s="44">
        <v>537</v>
      </c>
      <c r="F104" s="280">
        <v>3</v>
      </c>
      <c r="G104" s="45">
        <v>540</v>
      </c>
      <c r="H104" s="46"/>
      <c r="I104" s="47"/>
      <c r="J104" s="45">
        <v>0</v>
      </c>
      <c r="K104" s="48"/>
      <c r="L104" s="49">
        <v>1737457.9488000001</v>
      </c>
      <c r="N104" s="47"/>
      <c r="O104" s="47"/>
      <c r="P104" s="47"/>
      <c r="Q104" s="47"/>
      <c r="S104" s="280">
        <v>537</v>
      </c>
    </row>
    <row r="105" spans="1:21" ht="10.5" x14ac:dyDescent="0.25">
      <c r="A105" s="42" t="s">
        <v>289</v>
      </c>
      <c r="B105" s="43" t="s">
        <v>139</v>
      </c>
      <c r="C105" s="43">
        <v>2101</v>
      </c>
      <c r="D105" s="42" t="s">
        <v>140</v>
      </c>
      <c r="E105" s="44">
        <v>309</v>
      </c>
      <c r="F105" s="280">
        <v>2</v>
      </c>
      <c r="G105" s="45">
        <v>311</v>
      </c>
      <c r="H105" s="46"/>
      <c r="I105" s="47"/>
      <c r="J105" s="45">
        <v>0</v>
      </c>
      <c r="K105" s="48"/>
      <c r="L105" s="49">
        <v>1000647.0779200001</v>
      </c>
      <c r="N105" s="47"/>
      <c r="O105" s="47"/>
      <c r="P105" s="47"/>
      <c r="Q105" s="47"/>
      <c r="S105" s="280">
        <v>309</v>
      </c>
    </row>
    <row r="106" spans="1:21" ht="10.5" x14ac:dyDescent="0.25">
      <c r="A106" s="42" t="s">
        <v>291</v>
      </c>
      <c r="B106" s="43">
        <v>0</v>
      </c>
      <c r="C106" s="43">
        <v>2115</v>
      </c>
      <c r="D106" s="42" t="s">
        <v>25</v>
      </c>
      <c r="E106" s="44">
        <v>189</v>
      </c>
      <c r="F106" s="280">
        <v>0</v>
      </c>
      <c r="G106" s="45">
        <v>189</v>
      </c>
      <c r="H106" s="46"/>
      <c r="I106" s="47"/>
      <c r="J106" s="45">
        <v>0</v>
      </c>
      <c r="K106" s="48"/>
      <c r="L106" s="49">
        <v>608110.28208000003</v>
      </c>
      <c r="N106" s="47"/>
      <c r="O106" s="47"/>
      <c r="P106" s="47"/>
      <c r="Q106" s="47"/>
      <c r="S106" s="280">
        <v>189</v>
      </c>
    </row>
    <row r="107" spans="1:21" ht="10.5" x14ac:dyDescent="0.25">
      <c r="A107" s="42" t="s">
        <v>291</v>
      </c>
      <c r="B107" s="43">
        <v>0</v>
      </c>
      <c r="C107" s="43">
        <v>2086</v>
      </c>
      <c r="D107" s="42" t="s">
        <v>401</v>
      </c>
      <c r="E107" s="44">
        <v>431</v>
      </c>
      <c r="F107" s="280">
        <v>0</v>
      </c>
      <c r="G107" s="45">
        <v>431</v>
      </c>
      <c r="H107" s="46"/>
      <c r="I107" s="47"/>
      <c r="J107" s="45">
        <v>0</v>
      </c>
      <c r="K107" s="48"/>
      <c r="L107" s="49">
        <v>1386748.8443200001</v>
      </c>
      <c r="N107" s="47"/>
      <c r="O107" s="47"/>
      <c r="P107" s="47"/>
      <c r="Q107" s="47"/>
      <c r="S107" s="280">
        <v>431</v>
      </c>
    </row>
    <row r="108" spans="1:21" ht="10.5" x14ac:dyDescent="0.25">
      <c r="A108" s="42" t="s">
        <v>292</v>
      </c>
      <c r="B108" s="43">
        <v>0</v>
      </c>
      <c r="C108" s="43">
        <v>2000</v>
      </c>
      <c r="D108" s="42" t="s">
        <v>433</v>
      </c>
      <c r="E108" s="44">
        <v>311</v>
      </c>
      <c r="F108" s="280">
        <v>1</v>
      </c>
      <c r="G108" s="45">
        <v>312</v>
      </c>
      <c r="H108" s="46"/>
      <c r="I108" s="47"/>
      <c r="J108" s="45">
        <v>0</v>
      </c>
      <c r="K108" s="48"/>
      <c r="L108" s="49">
        <v>1003864.59264</v>
      </c>
      <c r="N108" s="47"/>
      <c r="O108" s="47"/>
      <c r="P108" s="47"/>
      <c r="Q108" s="47"/>
      <c r="S108" s="280">
        <v>311</v>
      </c>
    </row>
    <row r="109" spans="1:21" ht="10.5" x14ac:dyDescent="0.25">
      <c r="A109" s="42" t="s">
        <v>291</v>
      </c>
      <c r="B109" s="43">
        <v>0</v>
      </c>
      <c r="C109" s="43">
        <v>2031</v>
      </c>
      <c r="D109" s="42" t="s">
        <v>141</v>
      </c>
      <c r="E109" s="44">
        <v>200</v>
      </c>
      <c r="F109" s="280">
        <v>0</v>
      </c>
      <c r="G109" s="45">
        <v>200</v>
      </c>
      <c r="H109" s="46"/>
      <c r="I109" s="47"/>
      <c r="J109" s="45">
        <v>0</v>
      </c>
      <c r="K109" s="48"/>
      <c r="L109" s="49">
        <v>643502.94400000002</v>
      </c>
      <c r="N109" s="47"/>
      <c r="O109" s="47"/>
      <c r="P109" s="47"/>
      <c r="Q109" s="47"/>
      <c r="S109" s="280">
        <v>200</v>
      </c>
    </row>
    <row r="110" spans="1:21" ht="10.5" x14ac:dyDescent="0.25">
      <c r="A110" s="42" t="s">
        <v>289</v>
      </c>
      <c r="B110" s="43" t="s">
        <v>142</v>
      </c>
      <c r="C110" s="43">
        <v>3365</v>
      </c>
      <c r="D110" s="42" t="s">
        <v>143</v>
      </c>
      <c r="E110" s="44">
        <v>347</v>
      </c>
      <c r="F110" s="280">
        <v>0</v>
      </c>
      <c r="G110" s="45">
        <v>347</v>
      </c>
      <c r="H110" s="46"/>
      <c r="I110" s="47"/>
      <c r="J110" s="45">
        <v>0</v>
      </c>
      <c r="K110" s="48"/>
      <c r="L110" s="49">
        <v>1116477.60784</v>
      </c>
      <c r="N110" s="47"/>
      <c r="O110" s="47"/>
      <c r="P110" s="47"/>
      <c r="Q110" s="47"/>
      <c r="S110" s="280">
        <v>347</v>
      </c>
    </row>
    <row r="111" spans="1:21" ht="10.5" x14ac:dyDescent="0.25">
      <c r="A111" s="42" t="s">
        <v>289</v>
      </c>
      <c r="B111" s="43" t="s">
        <v>144</v>
      </c>
      <c r="C111" s="43">
        <v>5202</v>
      </c>
      <c r="D111" s="42" t="s">
        <v>145</v>
      </c>
      <c r="E111" s="44">
        <v>206</v>
      </c>
      <c r="F111" s="280">
        <v>0</v>
      </c>
      <c r="G111" s="45">
        <v>206</v>
      </c>
      <c r="H111" s="46"/>
      <c r="I111" s="47"/>
      <c r="J111" s="45">
        <v>0</v>
      </c>
      <c r="K111" s="48"/>
      <c r="L111" s="49">
        <v>662808.03232</v>
      </c>
      <c r="N111" s="47"/>
      <c r="O111" s="47"/>
      <c r="P111" s="47"/>
      <c r="Q111" s="47"/>
      <c r="S111" s="280">
        <v>206</v>
      </c>
    </row>
    <row r="112" spans="1:21" ht="10.5" x14ac:dyDescent="0.25">
      <c r="A112" s="42" t="s">
        <v>291</v>
      </c>
      <c r="B112" s="43">
        <v>0</v>
      </c>
      <c r="C112" s="43">
        <v>2003</v>
      </c>
      <c r="D112" s="42" t="s">
        <v>146</v>
      </c>
      <c r="E112" s="44">
        <v>212</v>
      </c>
      <c r="F112" s="280">
        <v>0</v>
      </c>
      <c r="G112" s="45">
        <v>212</v>
      </c>
      <c r="H112" s="46"/>
      <c r="I112" s="47"/>
      <c r="J112" s="45">
        <v>0</v>
      </c>
      <c r="K112" s="48"/>
      <c r="L112" s="49">
        <v>682113.12063999998</v>
      </c>
      <c r="N112" s="47"/>
      <c r="O112" s="47"/>
      <c r="P112" s="47"/>
      <c r="Q112" s="47"/>
      <c r="S112" s="280">
        <v>212</v>
      </c>
      <c r="T112" s="51"/>
      <c r="U112" s="52"/>
    </row>
    <row r="113" spans="1:21" ht="10.5" x14ac:dyDescent="0.25">
      <c r="A113" s="42" t="s">
        <v>289</v>
      </c>
      <c r="B113" s="43" t="s">
        <v>147</v>
      </c>
      <c r="C113" s="43">
        <v>2140</v>
      </c>
      <c r="D113" s="42" t="s">
        <v>148</v>
      </c>
      <c r="E113" s="44">
        <v>419</v>
      </c>
      <c r="F113" s="280">
        <v>0</v>
      </c>
      <c r="G113" s="45">
        <v>419</v>
      </c>
      <c r="H113" s="46"/>
      <c r="I113" s="47"/>
      <c r="J113" s="45">
        <v>0</v>
      </c>
      <c r="K113" s="48"/>
      <c r="L113" s="49">
        <v>1348138.66768</v>
      </c>
      <c r="N113" s="47"/>
      <c r="O113" s="47"/>
      <c r="P113" s="47"/>
      <c r="Q113" s="47"/>
      <c r="S113" s="280">
        <v>419</v>
      </c>
    </row>
    <row r="114" spans="1:21" ht="10.5" x14ac:dyDescent="0.25">
      <c r="A114" s="42" t="s">
        <v>289</v>
      </c>
      <c r="B114" s="43" t="s">
        <v>149</v>
      </c>
      <c r="C114" s="43">
        <v>2174</v>
      </c>
      <c r="D114" s="42" t="s">
        <v>150</v>
      </c>
      <c r="E114" s="44">
        <v>409</v>
      </c>
      <c r="F114" s="280">
        <v>0</v>
      </c>
      <c r="G114" s="45">
        <v>409</v>
      </c>
      <c r="H114" s="46"/>
      <c r="I114" s="47"/>
      <c r="J114" s="45">
        <v>0</v>
      </c>
      <c r="K114" s="48"/>
      <c r="L114" s="49">
        <v>1315963.5204799999</v>
      </c>
      <c r="N114" s="47"/>
      <c r="O114" s="47"/>
      <c r="P114" s="47"/>
      <c r="Q114" s="47"/>
      <c r="S114" s="280">
        <v>409</v>
      </c>
    </row>
    <row r="115" spans="1:21" ht="10.5" x14ac:dyDescent="0.25">
      <c r="A115" s="42" t="s">
        <v>289</v>
      </c>
      <c r="B115" s="43" t="s">
        <v>151</v>
      </c>
      <c r="C115" s="43">
        <v>2055</v>
      </c>
      <c r="D115" s="42" t="s">
        <v>152</v>
      </c>
      <c r="E115" s="44">
        <v>312</v>
      </c>
      <c r="F115" s="280">
        <v>0</v>
      </c>
      <c r="G115" s="45">
        <v>312</v>
      </c>
      <c r="H115" s="46"/>
      <c r="I115" s="47"/>
      <c r="J115" s="45">
        <v>0</v>
      </c>
      <c r="K115" s="48"/>
      <c r="L115" s="49">
        <v>1003864.59264</v>
      </c>
      <c r="N115" s="47"/>
      <c r="O115" s="47"/>
      <c r="P115" s="47"/>
      <c r="Q115" s="47"/>
      <c r="S115" s="280">
        <v>312</v>
      </c>
    </row>
    <row r="116" spans="1:21" ht="10.5" x14ac:dyDescent="0.25">
      <c r="A116" s="42" t="s">
        <v>291</v>
      </c>
      <c r="B116" s="43">
        <v>0</v>
      </c>
      <c r="C116" s="43">
        <v>2178</v>
      </c>
      <c r="D116" s="42" t="s">
        <v>153</v>
      </c>
      <c r="E116" s="44">
        <v>409</v>
      </c>
      <c r="F116" s="280">
        <v>0</v>
      </c>
      <c r="G116" s="45">
        <v>409</v>
      </c>
      <c r="H116" s="46"/>
      <c r="I116" s="47"/>
      <c r="J116" s="45">
        <v>0</v>
      </c>
      <c r="K116" s="48"/>
      <c r="L116" s="49">
        <v>1315963.5204799999</v>
      </c>
      <c r="N116" s="47"/>
      <c r="O116" s="47"/>
      <c r="P116" s="47"/>
      <c r="Q116" s="47"/>
      <c r="S116" s="280">
        <v>409</v>
      </c>
    </row>
    <row r="117" spans="1:21" ht="10.5" x14ac:dyDescent="0.25">
      <c r="A117" s="42" t="s">
        <v>291</v>
      </c>
      <c r="B117" s="43">
        <v>0</v>
      </c>
      <c r="C117" s="43">
        <v>3366</v>
      </c>
      <c r="D117" s="42" t="s">
        <v>313</v>
      </c>
      <c r="E117" s="44">
        <v>194</v>
      </c>
      <c r="F117" s="280">
        <v>0</v>
      </c>
      <c r="G117" s="45">
        <v>194</v>
      </c>
      <c r="H117" s="46"/>
      <c r="I117" s="47"/>
      <c r="J117" s="45">
        <v>0</v>
      </c>
      <c r="K117" s="48"/>
      <c r="L117" s="49">
        <v>624197.85568000004</v>
      </c>
      <c r="N117" s="47"/>
      <c r="O117" s="47"/>
      <c r="P117" s="47"/>
      <c r="Q117" s="47"/>
      <c r="S117" s="280">
        <v>194</v>
      </c>
    </row>
    <row r="118" spans="1:21" ht="10.5" x14ac:dyDescent="0.25">
      <c r="A118" s="42" t="s">
        <v>291</v>
      </c>
      <c r="B118" s="43">
        <v>0</v>
      </c>
      <c r="C118" s="43">
        <v>2077</v>
      </c>
      <c r="D118" s="42" t="s">
        <v>154</v>
      </c>
      <c r="E118" s="44">
        <v>197</v>
      </c>
      <c r="F118" s="280">
        <v>2</v>
      </c>
      <c r="G118" s="45">
        <v>199</v>
      </c>
      <c r="H118" s="46"/>
      <c r="I118" s="47"/>
      <c r="J118" s="45">
        <v>0</v>
      </c>
      <c r="K118" s="48"/>
      <c r="L118" s="49">
        <v>640285.42928000004</v>
      </c>
      <c r="N118" s="47"/>
      <c r="O118" s="47"/>
      <c r="P118" s="47"/>
      <c r="Q118" s="47"/>
      <c r="S118" s="280">
        <v>197</v>
      </c>
    </row>
    <row r="119" spans="1:21" ht="10.5" x14ac:dyDescent="0.25">
      <c r="A119" s="42" t="s">
        <v>289</v>
      </c>
      <c r="B119" s="43" t="s">
        <v>155</v>
      </c>
      <c r="C119" s="43">
        <v>2146</v>
      </c>
      <c r="D119" s="42" t="s">
        <v>156</v>
      </c>
      <c r="E119" s="44">
        <v>603</v>
      </c>
      <c r="F119" s="280">
        <v>0</v>
      </c>
      <c r="G119" s="45">
        <v>603</v>
      </c>
      <c r="H119" s="46"/>
      <c r="I119" s="47"/>
      <c r="J119" s="45">
        <v>0</v>
      </c>
      <c r="K119" s="48"/>
      <c r="L119" s="49">
        <v>1940161.37616</v>
      </c>
      <c r="N119" s="47"/>
      <c r="O119" s="47"/>
      <c r="P119" s="47"/>
      <c r="Q119" s="47"/>
      <c r="S119" s="280">
        <v>603</v>
      </c>
    </row>
    <row r="120" spans="1:21" ht="10.5" x14ac:dyDescent="0.25">
      <c r="A120" s="42" t="s">
        <v>291</v>
      </c>
      <c r="B120" s="43">
        <v>0</v>
      </c>
      <c r="C120" s="43">
        <v>2023</v>
      </c>
      <c r="D120" s="42" t="s">
        <v>157</v>
      </c>
      <c r="E120" s="44">
        <v>289</v>
      </c>
      <c r="F120" s="280">
        <v>6</v>
      </c>
      <c r="G120" s="45">
        <v>295</v>
      </c>
      <c r="H120" s="46"/>
      <c r="I120" s="47"/>
      <c r="J120" s="45">
        <v>0</v>
      </c>
      <c r="K120" s="48"/>
      <c r="L120" s="49">
        <v>949166.84240000008</v>
      </c>
      <c r="N120" s="47"/>
      <c r="O120" s="47"/>
      <c r="P120" s="47"/>
      <c r="Q120" s="47"/>
      <c r="S120" s="280">
        <v>289</v>
      </c>
    </row>
    <row r="121" spans="1:21" ht="10.5" x14ac:dyDescent="0.25">
      <c r="A121" s="42" t="s">
        <v>291</v>
      </c>
      <c r="B121" s="43">
        <v>0</v>
      </c>
      <c r="C121" s="43">
        <v>2025</v>
      </c>
      <c r="D121" s="42" t="s">
        <v>52</v>
      </c>
      <c r="E121" s="44">
        <v>355</v>
      </c>
      <c r="F121" s="280">
        <v>2</v>
      </c>
      <c r="G121" s="45">
        <v>357</v>
      </c>
      <c r="H121" s="46"/>
      <c r="I121" s="47"/>
      <c r="J121" s="45">
        <v>0</v>
      </c>
      <c r="K121" s="48"/>
      <c r="L121" s="49">
        <v>1148652.75504</v>
      </c>
      <c r="N121" s="47"/>
      <c r="O121" s="47"/>
      <c r="P121" s="47"/>
      <c r="Q121" s="47"/>
      <c r="S121" s="280">
        <v>355</v>
      </c>
    </row>
    <row r="122" spans="1:21" ht="10.5" x14ac:dyDescent="0.25">
      <c r="A122" s="42" t="s">
        <v>291</v>
      </c>
      <c r="B122" s="43">
        <v>0</v>
      </c>
      <c r="C122" s="43">
        <v>3369</v>
      </c>
      <c r="D122" s="42" t="s">
        <v>158</v>
      </c>
      <c r="E122" s="44">
        <v>201</v>
      </c>
      <c r="F122" s="280">
        <v>0</v>
      </c>
      <c r="G122" s="45">
        <v>201</v>
      </c>
      <c r="H122" s="46"/>
      <c r="I122" s="47"/>
      <c r="J122" s="45">
        <v>0</v>
      </c>
      <c r="K122" s="48"/>
      <c r="L122" s="49">
        <v>646720.45872</v>
      </c>
      <c r="N122" s="47"/>
      <c r="O122" s="47"/>
      <c r="P122" s="47"/>
      <c r="Q122" s="47"/>
      <c r="S122" s="280">
        <v>201</v>
      </c>
    </row>
    <row r="123" spans="1:21" ht="10.5" x14ac:dyDescent="0.25">
      <c r="A123" s="42" t="s">
        <v>291</v>
      </c>
      <c r="B123" s="43">
        <v>0</v>
      </c>
      <c r="C123" s="43">
        <v>3333</v>
      </c>
      <c r="D123" s="42" t="s">
        <v>159</v>
      </c>
      <c r="E123" s="44">
        <v>206</v>
      </c>
      <c r="F123" s="280">
        <v>0</v>
      </c>
      <c r="G123" s="45">
        <v>206</v>
      </c>
      <c r="H123" s="46"/>
      <c r="I123" s="47"/>
      <c r="J123" s="45">
        <v>0</v>
      </c>
      <c r="K123" s="48"/>
      <c r="L123" s="49">
        <v>662808.03232</v>
      </c>
      <c r="N123" s="47"/>
      <c r="O123" s="47"/>
      <c r="P123" s="47"/>
      <c r="Q123" s="47"/>
      <c r="S123" s="280">
        <v>206</v>
      </c>
    </row>
    <row r="124" spans="1:21" ht="10.5" x14ac:dyDescent="0.25">
      <c r="A124" s="42" t="s">
        <v>291</v>
      </c>
      <c r="B124" s="43">
        <v>0</v>
      </c>
      <c r="C124" s="43">
        <v>3373</v>
      </c>
      <c r="D124" s="42" t="s">
        <v>160</v>
      </c>
      <c r="E124" s="44">
        <v>126</v>
      </c>
      <c r="F124" s="280">
        <v>0</v>
      </c>
      <c r="G124" s="45">
        <v>126</v>
      </c>
      <c r="H124" s="46"/>
      <c r="I124" s="47"/>
      <c r="J124" s="45">
        <v>0</v>
      </c>
      <c r="K124" s="48"/>
      <c r="L124" s="49">
        <v>405406.85472</v>
      </c>
      <c r="N124" s="47"/>
      <c r="O124" s="47"/>
      <c r="P124" s="47"/>
      <c r="Q124" s="47"/>
      <c r="S124" s="280">
        <v>126</v>
      </c>
    </row>
    <row r="125" spans="1:21" ht="10.5" x14ac:dyDescent="0.25">
      <c r="A125" s="42" t="s">
        <v>291</v>
      </c>
      <c r="B125" s="43">
        <v>0</v>
      </c>
      <c r="C125" s="43">
        <v>3334</v>
      </c>
      <c r="D125" s="42" t="s">
        <v>162</v>
      </c>
      <c r="E125" s="44">
        <v>209</v>
      </c>
      <c r="F125" s="280">
        <v>0</v>
      </c>
      <c r="G125" s="45">
        <v>209</v>
      </c>
      <c r="H125" s="46"/>
      <c r="I125" s="47"/>
      <c r="J125" s="45">
        <v>0</v>
      </c>
      <c r="K125" s="48"/>
      <c r="L125" s="49">
        <v>672460.57648000005</v>
      </c>
      <c r="N125" s="47"/>
      <c r="O125" s="47"/>
      <c r="P125" s="47"/>
      <c r="Q125" s="47"/>
      <c r="S125" s="280">
        <v>209</v>
      </c>
      <c r="T125" s="51"/>
      <c r="U125" s="52"/>
    </row>
    <row r="126" spans="1:21" ht="10.5" x14ac:dyDescent="0.25">
      <c r="A126" s="42" t="s">
        <v>291</v>
      </c>
      <c r="B126" s="43">
        <v>0</v>
      </c>
      <c r="C126" s="43">
        <v>3335</v>
      </c>
      <c r="D126" s="42" t="s">
        <v>164</v>
      </c>
      <c r="E126" s="44">
        <v>320</v>
      </c>
      <c r="F126" s="280">
        <v>0</v>
      </c>
      <c r="G126" s="45">
        <v>320</v>
      </c>
      <c r="H126" s="46"/>
      <c r="I126" s="47"/>
      <c r="J126" s="45">
        <v>0</v>
      </c>
      <c r="K126" s="48"/>
      <c r="L126" s="49">
        <v>1029604.7104</v>
      </c>
      <c r="N126" s="47"/>
      <c r="O126" s="47"/>
      <c r="P126" s="47"/>
      <c r="Q126" s="47"/>
      <c r="S126" s="280">
        <v>320</v>
      </c>
    </row>
    <row r="127" spans="1:21" ht="10.5" x14ac:dyDescent="0.25">
      <c r="A127" s="42" t="s">
        <v>291</v>
      </c>
      <c r="B127" s="43">
        <v>0</v>
      </c>
      <c r="C127" s="43">
        <v>3354</v>
      </c>
      <c r="D127" s="42" t="s">
        <v>165</v>
      </c>
      <c r="E127" s="44">
        <v>207</v>
      </c>
      <c r="F127" s="280">
        <v>1</v>
      </c>
      <c r="G127" s="45">
        <v>208</v>
      </c>
      <c r="H127" s="46"/>
      <c r="I127" s="47"/>
      <c r="J127" s="45">
        <v>0</v>
      </c>
      <c r="K127" s="48"/>
      <c r="L127" s="49">
        <v>669243.06176000007</v>
      </c>
      <c r="N127" s="47"/>
      <c r="O127" s="47"/>
      <c r="P127" s="47"/>
      <c r="Q127" s="47"/>
      <c r="S127" s="280">
        <v>207</v>
      </c>
    </row>
    <row r="128" spans="1:21" ht="10.5" x14ac:dyDescent="0.25">
      <c r="A128" s="42" t="s">
        <v>291</v>
      </c>
      <c r="B128" s="43">
        <v>0</v>
      </c>
      <c r="C128" s="43">
        <v>3351</v>
      </c>
      <c r="D128" s="42" t="s">
        <v>166</v>
      </c>
      <c r="E128" s="44">
        <v>207</v>
      </c>
      <c r="F128" s="280">
        <v>0</v>
      </c>
      <c r="G128" s="45">
        <v>207</v>
      </c>
      <c r="H128" s="46"/>
      <c r="I128" s="47"/>
      <c r="J128" s="45">
        <v>0</v>
      </c>
      <c r="K128" s="48"/>
      <c r="L128" s="49">
        <v>666025.54703999998</v>
      </c>
      <c r="N128" s="47"/>
      <c r="O128" s="47"/>
      <c r="P128" s="47"/>
      <c r="Q128" s="47"/>
      <c r="S128" s="280">
        <v>207</v>
      </c>
    </row>
    <row r="129" spans="1:21" ht="10.5" x14ac:dyDescent="0.25">
      <c r="A129" s="42" t="s">
        <v>291</v>
      </c>
      <c r="B129" s="43">
        <v>0</v>
      </c>
      <c r="C129" s="43">
        <v>2032</v>
      </c>
      <c r="D129" s="42" t="s">
        <v>391</v>
      </c>
      <c r="E129" s="44">
        <v>253</v>
      </c>
      <c r="F129" s="280">
        <v>1</v>
      </c>
      <c r="G129" s="45">
        <v>254</v>
      </c>
      <c r="H129" s="46"/>
      <c r="I129" s="47"/>
      <c r="J129" s="45">
        <v>0</v>
      </c>
      <c r="K129" s="48"/>
      <c r="L129" s="49">
        <v>817248.73888000008</v>
      </c>
      <c r="N129" s="47"/>
      <c r="O129" s="47"/>
      <c r="P129" s="47"/>
      <c r="Q129" s="47"/>
      <c r="S129" s="280">
        <v>253</v>
      </c>
      <c r="U129" s="45"/>
    </row>
    <row r="130" spans="1:21" ht="10.5" x14ac:dyDescent="0.25">
      <c r="A130" s="42" t="s">
        <v>291</v>
      </c>
      <c r="B130" s="43">
        <v>0</v>
      </c>
      <c r="C130" s="43">
        <v>3352</v>
      </c>
      <c r="D130" s="42" t="s">
        <v>167</v>
      </c>
      <c r="E130" s="44">
        <v>206</v>
      </c>
      <c r="F130" s="280">
        <v>0</v>
      </c>
      <c r="G130" s="45">
        <v>206</v>
      </c>
      <c r="H130" s="46"/>
      <c r="I130" s="47"/>
      <c r="J130" s="45">
        <v>0</v>
      </c>
      <c r="K130" s="48"/>
      <c r="L130" s="49">
        <v>662808.03232</v>
      </c>
      <c r="N130" s="47"/>
      <c r="O130" s="47"/>
      <c r="P130" s="47"/>
      <c r="Q130" s="47"/>
      <c r="S130" s="280">
        <v>206</v>
      </c>
      <c r="U130" s="45"/>
    </row>
    <row r="131" spans="1:21" ht="10.5" x14ac:dyDescent="0.25">
      <c r="A131" s="42" t="s">
        <v>291</v>
      </c>
      <c r="B131" s="43">
        <v>0</v>
      </c>
      <c r="C131" s="43">
        <v>5208</v>
      </c>
      <c r="D131" s="42" t="s">
        <v>168</v>
      </c>
      <c r="E131" s="44">
        <v>420</v>
      </c>
      <c r="F131" s="280">
        <v>1</v>
      </c>
      <c r="G131" s="45">
        <v>421</v>
      </c>
      <c r="H131" s="46"/>
      <c r="I131" s="47"/>
      <c r="J131" s="45">
        <v>0</v>
      </c>
      <c r="K131" s="48"/>
      <c r="L131" s="49">
        <v>1354573.6971200001</v>
      </c>
      <c r="N131" s="47"/>
      <c r="O131" s="47"/>
      <c r="P131" s="47"/>
      <c r="Q131" s="47"/>
      <c r="S131" s="280">
        <v>420</v>
      </c>
      <c r="U131" s="45"/>
    </row>
    <row r="132" spans="1:21" ht="10.5" x14ac:dyDescent="0.25">
      <c r="A132" s="42" t="s">
        <v>291</v>
      </c>
      <c r="B132" s="43">
        <v>0</v>
      </c>
      <c r="C132" s="43">
        <v>3367</v>
      </c>
      <c r="D132" s="42" t="s">
        <v>169</v>
      </c>
      <c r="E132" s="44">
        <v>198</v>
      </c>
      <c r="F132" s="280">
        <v>0</v>
      </c>
      <c r="G132" s="45">
        <v>198</v>
      </c>
      <c r="H132" s="46"/>
      <c r="I132" s="47"/>
      <c r="J132" s="45">
        <v>0</v>
      </c>
      <c r="K132" s="48"/>
      <c r="L132" s="49">
        <v>637067.91456000006</v>
      </c>
      <c r="N132" s="47"/>
      <c r="O132" s="47"/>
      <c r="P132" s="47"/>
      <c r="Q132" s="47"/>
      <c r="S132" s="280">
        <v>198</v>
      </c>
      <c r="U132" s="45"/>
    </row>
    <row r="133" spans="1:21" ht="10.5" x14ac:dyDescent="0.25">
      <c r="A133" s="42" t="s">
        <v>291</v>
      </c>
      <c r="B133" s="43">
        <v>0</v>
      </c>
      <c r="C133" s="43">
        <v>3338</v>
      </c>
      <c r="D133" s="42" t="s">
        <v>170</v>
      </c>
      <c r="E133" s="44">
        <v>280</v>
      </c>
      <c r="F133" s="280">
        <v>3</v>
      </c>
      <c r="G133" s="45">
        <v>283</v>
      </c>
      <c r="H133" s="46"/>
      <c r="I133" s="47"/>
      <c r="J133" s="45">
        <v>0</v>
      </c>
      <c r="K133" s="48"/>
      <c r="L133" s="49">
        <v>910556.66576</v>
      </c>
      <c r="N133" s="47"/>
      <c r="O133" s="47"/>
      <c r="P133" s="47"/>
      <c r="Q133" s="47"/>
      <c r="S133" s="280">
        <v>280</v>
      </c>
      <c r="U133" s="45"/>
    </row>
    <row r="134" spans="1:21" ht="10.5" x14ac:dyDescent="0.25">
      <c r="A134" s="42" t="s">
        <v>291</v>
      </c>
      <c r="B134" s="43">
        <v>0</v>
      </c>
      <c r="C134" s="43">
        <v>3370</v>
      </c>
      <c r="D134" s="42" t="s">
        <v>171</v>
      </c>
      <c r="E134" s="44">
        <v>280</v>
      </c>
      <c r="F134" s="280">
        <v>0</v>
      </c>
      <c r="G134" s="45">
        <v>280</v>
      </c>
      <c r="H134" s="46"/>
      <c r="I134" s="47"/>
      <c r="J134" s="45">
        <v>0</v>
      </c>
      <c r="K134" s="48"/>
      <c r="L134" s="49">
        <v>900904.12160000007</v>
      </c>
      <c r="N134" s="47"/>
      <c r="O134" s="47"/>
      <c r="P134" s="47"/>
      <c r="Q134" s="47"/>
      <c r="S134" s="280">
        <v>280</v>
      </c>
      <c r="U134" s="45"/>
    </row>
    <row r="135" spans="1:21" ht="10.5" x14ac:dyDescent="0.25">
      <c r="A135" s="42" t="s">
        <v>289</v>
      </c>
      <c r="B135" s="43" t="s">
        <v>172</v>
      </c>
      <c r="C135" s="43">
        <v>3021</v>
      </c>
      <c r="D135" s="42" t="s">
        <v>173</v>
      </c>
      <c r="E135" s="44">
        <v>207</v>
      </c>
      <c r="F135" s="280">
        <v>2</v>
      </c>
      <c r="G135" s="45">
        <v>209</v>
      </c>
      <c r="H135" s="46"/>
      <c r="I135" s="47"/>
      <c r="J135" s="45">
        <v>0</v>
      </c>
      <c r="K135" s="48"/>
      <c r="L135" s="49">
        <v>672460.57648000005</v>
      </c>
      <c r="N135" s="47"/>
      <c r="O135" s="47"/>
      <c r="P135" s="47"/>
      <c r="Q135" s="47"/>
      <c r="S135" s="280">
        <v>207</v>
      </c>
      <c r="U135" s="45"/>
    </row>
    <row r="136" spans="1:21" ht="10.5" x14ac:dyDescent="0.25">
      <c r="A136" s="42" t="s">
        <v>289</v>
      </c>
      <c r="B136" s="43" t="s">
        <v>174</v>
      </c>
      <c r="C136" s="43">
        <v>3347</v>
      </c>
      <c r="D136" s="42" t="s">
        <v>175</v>
      </c>
      <c r="E136" s="44">
        <v>194</v>
      </c>
      <c r="F136" s="280">
        <v>0</v>
      </c>
      <c r="G136" s="45">
        <v>194</v>
      </c>
      <c r="H136" s="46"/>
      <c r="I136" s="47"/>
      <c r="J136" s="45">
        <v>0</v>
      </c>
      <c r="K136" s="48"/>
      <c r="L136" s="49">
        <v>624197.85568000004</v>
      </c>
      <c r="N136" s="47"/>
      <c r="O136" s="47"/>
      <c r="P136" s="47"/>
      <c r="Q136" s="47"/>
      <c r="S136" s="280">
        <v>194</v>
      </c>
      <c r="U136" s="45"/>
    </row>
    <row r="137" spans="1:21" ht="10.5" x14ac:dyDescent="0.25">
      <c r="A137" s="42" t="s">
        <v>289</v>
      </c>
      <c r="B137" s="43" t="s">
        <v>176</v>
      </c>
      <c r="C137" s="43">
        <v>3355</v>
      </c>
      <c r="D137" s="42" t="s">
        <v>177</v>
      </c>
      <c r="E137" s="44">
        <v>211</v>
      </c>
      <c r="F137" s="280">
        <v>0</v>
      </c>
      <c r="G137" s="45">
        <v>211</v>
      </c>
      <c r="H137" s="46"/>
      <c r="I137" s="47"/>
      <c r="J137" s="45">
        <v>0</v>
      </c>
      <c r="K137" s="48"/>
      <c r="L137" s="49">
        <v>678895.60592</v>
      </c>
      <c r="N137" s="47"/>
      <c r="O137" s="47"/>
      <c r="P137" s="47"/>
      <c r="Q137" s="47"/>
      <c r="S137" s="280">
        <v>211</v>
      </c>
      <c r="U137" s="45"/>
    </row>
    <row r="138" spans="1:21" ht="10.5" x14ac:dyDescent="0.25">
      <c r="A138" s="42" t="s">
        <v>289</v>
      </c>
      <c r="B138" s="43" t="s">
        <v>178</v>
      </c>
      <c r="C138" s="43">
        <v>3013</v>
      </c>
      <c r="D138" s="42" t="s">
        <v>179</v>
      </c>
      <c r="E138" s="44">
        <v>402</v>
      </c>
      <c r="F138" s="280">
        <v>0</v>
      </c>
      <c r="G138" s="45">
        <v>402</v>
      </c>
      <c r="H138" s="46"/>
      <c r="I138" s="47"/>
      <c r="J138" s="45">
        <v>0</v>
      </c>
      <c r="K138" s="48"/>
      <c r="L138" s="49">
        <v>1293440.91744</v>
      </c>
      <c r="N138" s="47"/>
      <c r="O138" s="47"/>
      <c r="P138" s="47"/>
      <c r="Q138" s="47"/>
      <c r="S138" s="280">
        <v>402</v>
      </c>
      <c r="U138" s="45"/>
    </row>
    <row r="139" spans="1:21" ht="10.5" x14ac:dyDescent="0.25">
      <c r="A139" s="42" t="s">
        <v>291</v>
      </c>
      <c r="B139" s="43">
        <v>0</v>
      </c>
      <c r="C139" s="43">
        <v>2010</v>
      </c>
      <c r="D139" s="42" t="s">
        <v>180</v>
      </c>
      <c r="E139" s="44">
        <v>364</v>
      </c>
      <c r="F139" s="280">
        <v>2</v>
      </c>
      <c r="G139" s="45">
        <v>366</v>
      </c>
      <c r="H139" s="46"/>
      <c r="I139" s="47"/>
      <c r="J139" s="45">
        <v>0</v>
      </c>
      <c r="K139" s="48"/>
      <c r="L139" s="49">
        <v>1177610.3875200001</v>
      </c>
      <c r="N139" s="47"/>
      <c r="O139" s="47"/>
      <c r="P139" s="47"/>
      <c r="Q139" s="47"/>
      <c r="S139" s="280">
        <v>364</v>
      </c>
      <c r="U139" s="45"/>
    </row>
    <row r="140" spans="1:21" ht="10.5" x14ac:dyDescent="0.25">
      <c r="A140" s="42" t="s">
        <v>289</v>
      </c>
      <c r="B140" s="43" t="s">
        <v>181</v>
      </c>
      <c r="C140" s="43">
        <v>3301</v>
      </c>
      <c r="D140" s="42" t="s">
        <v>182</v>
      </c>
      <c r="E140" s="44">
        <v>206</v>
      </c>
      <c r="F140" s="280">
        <v>0</v>
      </c>
      <c r="G140" s="45">
        <v>206</v>
      </c>
      <c r="H140" s="46"/>
      <c r="I140" s="47"/>
      <c r="J140" s="45">
        <v>0</v>
      </c>
      <c r="K140" s="48"/>
      <c r="L140" s="49">
        <v>662808.03232</v>
      </c>
      <c r="N140" s="47"/>
      <c r="O140" s="47"/>
      <c r="P140" s="47"/>
      <c r="Q140" s="47"/>
      <c r="S140" s="280">
        <v>206</v>
      </c>
      <c r="U140" s="45"/>
    </row>
    <row r="141" spans="1:21" ht="10.5" x14ac:dyDescent="0.25">
      <c r="A141" s="42" t="s">
        <v>291</v>
      </c>
      <c r="B141" s="43">
        <v>0</v>
      </c>
      <c r="C141" s="43">
        <v>2022</v>
      </c>
      <c r="D141" s="42" t="s">
        <v>183</v>
      </c>
      <c r="E141" s="44">
        <v>197</v>
      </c>
      <c r="F141" s="280">
        <v>1</v>
      </c>
      <c r="G141" s="45">
        <v>198</v>
      </c>
      <c r="H141" s="46"/>
      <c r="I141" s="47"/>
      <c r="J141" s="45">
        <v>0</v>
      </c>
      <c r="K141" s="48"/>
      <c r="L141" s="49">
        <v>637067.91456000006</v>
      </c>
      <c r="N141" s="47"/>
      <c r="O141" s="47"/>
      <c r="P141" s="47"/>
      <c r="Q141" s="47"/>
      <c r="S141" s="280">
        <v>197</v>
      </c>
      <c r="U141" s="45"/>
    </row>
    <row r="142" spans="1:21" ht="10.5" x14ac:dyDescent="0.25">
      <c r="A142" s="42" t="s">
        <v>289</v>
      </c>
      <c r="B142" s="43" t="s">
        <v>184</v>
      </c>
      <c r="C142" s="43">
        <v>3313</v>
      </c>
      <c r="D142" s="42" t="s">
        <v>185</v>
      </c>
      <c r="E142" s="44">
        <v>389</v>
      </c>
      <c r="F142" s="280">
        <v>1</v>
      </c>
      <c r="G142" s="45">
        <v>390</v>
      </c>
      <c r="H142" s="46"/>
      <c r="I142" s="47"/>
      <c r="J142" s="45">
        <v>0</v>
      </c>
      <c r="K142" s="48"/>
      <c r="L142" s="49">
        <v>1254830.7408</v>
      </c>
      <c r="N142" s="47"/>
      <c r="O142" s="47"/>
      <c r="P142" s="47"/>
      <c r="Q142" s="47"/>
      <c r="S142" s="280">
        <v>389</v>
      </c>
      <c r="U142" s="45"/>
    </row>
    <row r="143" spans="1:21" ht="10.5" x14ac:dyDescent="0.25">
      <c r="A143" s="42" t="s">
        <v>291</v>
      </c>
      <c r="B143" s="43">
        <v>0</v>
      </c>
      <c r="C143" s="43">
        <v>3371</v>
      </c>
      <c r="D143" s="42" t="s">
        <v>186</v>
      </c>
      <c r="E143" s="44">
        <v>208</v>
      </c>
      <c r="F143" s="280">
        <v>0</v>
      </c>
      <c r="G143" s="45">
        <v>208</v>
      </c>
      <c r="H143" s="46"/>
      <c r="I143" s="47"/>
      <c r="J143" s="45">
        <v>0</v>
      </c>
      <c r="K143" s="48"/>
      <c r="L143" s="49">
        <v>669243.06176000007</v>
      </c>
      <c r="N143" s="47"/>
      <c r="O143" s="47"/>
      <c r="P143" s="47"/>
      <c r="Q143" s="47"/>
      <c r="S143" s="280">
        <v>208</v>
      </c>
      <c r="U143" s="45"/>
    </row>
    <row r="144" spans="1:21" ht="10.5" x14ac:dyDescent="0.25">
      <c r="A144" s="42" t="s">
        <v>291</v>
      </c>
      <c r="B144" s="43">
        <v>0</v>
      </c>
      <c r="C144" s="43">
        <v>3349</v>
      </c>
      <c r="D144" s="42" t="s">
        <v>187</v>
      </c>
      <c r="E144" s="44">
        <v>136</v>
      </c>
      <c r="F144" s="280">
        <v>0</v>
      </c>
      <c r="G144" s="45">
        <v>136</v>
      </c>
      <c r="H144" s="46"/>
      <c r="I144" s="47"/>
      <c r="J144" s="45">
        <v>0</v>
      </c>
      <c r="K144" s="48"/>
      <c r="L144" s="49">
        <v>437582.00192000001</v>
      </c>
      <c r="N144" s="47"/>
      <c r="O144" s="47"/>
      <c r="P144" s="47"/>
      <c r="Q144" s="47"/>
      <c r="S144" s="280">
        <v>136</v>
      </c>
      <c r="U144" s="45"/>
    </row>
    <row r="145" spans="1:21" ht="10.5" x14ac:dyDescent="0.25">
      <c r="A145" s="42" t="s">
        <v>291</v>
      </c>
      <c r="B145" s="43">
        <v>0</v>
      </c>
      <c r="C145" s="43">
        <v>3350</v>
      </c>
      <c r="D145" s="42" t="s">
        <v>188</v>
      </c>
      <c r="E145" s="44">
        <v>413</v>
      </c>
      <c r="F145" s="280">
        <v>0</v>
      </c>
      <c r="G145" s="45">
        <v>413</v>
      </c>
      <c r="H145" s="46"/>
      <c r="I145" s="47"/>
      <c r="J145" s="45">
        <v>0</v>
      </c>
      <c r="K145" s="48"/>
      <c r="L145" s="49">
        <v>1328833.5793600001</v>
      </c>
      <c r="N145" s="47"/>
      <c r="O145" s="47"/>
      <c r="P145" s="47"/>
      <c r="Q145" s="47"/>
      <c r="S145" s="280">
        <v>413</v>
      </c>
    </row>
    <row r="146" spans="1:21" ht="10.5" x14ac:dyDescent="0.25">
      <c r="A146" s="42" t="s">
        <v>289</v>
      </c>
      <c r="B146" s="43" t="s">
        <v>189</v>
      </c>
      <c r="C146" s="43">
        <v>2134</v>
      </c>
      <c r="D146" s="42" t="s">
        <v>190</v>
      </c>
      <c r="E146" s="44">
        <v>103</v>
      </c>
      <c r="F146" s="280">
        <v>0</v>
      </c>
      <c r="G146" s="45">
        <v>103</v>
      </c>
      <c r="H146" s="46"/>
      <c r="I146" s="47"/>
      <c r="J146" s="45">
        <v>0</v>
      </c>
      <c r="K146" s="48"/>
      <c r="L146" s="49">
        <v>331404.01616</v>
      </c>
      <c r="N146" s="47"/>
      <c r="O146" s="47"/>
      <c r="P146" s="47"/>
      <c r="Q146" s="47"/>
      <c r="S146" s="280">
        <v>103</v>
      </c>
    </row>
    <row r="147" spans="1:21" ht="10.5" x14ac:dyDescent="0.25">
      <c r="A147" s="42" t="s">
        <v>289</v>
      </c>
      <c r="B147" s="43" t="s">
        <v>191</v>
      </c>
      <c r="C147" s="43">
        <v>2148</v>
      </c>
      <c r="D147" s="42" t="s">
        <v>192</v>
      </c>
      <c r="E147" s="44">
        <v>283</v>
      </c>
      <c r="F147" s="280">
        <v>1</v>
      </c>
      <c r="G147" s="45">
        <v>284</v>
      </c>
      <c r="H147" s="46"/>
      <c r="I147" s="47"/>
      <c r="J147" s="45">
        <v>0</v>
      </c>
      <c r="K147" s="48"/>
      <c r="L147" s="49">
        <v>913774.18047999998</v>
      </c>
      <c r="N147" s="47"/>
      <c r="O147" s="47"/>
      <c r="P147" s="47"/>
      <c r="Q147" s="47"/>
      <c r="S147" s="280">
        <v>283</v>
      </c>
    </row>
    <row r="148" spans="1:21" ht="10.5" x14ac:dyDescent="0.25">
      <c r="A148" s="42" t="s">
        <v>289</v>
      </c>
      <c r="B148" s="43" t="s">
        <v>193</v>
      </c>
      <c r="C148" s="43">
        <v>2081</v>
      </c>
      <c r="D148" s="42" t="s">
        <v>194</v>
      </c>
      <c r="E148" s="44">
        <v>207</v>
      </c>
      <c r="F148" s="280">
        <v>0</v>
      </c>
      <c r="G148" s="45">
        <v>207</v>
      </c>
      <c r="H148" s="46"/>
      <c r="I148" s="47"/>
      <c r="J148" s="45">
        <v>0</v>
      </c>
      <c r="K148" s="48"/>
      <c r="L148" s="49">
        <v>666025.54703999998</v>
      </c>
      <c r="N148" s="47"/>
      <c r="O148" s="47"/>
      <c r="P148" s="47"/>
      <c r="Q148" s="47"/>
      <c r="S148" s="280">
        <v>207</v>
      </c>
      <c r="T148" s="51"/>
      <c r="U148" s="52"/>
    </row>
    <row r="149" spans="1:21" ht="10.5" x14ac:dyDescent="0.25">
      <c r="A149" s="42" t="s">
        <v>289</v>
      </c>
      <c r="B149" s="43" t="s">
        <v>195</v>
      </c>
      <c r="C149" s="43">
        <v>2057</v>
      </c>
      <c r="D149" s="42" t="s">
        <v>196</v>
      </c>
      <c r="E149" s="44">
        <v>430</v>
      </c>
      <c r="F149" s="280">
        <v>0</v>
      </c>
      <c r="G149" s="45">
        <v>430</v>
      </c>
      <c r="H149" s="46"/>
      <c r="I149" s="47"/>
      <c r="J149" s="45">
        <v>0</v>
      </c>
      <c r="K149" s="48"/>
      <c r="L149" s="49">
        <v>1383531.3296000001</v>
      </c>
      <c r="N149" s="53"/>
      <c r="O149" s="47"/>
      <c r="P149" s="47"/>
      <c r="Q149" s="47"/>
      <c r="S149" s="280">
        <v>430</v>
      </c>
    </row>
    <row r="150" spans="1:21" ht="10.5" x14ac:dyDescent="0.25">
      <c r="A150" s="42" t="s">
        <v>289</v>
      </c>
      <c r="B150" s="43" t="s">
        <v>197</v>
      </c>
      <c r="C150" s="43">
        <v>2058</v>
      </c>
      <c r="D150" s="42" t="s">
        <v>198</v>
      </c>
      <c r="E150" s="44">
        <v>419</v>
      </c>
      <c r="F150" s="280">
        <v>0</v>
      </c>
      <c r="G150" s="45">
        <v>419</v>
      </c>
      <c r="H150" s="46"/>
      <c r="I150" s="47"/>
      <c r="J150" s="45">
        <v>0</v>
      </c>
      <c r="K150" s="48"/>
      <c r="L150" s="49">
        <v>1348138.66768</v>
      </c>
      <c r="N150" s="47"/>
      <c r="O150" s="47"/>
      <c r="P150" s="47"/>
      <c r="Q150" s="47"/>
      <c r="S150" s="280">
        <v>419</v>
      </c>
    </row>
    <row r="151" spans="1:21" ht="10.5" x14ac:dyDescent="0.25">
      <c r="A151" s="42" t="s">
        <v>291</v>
      </c>
      <c r="B151" s="43">
        <v>0</v>
      </c>
      <c r="C151" s="43">
        <v>3368</v>
      </c>
      <c r="D151" s="42" t="s">
        <v>199</v>
      </c>
      <c r="E151" s="44">
        <v>154</v>
      </c>
      <c r="F151" s="280">
        <v>0</v>
      </c>
      <c r="G151" s="45">
        <v>154</v>
      </c>
      <c r="H151" s="46"/>
      <c r="I151" s="47"/>
      <c r="J151" s="45">
        <v>0</v>
      </c>
      <c r="K151" s="48"/>
      <c r="L151" s="49">
        <v>495497.26688000001</v>
      </c>
      <c r="N151" s="47"/>
      <c r="O151" s="47"/>
      <c r="P151" s="47"/>
      <c r="Q151" s="47"/>
      <c r="S151" s="280">
        <v>154</v>
      </c>
    </row>
    <row r="152" spans="1:21" ht="10.5" x14ac:dyDescent="0.25">
      <c r="A152" s="42" t="s">
        <v>291</v>
      </c>
      <c r="B152" s="43">
        <v>0</v>
      </c>
      <c r="C152" s="43">
        <v>2060</v>
      </c>
      <c r="D152" s="42" t="s">
        <v>200</v>
      </c>
      <c r="E152" s="44">
        <v>489</v>
      </c>
      <c r="F152" s="280">
        <v>1</v>
      </c>
      <c r="G152" s="45">
        <v>490</v>
      </c>
      <c r="H152" s="46"/>
      <c r="I152" s="47"/>
      <c r="J152" s="45">
        <v>0</v>
      </c>
      <c r="K152" s="48"/>
      <c r="L152" s="49">
        <v>1576582.2128000001</v>
      </c>
      <c r="N152" s="47"/>
      <c r="O152" s="47"/>
      <c r="P152" s="47"/>
      <c r="Q152" s="47"/>
      <c r="S152" s="280">
        <v>489</v>
      </c>
    </row>
    <row r="153" spans="1:21" ht="10.5" x14ac:dyDescent="0.25">
      <c r="A153" s="42" t="s">
        <v>291</v>
      </c>
      <c r="B153" s="43">
        <v>0</v>
      </c>
      <c r="C153" s="43">
        <v>2061</v>
      </c>
      <c r="D153" s="42" t="s">
        <v>201</v>
      </c>
      <c r="E153" s="44">
        <v>490</v>
      </c>
      <c r="F153" s="280">
        <v>2</v>
      </c>
      <c r="G153" s="45">
        <v>492</v>
      </c>
      <c r="H153" s="46"/>
      <c r="I153" s="47"/>
      <c r="J153" s="45">
        <v>0</v>
      </c>
      <c r="K153" s="48"/>
      <c r="L153" s="49">
        <v>1583017.2422400001</v>
      </c>
      <c r="N153" s="47"/>
      <c r="O153" s="47"/>
      <c r="P153" s="47"/>
      <c r="Q153" s="47"/>
      <c r="S153" s="280">
        <v>490</v>
      </c>
    </row>
    <row r="154" spans="1:21" ht="10.5" x14ac:dyDescent="0.25">
      <c r="A154" s="42" t="s">
        <v>291</v>
      </c>
      <c r="B154" s="43">
        <v>0</v>
      </c>
      <c r="C154" s="43">
        <v>2200</v>
      </c>
      <c r="D154" s="42" t="s">
        <v>202</v>
      </c>
      <c r="E154" s="44">
        <v>204</v>
      </c>
      <c r="F154" s="280">
        <v>0</v>
      </c>
      <c r="G154" s="45">
        <v>204</v>
      </c>
      <c r="H154" s="46"/>
      <c r="I154" s="47"/>
      <c r="J154" s="45">
        <v>0</v>
      </c>
      <c r="K154" s="48"/>
      <c r="L154" s="49">
        <v>656373.00288000004</v>
      </c>
      <c r="N154" s="47"/>
      <c r="O154" s="47"/>
      <c r="P154" s="47"/>
      <c r="Q154" s="47"/>
      <c r="S154" s="280">
        <v>204</v>
      </c>
    </row>
    <row r="155" spans="1:21" ht="10.5" x14ac:dyDescent="0.25">
      <c r="A155" s="42" t="s">
        <v>289</v>
      </c>
      <c r="B155" s="43" t="s">
        <v>203</v>
      </c>
      <c r="C155" s="43">
        <v>3362</v>
      </c>
      <c r="D155" s="42" t="s">
        <v>204</v>
      </c>
      <c r="E155" s="44">
        <v>227</v>
      </c>
      <c r="F155" s="280">
        <v>0</v>
      </c>
      <c r="G155" s="45">
        <v>227</v>
      </c>
      <c r="H155" s="46"/>
      <c r="I155" s="47"/>
      <c r="J155" s="45">
        <v>0</v>
      </c>
      <c r="K155" s="48"/>
      <c r="L155" s="49">
        <v>730375.84143999999</v>
      </c>
      <c r="N155" s="47"/>
      <c r="O155" s="47"/>
      <c r="P155" s="47"/>
      <c r="Q155" s="47"/>
      <c r="S155" s="280">
        <v>227</v>
      </c>
    </row>
    <row r="156" spans="1:21" ht="10.5" x14ac:dyDescent="0.25">
      <c r="A156" s="42" t="s">
        <v>291</v>
      </c>
      <c r="B156" s="43">
        <v>0</v>
      </c>
      <c r="C156" s="43">
        <v>2135</v>
      </c>
      <c r="D156" s="42" t="s">
        <v>205</v>
      </c>
      <c r="E156" s="44">
        <v>295</v>
      </c>
      <c r="F156" s="280">
        <v>0</v>
      </c>
      <c r="G156" s="45">
        <v>295</v>
      </c>
      <c r="H156" s="46"/>
      <c r="I156" s="47"/>
      <c r="J156" s="45">
        <v>0</v>
      </c>
      <c r="K156" s="48"/>
      <c r="L156" s="49">
        <v>949166.84240000008</v>
      </c>
      <c r="N156" s="47"/>
      <c r="O156" s="47"/>
      <c r="P156" s="47"/>
      <c r="Q156" s="47"/>
      <c r="S156" s="280">
        <v>295</v>
      </c>
    </row>
    <row r="157" spans="1:21" ht="10.5" x14ac:dyDescent="0.25">
      <c r="A157" s="42" t="s">
        <v>289</v>
      </c>
      <c r="B157" s="43" t="s">
        <v>206</v>
      </c>
      <c r="C157" s="43">
        <v>2071</v>
      </c>
      <c r="D157" s="42" t="s">
        <v>207</v>
      </c>
      <c r="E157" s="44">
        <v>417</v>
      </c>
      <c r="F157" s="280">
        <v>0</v>
      </c>
      <c r="G157" s="45">
        <v>417</v>
      </c>
      <c r="H157" s="46"/>
      <c r="I157" s="47"/>
      <c r="J157" s="45">
        <v>0</v>
      </c>
      <c r="K157" s="48"/>
      <c r="L157" s="49">
        <v>1341703.63824</v>
      </c>
      <c r="N157" s="47"/>
      <c r="O157" s="47"/>
      <c r="P157" s="47"/>
      <c r="Q157" s="47"/>
      <c r="S157" s="280">
        <v>417</v>
      </c>
    </row>
    <row r="158" spans="1:21" ht="10.5" x14ac:dyDescent="0.25">
      <c r="A158" s="42" t="s">
        <v>291</v>
      </c>
      <c r="B158" s="43">
        <v>0</v>
      </c>
      <c r="C158" s="43">
        <v>2193</v>
      </c>
      <c r="D158" s="42" t="s">
        <v>208</v>
      </c>
      <c r="E158" s="44">
        <v>364</v>
      </c>
      <c r="F158" s="280">
        <v>3</v>
      </c>
      <c r="G158" s="45">
        <v>367</v>
      </c>
      <c r="H158" s="46"/>
      <c r="I158" s="47"/>
      <c r="J158" s="45">
        <v>0</v>
      </c>
      <c r="K158" s="48"/>
      <c r="L158" s="49">
        <v>1180827.90224</v>
      </c>
      <c r="N158" s="47"/>
      <c r="O158" s="47"/>
      <c r="P158" s="47"/>
      <c r="Q158" s="47"/>
      <c r="S158" s="280">
        <v>364</v>
      </c>
    </row>
    <row r="159" spans="1:21" ht="10.5" x14ac:dyDescent="0.25">
      <c r="A159" s="42" t="s">
        <v>291</v>
      </c>
      <c r="B159" s="43">
        <v>0</v>
      </c>
      <c r="C159" s="43">
        <v>2028</v>
      </c>
      <c r="D159" s="42" t="s">
        <v>209</v>
      </c>
      <c r="E159" s="44">
        <v>481</v>
      </c>
      <c r="F159" s="280">
        <v>0</v>
      </c>
      <c r="G159" s="45">
        <v>481</v>
      </c>
      <c r="H159" s="46"/>
      <c r="I159" s="47"/>
      <c r="J159" s="45">
        <v>0</v>
      </c>
      <c r="K159" s="48"/>
      <c r="L159" s="49">
        <v>1547624.58032</v>
      </c>
      <c r="N159" s="47"/>
      <c r="O159" s="47"/>
      <c r="P159" s="47"/>
      <c r="Q159" s="47"/>
      <c r="S159" s="280">
        <v>481</v>
      </c>
    </row>
    <row r="160" spans="1:21" ht="10.5" x14ac:dyDescent="0.25">
      <c r="A160" s="42" t="s">
        <v>291</v>
      </c>
      <c r="B160" s="43">
        <v>0</v>
      </c>
      <c r="C160" s="43">
        <v>2012</v>
      </c>
      <c r="D160" s="42" t="s">
        <v>210</v>
      </c>
      <c r="E160" s="44">
        <v>442</v>
      </c>
      <c r="F160" s="280">
        <v>0</v>
      </c>
      <c r="G160" s="45">
        <v>442</v>
      </c>
      <c r="H160" s="46"/>
      <c r="I160" s="47"/>
      <c r="J160" s="45">
        <v>0</v>
      </c>
      <c r="K160" s="48"/>
      <c r="L160" s="49">
        <v>1422141.50624</v>
      </c>
      <c r="N160" s="47"/>
      <c r="O160" s="47"/>
      <c r="P160" s="47"/>
      <c r="Q160" s="47"/>
      <c r="S160" s="280">
        <v>442</v>
      </c>
    </row>
    <row r="161" spans="1:21" ht="10.5" x14ac:dyDescent="0.25">
      <c r="A161" s="42" t="s">
        <v>289</v>
      </c>
      <c r="B161" s="43" t="s">
        <v>211</v>
      </c>
      <c r="C161" s="43">
        <v>2074</v>
      </c>
      <c r="D161" s="42" t="s">
        <v>212</v>
      </c>
      <c r="E161" s="44">
        <v>623</v>
      </c>
      <c r="F161" s="280">
        <v>2</v>
      </c>
      <c r="G161" s="45">
        <v>625</v>
      </c>
      <c r="H161" s="46"/>
      <c r="I161" s="47"/>
      <c r="J161" s="45">
        <v>0</v>
      </c>
      <c r="K161" s="48"/>
      <c r="L161" s="49">
        <v>2010946.7000000002</v>
      </c>
      <c r="N161" s="47"/>
      <c r="O161" s="47"/>
      <c r="P161" s="47"/>
      <c r="Q161" s="47"/>
      <c r="S161" s="280">
        <v>623</v>
      </c>
    </row>
    <row r="162" spans="1:21" ht="10.5" x14ac:dyDescent="0.25">
      <c r="A162" s="42" t="s">
        <v>291</v>
      </c>
      <c r="B162" s="43">
        <v>0</v>
      </c>
      <c r="C162" s="43">
        <v>2117</v>
      </c>
      <c r="D162" s="42" t="s">
        <v>213</v>
      </c>
      <c r="E162" s="44">
        <v>303</v>
      </c>
      <c r="F162" s="280">
        <v>1</v>
      </c>
      <c r="G162" s="45">
        <v>304</v>
      </c>
      <c r="H162" s="46"/>
      <c r="I162" s="47"/>
      <c r="J162" s="45">
        <v>0</v>
      </c>
      <c r="K162" s="48"/>
      <c r="L162" s="49">
        <v>978124.47487999999</v>
      </c>
      <c r="N162" s="47"/>
      <c r="O162" s="47"/>
      <c r="P162" s="47"/>
      <c r="Q162" s="47"/>
      <c r="S162" s="280">
        <v>303</v>
      </c>
    </row>
    <row r="163" spans="1:21" ht="10.5" x14ac:dyDescent="0.25">
      <c r="A163" s="42" t="s">
        <v>291</v>
      </c>
      <c r="B163" s="43">
        <v>0</v>
      </c>
      <c r="C163" s="43">
        <v>3035</v>
      </c>
      <c r="D163" s="42" t="s">
        <v>214</v>
      </c>
      <c r="E163" s="44">
        <v>105</v>
      </c>
      <c r="F163" s="280">
        <v>0</v>
      </c>
      <c r="G163" s="45">
        <v>105</v>
      </c>
      <c r="H163" s="46"/>
      <c r="I163" s="47"/>
      <c r="J163" s="45">
        <v>0</v>
      </c>
      <c r="K163" s="48"/>
      <c r="L163" s="49">
        <v>337839.04560000001</v>
      </c>
      <c r="N163" s="47"/>
      <c r="O163" s="47"/>
      <c r="P163" s="47"/>
      <c r="Q163" s="47"/>
      <c r="S163" s="280">
        <v>105</v>
      </c>
    </row>
    <row r="164" spans="1:21" ht="10.5" x14ac:dyDescent="0.25">
      <c r="A164" s="42" t="s">
        <v>291</v>
      </c>
      <c r="B164" s="43">
        <v>0</v>
      </c>
      <c r="C164" s="43">
        <v>2078</v>
      </c>
      <c r="D164" s="42" t="s">
        <v>215</v>
      </c>
      <c r="E164" s="44">
        <v>393</v>
      </c>
      <c r="F164" s="280">
        <v>0</v>
      </c>
      <c r="G164" s="45">
        <v>393</v>
      </c>
      <c r="H164" s="46"/>
      <c r="I164" s="47"/>
      <c r="J164" s="45">
        <v>0</v>
      </c>
      <c r="K164" s="48"/>
      <c r="L164" s="49">
        <v>1264483.2849600001</v>
      </c>
      <c r="N164" s="47"/>
      <c r="O164" s="47"/>
      <c r="P164" s="47"/>
      <c r="Q164" s="47"/>
      <c r="S164" s="280">
        <v>393</v>
      </c>
    </row>
    <row r="165" spans="1:21" ht="10.5" x14ac:dyDescent="0.25">
      <c r="A165" s="42" t="s">
        <v>291</v>
      </c>
      <c r="B165" s="43">
        <v>0</v>
      </c>
      <c r="C165" s="43">
        <v>2030</v>
      </c>
      <c r="D165" s="42" t="s">
        <v>392</v>
      </c>
      <c r="E165" s="44">
        <v>200</v>
      </c>
      <c r="F165" s="280">
        <v>0</v>
      </c>
      <c r="G165" s="45">
        <v>200</v>
      </c>
      <c r="H165" s="46"/>
      <c r="I165" s="47"/>
      <c r="J165" s="45">
        <v>0</v>
      </c>
      <c r="K165" s="48"/>
      <c r="L165" s="49">
        <v>643502.94400000002</v>
      </c>
      <c r="N165" s="47"/>
      <c r="O165" s="47"/>
      <c r="P165" s="47"/>
      <c r="Q165" s="47"/>
      <c r="S165" s="280">
        <v>200</v>
      </c>
    </row>
    <row r="166" spans="1:21" ht="10.5" x14ac:dyDescent="0.25">
      <c r="A166" s="42" t="s">
        <v>289</v>
      </c>
      <c r="B166" s="43" t="s">
        <v>216</v>
      </c>
      <c r="C166" s="43">
        <v>2100</v>
      </c>
      <c r="D166" s="42" t="s">
        <v>217</v>
      </c>
      <c r="E166" s="44">
        <v>212</v>
      </c>
      <c r="F166" s="280">
        <v>0</v>
      </c>
      <c r="G166" s="45">
        <v>212</v>
      </c>
      <c r="H166" s="46"/>
      <c r="I166" s="47"/>
      <c r="J166" s="45">
        <v>0</v>
      </c>
      <c r="K166" s="48"/>
      <c r="L166" s="49">
        <v>682113.12063999998</v>
      </c>
      <c r="N166" s="47"/>
      <c r="O166" s="47"/>
      <c r="P166" s="47"/>
      <c r="Q166" s="47"/>
      <c r="S166" s="280">
        <v>212</v>
      </c>
    </row>
    <row r="167" spans="1:21" ht="10.5" x14ac:dyDescent="0.25">
      <c r="A167" s="42" t="s">
        <v>291</v>
      </c>
      <c r="B167" s="43">
        <v>0</v>
      </c>
      <c r="C167" s="43">
        <v>3036</v>
      </c>
      <c r="D167" s="42" t="s">
        <v>314</v>
      </c>
      <c r="E167" s="44">
        <v>340</v>
      </c>
      <c r="F167" s="280">
        <v>1</v>
      </c>
      <c r="G167" s="45">
        <v>341</v>
      </c>
      <c r="H167" s="46"/>
      <c r="I167" s="47"/>
      <c r="J167" s="45">
        <v>0</v>
      </c>
      <c r="K167" s="48"/>
      <c r="L167" s="49">
        <v>1097172.5195200001</v>
      </c>
      <c r="N167" s="47"/>
      <c r="O167" s="47"/>
      <c r="P167" s="47"/>
      <c r="Q167" s="47"/>
      <c r="S167" s="280">
        <v>340</v>
      </c>
    </row>
    <row r="168" spans="1:21" ht="10.5" hidden="1" x14ac:dyDescent="0.25">
      <c r="A168" s="42">
        <v>0</v>
      </c>
      <c r="B168" s="42">
        <v>0</v>
      </c>
      <c r="C168" s="42">
        <v>0</v>
      </c>
      <c r="D168" s="42">
        <v>0</v>
      </c>
      <c r="E168" s="57"/>
      <c r="F168" s="58"/>
      <c r="G168" s="58"/>
      <c r="H168" s="58"/>
      <c r="I168" s="59"/>
      <c r="J168" s="58"/>
      <c r="K168" s="48"/>
      <c r="L168" s="49">
        <v>0</v>
      </c>
      <c r="N168" s="47"/>
      <c r="O168" s="47"/>
      <c r="P168" s="47"/>
      <c r="Q168" s="47"/>
      <c r="S168" s="280" t="e">
        <v>#N/A</v>
      </c>
    </row>
    <row r="169" spans="1:21" ht="10.5" hidden="1" x14ac:dyDescent="0.25">
      <c r="A169" s="42">
        <v>0</v>
      </c>
      <c r="B169" s="42">
        <v>0</v>
      </c>
      <c r="C169" s="42">
        <v>0</v>
      </c>
      <c r="D169" s="42">
        <v>0</v>
      </c>
      <c r="E169" s="46"/>
      <c r="F169" s="60"/>
      <c r="H169" s="46"/>
      <c r="I169" s="47"/>
      <c r="K169" s="48"/>
      <c r="L169" s="49">
        <v>0</v>
      </c>
      <c r="N169" s="47"/>
      <c r="O169" s="47"/>
      <c r="P169" s="47"/>
      <c r="Q169" s="47"/>
      <c r="S169" s="280" t="e">
        <v>#N/A</v>
      </c>
      <c r="T169" s="40" t="s">
        <v>288</v>
      </c>
      <c r="U169" s="36"/>
    </row>
    <row r="170" spans="1:21" ht="10.5" hidden="1" x14ac:dyDescent="0.25">
      <c r="A170" s="42"/>
      <c r="B170" s="43"/>
      <c r="C170" s="43"/>
      <c r="D170" s="42"/>
      <c r="E170" s="46"/>
      <c r="F170" s="60"/>
      <c r="H170" s="46"/>
      <c r="I170" s="47"/>
      <c r="K170" s="48"/>
      <c r="L170" s="49">
        <v>0</v>
      </c>
      <c r="N170" s="47"/>
      <c r="O170" s="47"/>
      <c r="P170" s="47"/>
      <c r="Q170" s="47"/>
      <c r="S170" s="280" t="e">
        <v>#N/A</v>
      </c>
      <c r="T170" s="40"/>
      <c r="U170" s="36"/>
    </row>
    <row r="171" spans="1:21" ht="10.5" hidden="1" x14ac:dyDescent="0.25">
      <c r="A171" s="42"/>
      <c r="B171" s="43"/>
      <c r="C171" s="43"/>
      <c r="D171" s="42"/>
      <c r="E171" s="46"/>
      <c r="F171" s="60"/>
      <c r="H171" s="46"/>
      <c r="I171" s="47"/>
      <c r="K171" s="48"/>
      <c r="L171" s="49">
        <v>0</v>
      </c>
      <c r="N171" s="47"/>
      <c r="O171" s="47"/>
      <c r="P171" s="47"/>
      <c r="Q171" s="47"/>
      <c r="S171" s="280" t="e">
        <v>#N/A</v>
      </c>
      <c r="T171" s="40"/>
      <c r="U171" s="36"/>
    </row>
    <row r="172" spans="1:21" ht="10.5" hidden="1" x14ac:dyDescent="0.25">
      <c r="A172" s="42"/>
      <c r="B172" s="43"/>
      <c r="C172" s="43"/>
      <c r="D172" s="42"/>
      <c r="E172" s="46"/>
      <c r="F172" s="60"/>
      <c r="H172" s="46"/>
      <c r="I172" s="47"/>
      <c r="K172" s="48"/>
      <c r="L172" s="49">
        <v>0</v>
      </c>
      <c r="N172" s="47"/>
      <c r="O172" s="47"/>
      <c r="P172" s="47"/>
      <c r="Q172" s="47"/>
      <c r="S172" s="280" t="e">
        <v>#N/A</v>
      </c>
      <c r="T172" s="40"/>
      <c r="U172" s="36"/>
    </row>
    <row r="173" spans="1:21" ht="10.5" x14ac:dyDescent="0.25">
      <c r="A173" s="42" t="s">
        <v>291</v>
      </c>
      <c r="B173" s="43">
        <v>0</v>
      </c>
      <c r="C173" s="43">
        <v>6907</v>
      </c>
      <c r="D173" s="42" t="s">
        <v>4</v>
      </c>
      <c r="E173" s="46"/>
      <c r="F173" s="60"/>
      <c r="G173" s="45">
        <v>0</v>
      </c>
      <c r="H173" s="44">
        <v>530</v>
      </c>
      <c r="I173" s="44">
        <v>347</v>
      </c>
      <c r="J173" s="45">
        <v>877</v>
      </c>
      <c r="K173" s="48"/>
      <c r="L173" s="49">
        <v>4178612.4710400002</v>
      </c>
      <c r="N173" s="47"/>
      <c r="O173" s="47"/>
      <c r="P173" s="47"/>
      <c r="Q173" s="47"/>
      <c r="S173" s="280">
        <v>530</v>
      </c>
      <c r="T173" s="280">
        <v>347</v>
      </c>
      <c r="U173" s="50"/>
    </row>
    <row r="174" spans="1:21" ht="10.5" x14ac:dyDescent="0.25">
      <c r="A174" s="42" t="s">
        <v>291</v>
      </c>
      <c r="B174" s="43">
        <v>0</v>
      </c>
      <c r="C174" s="43">
        <v>4064</v>
      </c>
      <c r="D174" s="42" t="s">
        <v>219</v>
      </c>
      <c r="E174" s="46"/>
      <c r="F174" s="60"/>
      <c r="G174" s="45">
        <v>0</v>
      </c>
      <c r="H174" s="44">
        <v>812</v>
      </c>
      <c r="I174" s="44">
        <v>541</v>
      </c>
      <c r="J174" s="45">
        <v>1353</v>
      </c>
      <c r="K174" s="48"/>
      <c r="L174" s="49">
        <v>6449855.8118400006</v>
      </c>
      <c r="N174" s="47"/>
      <c r="O174" s="53"/>
      <c r="P174" s="47"/>
      <c r="Q174" s="47"/>
      <c r="S174" s="280">
        <v>812</v>
      </c>
      <c r="T174" s="280">
        <v>541</v>
      </c>
      <c r="U174" s="50"/>
    </row>
    <row r="175" spans="1:21" ht="10.5" x14ac:dyDescent="0.25">
      <c r="A175" s="42" t="s">
        <v>291</v>
      </c>
      <c r="B175" s="43">
        <v>0</v>
      </c>
      <c r="C175" s="43">
        <v>4025</v>
      </c>
      <c r="D175" s="42" t="s">
        <v>222</v>
      </c>
      <c r="E175" s="46"/>
      <c r="F175" s="60"/>
      <c r="G175" s="45">
        <v>0</v>
      </c>
      <c r="H175" s="44">
        <v>428</v>
      </c>
      <c r="I175" s="44">
        <v>266</v>
      </c>
      <c r="J175" s="45">
        <v>694</v>
      </c>
      <c r="K175" s="48"/>
      <c r="L175" s="49">
        <v>3301728.1919999998</v>
      </c>
      <c r="N175" s="47"/>
      <c r="O175" s="47"/>
      <c r="P175" s="47"/>
      <c r="Q175" s="47"/>
      <c r="S175" s="280">
        <v>428</v>
      </c>
      <c r="T175" s="280">
        <v>266</v>
      </c>
    </row>
    <row r="176" spans="1:21" ht="10.5" x14ac:dyDescent="0.25">
      <c r="A176" s="42" t="s">
        <v>291</v>
      </c>
      <c r="B176" s="43">
        <v>0</v>
      </c>
      <c r="C176" s="43">
        <v>4041</v>
      </c>
      <c r="D176" s="42" t="s">
        <v>223</v>
      </c>
      <c r="E176" s="46"/>
      <c r="F176" s="60"/>
      <c r="G176" s="45">
        <v>0</v>
      </c>
      <c r="H176" s="44">
        <v>535</v>
      </c>
      <c r="I176" s="44">
        <v>386</v>
      </c>
      <c r="J176" s="45">
        <v>921</v>
      </c>
      <c r="K176" s="48"/>
      <c r="L176" s="49">
        <v>4400695.9987200005</v>
      </c>
      <c r="N176" s="47"/>
      <c r="O176" s="47"/>
      <c r="P176" s="47"/>
      <c r="Q176" s="47"/>
      <c r="S176" s="280">
        <v>535</v>
      </c>
      <c r="T176" s="280">
        <v>386</v>
      </c>
    </row>
    <row r="177" spans="1:20" ht="10.5" x14ac:dyDescent="0.25">
      <c r="A177" s="42" t="s">
        <v>290</v>
      </c>
      <c r="B177" s="43" t="s">
        <v>224</v>
      </c>
      <c r="C177" s="43">
        <v>5400</v>
      </c>
      <c r="D177" s="42" t="s">
        <v>225</v>
      </c>
      <c r="E177" s="46"/>
      <c r="F177" s="60"/>
      <c r="G177" s="45">
        <v>0</v>
      </c>
      <c r="H177" s="44">
        <v>973</v>
      </c>
      <c r="I177" s="44">
        <v>599</v>
      </c>
      <c r="J177" s="45">
        <v>1572</v>
      </c>
      <c r="K177" s="48"/>
      <c r="L177" s="49">
        <v>7476812.0985599998</v>
      </c>
      <c r="N177" s="47"/>
      <c r="O177" s="47"/>
      <c r="P177" s="47"/>
      <c r="Q177" s="47"/>
      <c r="S177" s="280">
        <v>973</v>
      </c>
      <c r="T177" s="280">
        <v>599</v>
      </c>
    </row>
    <row r="178" spans="1:20" ht="10.5" x14ac:dyDescent="0.25">
      <c r="A178" s="42" t="s">
        <v>291</v>
      </c>
      <c r="B178" s="43">
        <v>0</v>
      </c>
      <c r="C178" s="43">
        <v>6906</v>
      </c>
      <c r="D178" s="42" t="s">
        <v>5</v>
      </c>
      <c r="E178" s="46"/>
      <c r="F178" s="60"/>
      <c r="G178" s="45">
        <v>0</v>
      </c>
      <c r="H178" s="44">
        <v>693</v>
      </c>
      <c r="I178" s="44">
        <v>458</v>
      </c>
      <c r="J178" s="45">
        <v>1151</v>
      </c>
      <c r="K178" s="48"/>
      <c r="L178" s="49">
        <v>5485621.5590400007</v>
      </c>
      <c r="N178" s="47"/>
      <c r="O178" s="53"/>
      <c r="P178" s="47"/>
      <c r="Q178" s="47"/>
      <c r="S178" s="280">
        <v>693</v>
      </c>
      <c r="T178" s="280">
        <v>458</v>
      </c>
    </row>
    <row r="179" spans="1:20" ht="10.5" x14ac:dyDescent="0.25">
      <c r="A179" s="42" t="s">
        <v>292</v>
      </c>
      <c r="B179" s="43">
        <v>0</v>
      </c>
      <c r="C179" s="43">
        <v>6102</v>
      </c>
      <c r="D179" s="42" t="s">
        <v>6</v>
      </c>
      <c r="E179" s="46"/>
      <c r="F179" s="60"/>
      <c r="G179" s="45">
        <v>0</v>
      </c>
      <c r="H179" s="44">
        <v>397</v>
      </c>
      <c r="I179" s="44">
        <v>219</v>
      </c>
      <c r="J179" s="45">
        <v>616</v>
      </c>
      <c r="K179" s="48"/>
      <c r="L179" s="49">
        <v>2920787.2511999998</v>
      </c>
      <c r="N179" s="47"/>
      <c r="O179" s="47"/>
      <c r="P179" s="47"/>
      <c r="Q179" s="47"/>
      <c r="S179" s="280">
        <v>397</v>
      </c>
      <c r="T179" s="280">
        <v>219</v>
      </c>
    </row>
    <row r="180" spans="1:20" ht="10.5" x14ac:dyDescent="0.25">
      <c r="A180" s="42" t="s">
        <v>291</v>
      </c>
      <c r="B180" s="43">
        <v>0</v>
      </c>
      <c r="C180" s="43">
        <v>4029</v>
      </c>
      <c r="D180" s="42" t="s">
        <v>315</v>
      </c>
      <c r="E180" s="46"/>
      <c r="F180" s="60"/>
      <c r="G180" s="45">
        <v>0</v>
      </c>
      <c r="H180" s="44">
        <v>889</v>
      </c>
      <c r="I180" s="44">
        <v>562</v>
      </c>
      <c r="J180" s="45">
        <v>1451</v>
      </c>
      <c r="K180" s="48"/>
      <c r="L180" s="49">
        <v>6906552.8716800008</v>
      </c>
      <c r="N180" s="47"/>
      <c r="O180" s="47"/>
      <c r="P180" s="47"/>
      <c r="Q180" s="47"/>
      <c r="S180" s="280">
        <v>889</v>
      </c>
      <c r="T180" s="280">
        <v>562</v>
      </c>
    </row>
    <row r="181" spans="1:20" ht="10.5" x14ac:dyDescent="0.25">
      <c r="A181" s="42" t="s">
        <v>291</v>
      </c>
      <c r="B181" s="43">
        <v>0</v>
      </c>
      <c r="C181" s="43">
        <v>4100</v>
      </c>
      <c r="D181" s="42" t="s">
        <v>228</v>
      </c>
      <c r="E181" s="46"/>
      <c r="F181" s="60"/>
      <c r="G181" s="45">
        <v>0</v>
      </c>
      <c r="H181" s="44">
        <v>983</v>
      </c>
      <c r="I181" s="44">
        <v>625</v>
      </c>
      <c r="J181" s="45">
        <v>1608</v>
      </c>
      <c r="K181" s="48"/>
      <c r="L181" s="49">
        <v>7655112.6220800001</v>
      </c>
      <c r="N181" s="47"/>
      <c r="O181" s="47"/>
      <c r="P181" s="47"/>
      <c r="Q181" s="47"/>
      <c r="S181" s="280">
        <v>983</v>
      </c>
      <c r="T181" s="280">
        <v>625</v>
      </c>
    </row>
    <row r="182" spans="1:20" ht="10.5" x14ac:dyDescent="0.25">
      <c r="A182" s="42" t="s">
        <v>291</v>
      </c>
      <c r="B182" s="43">
        <v>0</v>
      </c>
      <c r="C182" s="43">
        <v>6908</v>
      </c>
      <c r="D182" s="42" t="s">
        <v>7</v>
      </c>
      <c r="E182" s="46"/>
      <c r="F182" s="60"/>
      <c r="G182" s="45">
        <v>0</v>
      </c>
      <c r="H182" s="44">
        <v>737</v>
      </c>
      <c r="I182" s="44">
        <v>485</v>
      </c>
      <c r="J182" s="45">
        <v>1222</v>
      </c>
      <c r="K182" s="48"/>
      <c r="L182" s="49">
        <v>5823283.57632</v>
      </c>
      <c r="N182" s="47"/>
      <c r="O182" s="47"/>
      <c r="P182" s="47"/>
      <c r="Q182" s="47"/>
      <c r="S182" s="280">
        <v>737</v>
      </c>
      <c r="T182" s="280">
        <v>485</v>
      </c>
    </row>
    <row r="183" spans="1:20" ht="10.5" x14ac:dyDescent="0.25">
      <c r="A183" s="42" t="s">
        <v>291</v>
      </c>
      <c r="B183" s="43">
        <v>0</v>
      </c>
      <c r="C183" s="43">
        <v>6905</v>
      </c>
      <c r="D183" s="42" t="s">
        <v>229</v>
      </c>
      <c r="E183" s="46"/>
      <c r="F183" s="60"/>
      <c r="G183" s="45">
        <v>0</v>
      </c>
      <c r="H183" s="44">
        <v>533</v>
      </c>
      <c r="I183" s="44">
        <v>346</v>
      </c>
      <c r="J183" s="45">
        <v>879</v>
      </c>
      <c r="K183" s="48"/>
      <c r="L183" s="49">
        <v>4187109.8304000003</v>
      </c>
      <c r="N183" s="47"/>
      <c r="O183" s="47"/>
      <c r="P183" s="47"/>
      <c r="Q183" s="47"/>
      <c r="S183" s="280">
        <v>533</v>
      </c>
      <c r="T183" s="280">
        <v>346</v>
      </c>
    </row>
    <row r="184" spans="1:20" ht="10.5" x14ac:dyDescent="0.25">
      <c r="A184" s="42" t="s">
        <v>292</v>
      </c>
      <c r="B184" s="43">
        <v>0</v>
      </c>
      <c r="C184" s="43">
        <v>4024</v>
      </c>
      <c r="D184" s="42" t="s">
        <v>232</v>
      </c>
      <c r="E184" s="46"/>
      <c r="F184" s="60"/>
      <c r="G184" s="45">
        <v>0</v>
      </c>
      <c r="H184" s="44">
        <v>382</v>
      </c>
      <c r="I184" s="44">
        <v>237</v>
      </c>
      <c r="J184" s="45">
        <v>619</v>
      </c>
      <c r="K184" s="48"/>
      <c r="L184" s="49">
        <v>2944767.0873600002</v>
      </c>
      <c r="N184" s="47"/>
      <c r="O184" s="47"/>
      <c r="P184" s="47"/>
      <c r="Q184" s="15">
        <v>0</v>
      </c>
      <c r="S184" s="280">
        <v>382</v>
      </c>
      <c r="T184" s="280">
        <v>237</v>
      </c>
    </row>
    <row r="185" spans="1:20" ht="10.5" x14ac:dyDescent="0.25">
      <c r="A185" s="42" t="s">
        <v>292</v>
      </c>
      <c r="B185" s="43">
        <v>0</v>
      </c>
      <c r="C185" s="43">
        <v>4010</v>
      </c>
      <c r="D185" s="42" t="s">
        <v>233</v>
      </c>
      <c r="E185" s="46"/>
      <c r="F185" s="60"/>
      <c r="G185" s="45">
        <v>0</v>
      </c>
      <c r="H185" s="44">
        <v>380</v>
      </c>
      <c r="I185" s="44">
        <v>238</v>
      </c>
      <c r="J185" s="45">
        <v>618</v>
      </c>
      <c r="K185" s="48"/>
      <c r="L185" s="49">
        <v>2940806.4537600004</v>
      </c>
      <c r="N185" s="47"/>
      <c r="O185" s="47"/>
      <c r="P185" s="47"/>
      <c r="Q185" s="15">
        <v>0</v>
      </c>
      <c r="S185" s="280">
        <v>380</v>
      </c>
      <c r="T185" s="280">
        <v>238</v>
      </c>
    </row>
    <row r="186" spans="1:20" ht="10.5" x14ac:dyDescent="0.25">
      <c r="A186" s="42" t="s">
        <v>291</v>
      </c>
      <c r="B186" s="43">
        <v>0</v>
      </c>
      <c r="C186" s="43">
        <v>4021</v>
      </c>
      <c r="D186" s="42" t="s">
        <v>226</v>
      </c>
      <c r="E186" s="46"/>
      <c r="F186" s="60"/>
      <c r="G186" s="45">
        <v>0</v>
      </c>
      <c r="H186" s="44">
        <v>619</v>
      </c>
      <c r="I186" s="44">
        <v>404</v>
      </c>
      <c r="J186" s="45">
        <v>1023</v>
      </c>
      <c r="K186" s="48"/>
      <c r="L186" s="49">
        <v>4873811.6851200005</v>
      </c>
      <c r="N186" s="47"/>
      <c r="O186" s="15"/>
      <c r="P186" s="47"/>
      <c r="Q186" s="15">
        <v>0</v>
      </c>
      <c r="R186" s="50"/>
      <c r="S186" s="280">
        <v>619</v>
      </c>
      <c r="T186" s="280">
        <v>404</v>
      </c>
    </row>
    <row r="187" spans="1:20" ht="10.5" x14ac:dyDescent="0.25">
      <c r="A187" s="42" t="s">
        <v>291</v>
      </c>
      <c r="B187" s="43">
        <v>0</v>
      </c>
      <c r="C187" s="43">
        <v>4613</v>
      </c>
      <c r="D187" s="42" t="s">
        <v>235</v>
      </c>
      <c r="E187" s="46"/>
      <c r="F187" s="60"/>
      <c r="G187" s="45">
        <v>0</v>
      </c>
      <c r="H187" s="44">
        <v>359</v>
      </c>
      <c r="I187" s="44">
        <v>262</v>
      </c>
      <c r="J187" s="45">
        <v>621</v>
      </c>
      <c r="K187" s="48"/>
      <c r="L187" s="49">
        <v>2968242.8428800004</v>
      </c>
      <c r="N187" s="47"/>
      <c r="O187" s="47"/>
      <c r="P187" s="47"/>
      <c r="Q187" s="47"/>
      <c r="S187" s="280">
        <v>359</v>
      </c>
      <c r="T187" s="280">
        <v>262</v>
      </c>
    </row>
    <row r="188" spans="1:20" ht="10.5" x14ac:dyDescent="0.25">
      <c r="A188" s="42" t="s">
        <v>291</v>
      </c>
      <c r="B188" s="43">
        <v>0</v>
      </c>
      <c r="C188" s="43">
        <v>4101</v>
      </c>
      <c r="D188" s="42" t="s">
        <v>393</v>
      </c>
      <c r="E188" s="46"/>
      <c r="F188" s="60"/>
      <c r="G188" s="45">
        <v>0</v>
      </c>
      <c r="H188" s="44">
        <v>892</v>
      </c>
      <c r="I188" s="44">
        <v>611</v>
      </c>
      <c r="J188" s="45">
        <v>1503</v>
      </c>
      <c r="K188" s="48"/>
      <c r="L188" s="49">
        <v>7170691.1270400006</v>
      </c>
      <c r="N188" s="47"/>
      <c r="O188" s="15"/>
      <c r="P188" s="47"/>
      <c r="Q188" s="47"/>
      <c r="S188" s="280">
        <v>892</v>
      </c>
      <c r="T188" s="280">
        <v>611</v>
      </c>
    </row>
    <row r="189" spans="1:20" ht="10.5" x14ac:dyDescent="0.25">
      <c r="A189" s="42" t="s">
        <v>290</v>
      </c>
      <c r="B189" s="43" t="s">
        <v>236</v>
      </c>
      <c r="C189" s="43">
        <v>5401</v>
      </c>
      <c r="D189" s="42" t="s">
        <v>237</v>
      </c>
      <c r="E189" s="46"/>
      <c r="F189" s="60"/>
      <c r="G189" s="45">
        <v>0</v>
      </c>
      <c r="H189" s="44">
        <v>834</v>
      </c>
      <c r="I189" s="44">
        <v>581</v>
      </c>
      <c r="J189" s="45">
        <v>1415</v>
      </c>
      <c r="K189" s="48"/>
      <c r="L189" s="49">
        <v>6754176.4953600001</v>
      </c>
      <c r="N189" s="47"/>
      <c r="O189" s="53"/>
      <c r="P189" s="47"/>
      <c r="Q189" s="47"/>
      <c r="S189" s="280">
        <v>834</v>
      </c>
      <c r="T189" s="280">
        <v>581</v>
      </c>
    </row>
    <row r="190" spans="1:20" ht="10.5" x14ac:dyDescent="0.25">
      <c r="A190" s="42" t="s">
        <v>291</v>
      </c>
      <c r="B190" s="43">
        <v>0</v>
      </c>
      <c r="C190" s="43">
        <v>4502</v>
      </c>
      <c r="D190" s="42" t="s">
        <v>238</v>
      </c>
      <c r="E190" s="46"/>
      <c r="F190" s="60"/>
      <c r="G190" s="45">
        <v>0</v>
      </c>
      <c r="H190" s="44">
        <v>949</v>
      </c>
      <c r="I190" s="44">
        <v>582</v>
      </c>
      <c r="J190" s="45">
        <v>1531</v>
      </c>
      <c r="K190" s="48"/>
      <c r="L190" s="49">
        <v>7281012.77568</v>
      </c>
      <c r="N190" s="47"/>
      <c r="O190" s="47"/>
      <c r="P190" s="47"/>
      <c r="Q190" s="47"/>
      <c r="S190" s="280">
        <v>949</v>
      </c>
      <c r="T190" s="280">
        <v>582</v>
      </c>
    </row>
    <row r="191" spans="1:20" ht="10.5" x14ac:dyDescent="0.25">
      <c r="A191" s="42" t="s">
        <v>291</v>
      </c>
      <c r="B191" s="43">
        <v>0</v>
      </c>
      <c r="C191" s="43">
        <v>4616</v>
      </c>
      <c r="D191" s="42" t="s">
        <v>239</v>
      </c>
      <c r="E191" s="46"/>
      <c r="F191" s="60"/>
      <c r="G191" s="45">
        <v>0</v>
      </c>
      <c r="H191" s="44">
        <v>896</v>
      </c>
      <c r="I191" s="44">
        <v>500</v>
      </c>
      <c r="J191" s="45">
        <v>1396</v>
      </c>
      <c r="K191" s="48"/>
      <c r="L191" s="49">
        <v>6621315.2409600001</v>
      </c>
      <c r="N191" s="47"/>
      <c r="O191" s="47"/>
      <c r="P191" s="47"/>
      <c r="Q191" s="47"/>
      <c r="S191" s="280">
        <v>896</v>
      </c>
      <c r="T191" s="280">
        <v>500</v>
      </c>
    </row>
    <row r="192" spans="1:20" ht="10.5" x14ac:dyDescent="0.25">
      <c r="A192" s="42" t="s">
        <v>292</v>
      </c>
      <c r="B192" s="43">
        <v>0</v>
      </c>
      <c r="C192" s="43">
        <v>4004</v>
      </c>
      <c r="D192" s="42" t="s">
        <v>231</v>
      </c>
      <c r="E192" s="46"/>
      <c r="F192" s="60"/>
      <c r="G192" s="45">
        <v>0</v>
      </c>
      <c r="H192" s="44">
        <v>485</v>
      </c>
      <c r="I192" s="44">
        <v>338</v>
      </c>
      <c r="J192" s="45">
        <v>823</v>
      </c>
      <c r="K192" s="48"/>
      <c r="L192" s="49">
        <v>3928444.4505600003</v>
      </c>
      <c r="N192" s="47"/>
      <c r="O192" s="47"/>
      <c r="P192" s="47"/>
      <c r="Q192" s="47"/>
      <c r="S192" s="280">
        <v>485</v>
      </c>
      <c r="T192" s="280">
        <v>338</v>
      </c>
    </row>
    <row r="193" spans="1:22" ht="10.5" x14ac:dyDescent="0.25">
      <c r="A193" s="42" t="s">
        <v>291</v>
      </c>
      <c r="B193" s="43">
        <v>0</v>
      </c>
      <c r="C193" s="43">
        <v>4027</v>
      </c>
      <c r="D193" s="42" t="s">
        <v>240</v>
      </c>
      <c r="E193" s="46"/>
      <c r="F193" s="60"/>
      <c r="G193" s="45">
        <v>0</v>
      </c>
      <c r="H193" s="44">
        <v>467</v>
      </c>
      <c r="I193" s="44">
        <v>353</v>
      </c>
      <c r="J193" s="45">
        <v>820</v>
      </c>
      <c r="K193" s="48"/>
      <c r="L193" s="49">
        <v>3923475.6556799999</v>
      </c>
      <c r="N193" s="47"/>
      <c r="O193" s="47"/>
      <c r="P193" s="47"/>
      <c r="Q193" s="47"/>
      <c r="S193" s="280">
        <v>467</v>
      </c>
      <c r="T193" s="280">
        <v>353</v>
      </c>
    </row>
    <row r="194" spans="1:22" ht="10.5" x14ac:dyDescent="0.25">
      <c r="A194" s="42" t="s">
        <v>291</v>
      </c>
      <c r="B194" s="43">
        <v>0</v>
      </c>
      <c r="C194" s="43">
        <v>4032</v>
      </c>
      <c r="D194" s="42" t="s">
        <v>220</v>
      </c>
      <c r="E194" s="46"/>
      <c r="F194" s="60"/>
      <c r="G194" s="45">
        <v>0</v>
      </c>
      <c r="H194" s="44">
        <v>849</v>
      </c>
      <c r="I194" s="44">
        <v>553</v>
      </c>
      <c r="J194" s="45">
        <v>1402</v>
      </c>
      <c r="K194" s="48"/>
      <c r="L194" s="49">
        <v>6679068.4800000004</v>
      </c>
      <c r="N194" s="47"/>
      <c r="O194" s="47"/>
      <c r="P194" s="47"/>
      <c r="Q194" s="47"/>
      <c r="S194" s="280">
        <v>849</v>
      </c>
      <c r="T194" s="280">
        <v>553</v>
      </c>
    </row>
    <row r="195" spans="1:22" ht="10.5" x14ac:dyDescent="0.25">
      <c r="A195" s="42" t="s">
        <v>291</v>
      </c>
      <c r="B195" s="43">
        <v>0</v>
      </c>
      <c r="C195" s="43">
        <v>4019</v>
      </c>
      <c r="D195" s="42" t="s">
        <v>241</v>
      </c>
      <c r="E195" s="46"/>
      <c r="F195" s="60"/>
      <c r="G195" s="45">
        <v>0</v>
      </c>
      <c r="H195" s="44">
        <v>515</v>
      </c>
      <c r="I195" s="44">
        <v>318</v>
      </c>
      <c r="J195" s="45">
        <v>833</v>
      </c>
      <c r="K195" s="48"/>
      <c r="L195" s="49">
        <v>3962289.8649599999</v>
      </c>
      <c r="N195" s="47"/>
      <c r="O195" s="53"/>
      <c r="P195" s="47"/>
      <c r="Q195" s="47"/>
      <c r="S195" s="280">
        <v>515</v>
      </c>
      <c r="T195" s="280">
        <v>318</v>
      </c>
    </row>
    <row r="196" spans="1:22" ht="10.5" x14ac:dyDescent="0.25">
      <c r="A196" s="42" t="s">
        <v>292</v>
      </c>
      <c r="B196" s="43">
        <v>0</v>
      </c>
      <c r="C196" s="43">
        <v>4013</v>
      </c>
      <c r="D196" s="42" t="s">
        <v>242</v>
      </c>
      <c r="E196" s="46"/>
      <c r="F196" s="60"/>
      <c r="G196" s="45">
        <v>0</v>
      </c>
      <c r="H196" s="44">
        <v>224</v>
      </c>
      <c r="I196" s="44">
        <v>151</v>
      </c>
      <c r="J196" s="45">
        <v>375</v>
      </c>
      <c r="K196" s="48"/>
      <c r="L196" s="49">
        <v>1788262.0761600002</v>
      </c>
      <c r="N196" s="47"/>
      <c r="O196" s="47"/>
      <c r="P196" s="47"/>
      <c r="Q196" s="15">
        <v>0</v>
      </c>
      <c r="S196" s="280">
        <v>224</v>
      </c>
      <c r="T196" s="280">
        <v>151</v>
      </c>
    </row>
    <row r="197" spans="1:22" ht="10.5" x14ac:dyDescent="0.25">
      <c r="A197" s="42" t="s">
        <v>290</v>
      </c>
      <c r="B197" s="43" t="s">
        <v>243</v>
      </c>
      <c r="C197" s="43">
        <v>4112</v>
      </c>
      <c r="D197" s="42" t="s">
        <v>244</v>
      </c>
      <c r="E197" s="46"/>
      <c r="F197" s="60"/>
      <c r="G197" s="45">
        <v>0</v>
      </c>
      <c r="H197" s="44">
        <v>629</v>
      </c>
      <c r="I197" s="44">
        <v>408</v>
      </c>
      <c r="J197" s="45">
        <v>1037</v>
      </c>
      <c r="K197" s="48"/>
      <c r="L197" s="49">
        <v>4939630.2144000009</v>
      </c>
      <c r="N197" s="47"/>
      <c r="O197" s="15"/>
      <c r="P197" s="47"/>
      <c r="Q197" s="47"/>
      <c r="S197" s="280">
        <v>629</v>
      </c>
      <c r="T197" s="280">
        <v>408</v>
      </c>
    </row>
    <row r="198" spans="1:22" ht="10.5" x14ac:dyDescent="0.25">
      <c r="A198" s="42" t="s">
        <v>291</v>
      </c>
      <c r="B198" s="43">
        <v>0</v>
      </c>
      <c r="C198" s="43">
        <v>4039</v>
      </c>
      <c r="D198" s="42" t="s">
        <v>410</v>
      </c>
      <c r="E198" s="46"/>
      <c r="F198" s="60"/>
      <c r="G198" s="45">
        <v>0</v>
      </c>
      <c r="H198" s="44">
        <v>539</v>
      </c>
      <c r="I198" s="44">
        <v>356</v>
      </c>
      <c r="J198" s="45">
        <v>895</v>
      </c>
      <c r="K198" s="48"/>
      <c r="L198" s="49">
        <v>4265458.3641600003</v>
      </c>
      <c r="N198" s="47"/>
      <c r="O198" s="47"/>
      <c r="P198" s="47"/>
      <c r="Q198" s="47"/>
      <c r="S198" s="280">
        <v>539</v>
      </c>
      <c r="T198" s="280">
        <v>356</v>
      </c>
    </row>
    <row r="199" spans="1:22" ht="10.5" x14ac:dyDescent="0.25">
      <c r="A199" s="42" t="s">
        <v>291</v>
      </c>
      <c r="B199" s="43">
        <v>0</v>
      </c>
      <c r="C199" s="43">
        <v>4006</v>
      </c>
      <c r="D199" s="42" t="s">
        <v>230</v>
      </c>
      <c r="E199" s="46"/>
      <c r="F199" s="60"/>
      <c r="G199" s="45">
        <v>0</v>
      </c>
      <c r="H199" s="44">
        <v>521</v>
      </c>
      <c r="I199" s="44">
        <v>282</v>
      </c>
      <c r="J199" s="45">
        <v>803</v>
      </c>
      <c r="K199" s="48"/>
      <c r="L199" s="49">
        <v>3805448.7744</v>
      </c>
      <c r="N199" s="47"/>
      <c r="O199" s="47"/>
      <c r="P199" s="47"/>
      <c r="Q199" s="47"/>
      <c r="S199" s="280">
        <v>521</v>
      </c>
      <c r="T199" s="280">
        <v>282</v>
      </c>
    </row>
    <row r="200" spans="1:22" ht="10.5" x14ac:dyDescent="0.25">
      <c r="A200" s="42" t="s">
        <v>290</v>
      </c>
      <c r="B200" s="43" t="s">
        <v>246</v>
      </c>
      <c r="C200" s="43">
        <v>4023</v>
      </c>
      <c r="D200" s="42" t="s">
        <v>247</v>
      </c>
      <c r="E200" s="46"/>
      <c r="F200" s="60"/>
      <c r="G200" s="45">
        <v>0</v>
      </c>
      <c r="H200" s="44">
        <v>869</v>
      </c>
      <c r="I200" s="44">
        <v>584</v>
      </c>
      <c r="J200" s="45">
        <v>1453</v>
      </c>
      <c r="K200" s="48"/>
      <c r="L200" s="49">
        <v>6928300.3507200005</v>
      </c>
      <c r="N200" s="47"/>
      <c r="O200" s="47"/>
      <c r="P200" s="47"/>
      <c r="Q200" s="47"/>
      <c r="S200" s="280">
        <v>869</v>
      </c>
      <c r="T200" s="280">
        <v>584</v>
      </c>
    </row>
    <row r="201" spans="1:22" ht="10.5" x14ac:dyDescent="0.25">
      <c r="A201" s="42" t="s">
        <v>290</v>
      </c>
      <c r="B201" s="43" t="s">
        <v>248</v>
      </c>
      <c r="C201" s="43">
        <v>4610</v>
      </c>
      <c r="D201" s="42" t="s">
        <v>249</v>
      </c>
      <c r="E201" s="46"/>
      <c r="F201" s="60"/>
      <c r="G201" s="45">
        <v>0</v>
      </c>
      <c r="H201" s="44">
        <v>473</v>
      </c>
      <c r="I201" s="44">
        <v>298</v>
      </c>
      <c r="J201" s="45">
        <v>771</v>
      </c>
      <c r="K201" s="48"/>
      <c r="L201" s="49">
        <v>3669491.02464</v>
      </c>
      <c r="N201" s="47"/>
      <c r="O201" s="15"/>
      <c r="P201" s="47"/>
      <c r="Q201" s="47"/>
      <c r="S201" s="280">
        <v>473</v>
      </c>
      <c r="T201" s="280">
        <v>298</v>
      </c>
    </row>
    <row r="202" spans="1:22" ht="10.5" x14ac:dyDescent="0.25">
      <c r="A202" s="42" t="s">
        <v>291</v>
      </c>
      <c r="B202" s="43">
        <v>0</v>
      </c>
      <c r="C202" s="43">
        <v>4040</v>
      </c>
      <c r="D202" s="42" t="s">
        <v>221</v>
      </c>
      <c r="E202" s="46"/>
      <c r="F202" s="60"/>
      <c r="G202" s="45">
        <v>0</v>
      </c>
      <c r="H202" s="44">
        <v>790</v>
      </c>
      <c r="I202" s="44">
        <v>513</v>
      </c>
      <c r="J202" s="45">
        <v>1303</v>
      </c>
      <c r="K202" s="48"/>
      <c r="L202" s="49">
        <v>6206888.9433600008</v>
      </c>
      <c r="N202" s="47"/>
      <c r="O202" s="15"/>
      <c r="P202" s="47"/>
      <c r="Q202" s="47"/>
      <c r="S202" s="280">
        <v>790</v>
      </c>
      <c r="T202" s="280">
        <v>513</v>
      </c>
    </row>
    <row r="203" spans="1:22" ht="10.5" x14ac:dyDescent="0.25">
      <c r="A203" s="42" t="s">
        <v>290</v>
      </c>
      <c r="B203" s="43" t="s">
        <v>250</v>
      </c>
      <c r="C203" s="43">
        <v>4074</v>
      </c>
      <c r="D203" s="42" t="s">
        <v>251</v>
      </c>
      <c r="E203" s="46"/>
      <c r="F203" s="60"/>
      <c r="G203" s="45">
        <v>0</v>
      </c>
      <c r="H203" s="44">
        <v>763</v>
      </c>
      <c r="I203" s="44">
        <v>484</v>
      </c>
      <c r="J203" s="45">
        <v>1247</v>
      </c>
      <c r="K203" s="48"/>
      <c r="L203" s="49">
        <v>5936125.6281600008</v>
      </c>
      <c r="N203" s="47"/>
      <c r="O203" s="15"/>
      <c r="P203" s="47"/>
      <c r="Q203" s="47"/>
      <c r="S203" s="280">
        <v>763</v>
      </c>
      <c r="T203" s="280">
        <v>484</v>
      </c>
    </row>
    <row r="204" spans="1:22" ht="10.5" x14ac:dyDescent="0.25">
      <c r="A204" s="42" t="s">
        <v>291</v>
      </c>
      <c r="B204" s="43">
        <v>0</v>
      </c>
      <c r="C204" s="43">
        <v>4028</v>
      </c>
      <c r="D204" s="42" t="s">
        <v>252</v>
      </c>
      <c r="E204" s="46"/>
      <c r="F204" s="60"/>
      <c r="G204" s="45">
        <v>0</v>
      </c>
      <c r="H204" s="44">
        <v>445</v>
      </c>
      <c r="I204" s="44">
        <v>396</v>
      </c>
      <c r="J204" s="45">
        <v>841</v>
      </c>
      <c r="K204" s="48"/>
      <c r="L204" s="49">
        <v>4043518.8595200004</v>
      </c>
      <c r="N204" s="47"/>
      <c r="O204" s="47"/>
      <c r="P204" s="47"/>
      <c r="Q204" s="47"/>
      <c r="S204" s="280">
        <v>445</v>
      </c>
      <c r="T204" s="280">
        <v>396</v>
      </c>
    </row>
    <row r="205" spans="1:22" ht="10.5" x14ac:dyDescent="0.25">
      <c r="A205" s="42" t="s">
        <v>291</v>
      </c>
      <c r="B205" s="43">
        <v>0</v>
      </c>
      <c r="C205" s="43">
        <v>6909</v>
      </c>
      <c r="D205" s="42" t="s">
        <v>253</v>
      </c>
      <c r="E205" s="46"/>
      <c r="F205" s="60"/>
      <c r="G205" s="45">
        <v>0</v>
      </c>
      <c r="H205" s="44">
        <v>397</v>
      </c>
      <c r="I205" s="44">
        <v>253</v>
      </c>
      <c r="J205" s="45">
        <v>650</v>
      </c>
      <c r="K205" s="48"/>
      <c r="L205" s="49">
        <v>3094623.0604800005</v>
      </c>
      <c r="N205" s="47"/>
      <c r="O205" s="47"/>
      <c r="P205" s="47"/>
      <c r="Q205" s="47"/>
      <c r="R205" s="50"/>
      <c r="S205" s="280">
        <v>397</v>
      </c>
      <c r="T205" s="280">
        <v>253</v>
      </c>
    </row>
    <row r="206" spans="1:22" ht="10.5" x14ac:dyDescent="0.25">
      <c r="A206" s="54" t="s">
        <v>292</v>
      </c>
      <c r="B206" s="55">
        <v>0</v>
      </c>
      <c r="C206" s="55">
        <v>9998</v>
      </c>
      <c r="D206" s="54" t="s">
        <v>227</v>
      </c>
      <c r="E206" s="46"/>
      <c r="F206" s="60"/>
      <c r="G206" s="45">
        <v>0</v>
      </c>
      <c r="H206" s="56">
        <v>464</v>
      </c>
      <c r="I206" s="60"/>
      <c r="J206" s="45">
        <v>464</v>
      </c>
      <c r="K206" s="48"/>
      <c r="L206" s="49">
        <v>2105040.7526400001</v>
      </c>
      <c r="N206" s="47"/>
      <c r="O206" s="47"/>
      <c r="P206" s="56">
        <v>120</v>
      </c>
      <c r="Q206" s="47"/>
      <c r="S206" s="280">
        <v>394</v>
      </c>
      <c r="T206" s="280">
        <v>0</v>
      </c>
      <c r="U206" s="61"/>
      <c r="V206" s="299" t="s">
        <v>418</v>
      </c>
    </row>
    <row r="207" spans="1:22" ht="10.5" x14ac:dyDescent="0.25">
      <c r="A207" s="54" t="s">
        <v>292</v>
      </c>
      <c r="B207" s="55">
        <v>0</v>
      </c>
      <c r="C207" s="55">
        <v>9997</v>
      </c>
      <c r="D207" s="54" t="s">
        <v>234</v>
      </c>
      <c r="E207" s="46"/>
      <c r="F207" s="60"/>
      <c r="G207" s="45">
        <v>0</v>
      </c>
      <c r="H207" s="56">
        <v>430</v>
      </c>
      <c r="I207" s="60"/>
      <c r="J207" s="45">
        <v>430</v>
      </c>
      <c r="K207" s="48"/>
      <c r="L207" s="49">
        <v>1950792.0768000002</v>
      </c>
      <c r="N207" s="47"/>
      <c r="O207" s="47"/>
      <c r="P207" s="56">
        <v>120</v>
      </c>
      <c r="Q207" s="47"/>
      <c r="S207" s="280">
        <v>360</v>
      </c>
      <c r="T207" s="280">
        <v>0</v>
      </c>
      <c r="V207" s="299" t="s">
        <v>418</v>
      </c>
    </row>
    <row r="208" spans="1:22" ht="10.5" hidden="1" x14ac:dyDescent="0.25">
      <c r="A208" s="42"/>
      <c r="B208" s="43"/>
      <c r="C208" s="43"/>
      <c r="D208" s="42"/>
      <c r="E208" s="46"/>
      <c r="F208" s="60"/>
      <c r="H208" s="60"/>
      <c r="I208" s="60"/>
      <c r="K208" s="48"/>
      <c r="L208" s="49"/>
      <c r="N208" s="47"/>
      <c r="O208" s="47"/>
      <c r="P208" s="47"/>
      <c r="Q208" s="47"/>
    </row>
    <row r="209" spans="1:95" ht="10.5" hidden="1" x14ac:dyDescent="0.25">
      <c r="A209" s="42"/>
      <c r="B209" s="43"/>
      <c r="C209" s="43"/>
      <c r="D209" s="42"/>
      <c r="E209" s="46"/>
      <c r="F209" s="60"/>
      <c r="H209" s="60"/>
      <c r="I209" s="60"/>
      <c r="K209" s="48"/>
      <c r="L209" s="49"/>
      <c r="N209" s="47"/>
      <c r="O209" s="47"/>
      <c r="P209" s="47"/>
      <c r="Q209" s="47"/>
    </row>
    <row r="210" spans="1:95" ht="10.5" hidden="1" x14ac:dyDescent="0.25">
      <c r="A210" s="42"/>
      <c r="B210" s="43"/>
      <c r="C210" s="43"/>
      <c r="D210" s="42"/>
      <c r="E210" s="46"/>
      <c r="F210" s="60"/>
      <c r="H210" s="60"/>
      <c r="I210" s="60"/>
      <c r="K210" s="48"/>
      <c r="L210" s="49"/>
      <c r="N210" s="47"/>
      <c r="O210" s="47"/>
      <c r="P210" s="47"/>
      <c r="Q210" s="47"/>
    </row>
    <row r="211" spans="1:95" s="14" customFormat="1" ht="10.5" x14ac:dyDescent="0.25">
      <c r="C211" s="62" t="s">
        <v>254</v>
      </c>
      <c r="D211" s="63" t="s">
        <v>289</v>
      </c>
      <c r="E211" s="7">
        <v>23347</v>
      </c>
      <c r="F211" s="7">
        <v>35</v>
      </c>
      <c r="G211" s="7">
        <v>23382</v>
      </c>
      <c r="H211" s="7">
        <v>0</v>
      </c>
      <c r="I211" s="7">
        <v>0</v>
      </c>
      <c r="J211" s="7">
        <v>0</v>
      </c>
      <c r="K211" s="5"/>
      <c r="L211" s="49">
        <v>75231929.183040008</v>
      </c>
      <c r="M211" s="7"/>
      <c r="N211" s="27">
        <v>0</v>
      </c>
      <c r="O211" s="27">
        <v>0</v>
      </c>
      <c r="P211" s="27">
        <v>0</v>
      </c>
      <c r="Q211" s="27">
        <v>0</v>
      </c>
      <c r="R211" s="7"/>
      <c r="S211" s="27">
        <v>23347</v>
      </c>
      <c r="T211" s="27">
        <v>0</v>
      </c>
      <c r="U211" s="19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</row>
    <row r="212" spans="1:95" s="14" customFormat="1" ht="10.5" x14ac:dyDescent="0.25">
      <c r="C212" s="62" t="s">
        <v>254</v>
      </c>
      <c r="D212" s="63" t="s">
        <v>290</v>
      </c>
      <c r="E212" s="7">
        <v>0</v>
      </c>
      <c r="F212" s="7">
        <v>0</v>
      </c>
      <c r="G212" s="7">
        <v>0</v>
      </c>
      <c r="H212" s="7">
        <v>4541</v>
      </c>
      <c r="I212" s="7">
        <v>2954</v>
      </c>
      <c r="J212" s="7">
        <v>7495</v>
      </c>
      <c r="K212" s="5"/>
      <c r="L212" s="49">
        <v>35704535.811840005</v>
      </c>
      <c r="M212" s="7"/>
      <c r="N212" s="27">
        <v>0</v>
      </c>
      <c r="O212" s="27">
        <v>0</v>
      </c>
      <c r="P212" s="27">
        <v>0</v>
      </c>
      <c r="Q212" s="27">
        <v>0</v>
      </c>
      <c r="R212" s="7"/>
      <c r="S212" s="27">
        <v>4541</v>
      </c>
      <c r="T212" s="27">
        <v>2954</v>
      </c>
      <c r="U212" s="19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</row>
    <row r="213" spans="1:95" s="14" customFormat="1" ht="10.5" x14ac:dyDescent="0.25">
      <c r="C213" s="62" t="s">
        <v>254</v>
      </c>
      <c r="D213" s="64" t="s">
        <v>291</v>
      </c>
      <c r="E213" s="7">
        <v>28926</v>
      </c>
      <c r="F213" s="7">
        <v>66</v>
      </c>
      <c r="G213" s="7">
        <v>28992</v>
      </c>
      <c r="H213" s="7">
        <v>14378</v>
      </c>
      <c r="I213" s="7">
        <v>9399</v>
      </c>
      <c r="J213" s="7">
        <v>23777</v>
      </c>
      <c r="K213" s="7"/>
      <c r="L213" s="49">
        <v>206566605.36959994</v>
      </c>
      <c r="M213" s="7"/>
      <c r="N213" s="27">
        <v>0</v>
      </c>
      <c r="O213" s="27">
        <v>0</v>
      </c>
      <c r="P213" s="27">
        <v>0</v>
      </c>
      <c r="Q213" s="27">
        <v>0</v>
      </c>
      <c r="R213" s="7"/>
      <c r="S213" s="27">
        <v>43304</v>
      </c>
      <c r="T213" s="27">
        <v>9399</v>
      </c>
      <c r="U213" s="19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</row>
    <row r="214" spans="1:95" s="14" customFormat="1" ht="10.5" x14ac:dyDescent="0.25">
      <c r="C214" s="62" t="s">
        <v>254</v>
      </c>
      <c r="D214" s="65" t="s">
        <v>292</v>
      </c>
      <c r="E214" s="7">
        <v>1117</v>
      </c>
      <c r="F214" s="7">
        <v>1</v>
      </c>
      <c r="G214" s="7">
        <v>1118</v>
      </c>
      <c r="H214" s="7">
        <v>2762</v>
      </c>
      <c r="I214" s="7">
        <v>1183</v>
      </c>
      <c r="J214" s="7">
        <v>3945</v>
      </c>
      <c r="K214" s="7"/>
      <c r="L214" s="49">
        <v>22176081.605440002</v>
      </c>
      <c r="M214" s="45"/>
      <c r="N214" s="27">
        <v>0</v>
      </c>
      <c r="O214" s="27">
        <v>0</v>
      </c>
      <c r="P214" s="27">
        <v>240</v>
      </c>
      <c r="Q214" s="27">
        <v>0</v>
      </c>
      <c r="R214" s="7"/>
      <c r="S214" s="27">
        <v>3739</v>
      </c>
      <c r="T214" s="27">
        <v>1183</v>
      </c>
      <c r="U214" s="19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</row>
    <row r="215" spans="1:95" s="14" customFormat="1" ht="5.25" customHeight="1" thickBot="1" x14ac:dyDescent="0.3">
      <c r="C215" s="2"/>
      <c r="E215" s="45"/>
      <c r="F215" s="45"/>
      <c r="G215" s="45"/>
      <c r="H215" s="45"/>
      <c r="I215" s="45"/>
      <c r="J215" s="45"/>
      <c r="K215" s="45"/>
      <c r="L215" s="66"/>
      <c r="M215" s="45"/>
      <c r="N215" s="67"/>
      <c r="O215" s="67"/>
      <c r="P215" s="67"/>
      <c r="Q215" s="67"/>
      <c r="R215" s="7"/>
      <c r="S215" s="67"/>
      <c r="T215" s="67"/>
      <c r="U215" s="68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</row>
    <row r="216" spans="1:95" s="14" customFormat="1" ht="11" thickBot="1" x14ac:dyDescent="0.3">
      <c r="C216" s="14" t="s">
        <v>293</v>
      </c>
      <c r="E216" s="7">
        <v>53390</v>
      </c>
      <c r="F216" s="7">
        <v>102</v>
      </c>
      <c r="G216" s="7">
        <v>53492</v>
      </c>
      <c r="H216" s="7">
        <v>21681</v>
      </c>
      <c r="I216" s="7">
        <v>13536</v>
      </c>
      <c r="J216" s="7">
        <v>35217</v>
      </c>
      <c r="K216" s="7"/>
      <c r="L216" s="69">
        <v>339679151.96991998</v>
      </c>
      <c r="M216" s="7"/>
      <c r="N216" s="27">
        <v>0</v>
      </c>
      <c r="O216" s="27">
        <v>0</v>
      </c>
      <c r="P216" s="27">
        <v>240</v>
      </c>
      <c r="Q216" s="7">
        <v>0</v>
      </c>
      <c r="R216" s="7"/>
      <c r="S216" s="27">
        <v>74931</v>
      </c>
      <c r="T216" s="27">
        <v>13536</v>
      </c>
      <c r="U216" s="19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</row>
    <row r="219" spans="1:95" x14ac:dyDescent="0.2">
      <c r="G219" s="72" t="s">
        <v>294</v>
      </c>
      <c r="H219" s="73"/>
      <c r="I219" s="73"/>
      <c r="J219" s="73"/>
      <c r="K219" s="73"/>
      <c r="L219" s="74"/>
    </row>
    <row r="220" spans="1:95" ht="3" customHeight="1" x14ac:dyDescent="0.2">
      <c r="G220" s="75"/>
      <c r="H220" s="76"/>
      <c r="I220" s="76"/>
      <c r="J220" s="76"/>
      <c r="K220" s="76"/>
      <c r="L220" s="77"/>
    </row>
    <row r="221" spans="1:95" x14ac:dyDescent="0.2">
      <c r="G221" s="75"/>
      <c r="H221" s="76"/>
      <c r="I221" s="76" t="s">
        <v>254</v>
      </c>
      <c r="J221" s="76">
        <v>53492</v>
      </c>
      <c r="K221" s="76"/>
      <c r="L221" s="77"/>
    </row>
    <row r="222" spans="1:95" x14ac:dyDescent="0.2">
      <c r="G222" s="75"/>
      <c r="H222" s="76"/>
      <c r="I222" s="76" t="s">
        <v>295</v>
      </c>
      <c r="J222" s="76">
        <v>-102</v>
      </c>
      <c r="K222" s="76"/>
      <c r="L222" s="77"/>
    </row>
    <row r="223" spans="1:95" x14ac:dyDescent="0.2">
      <c r="G223" s="75"/>
      <c r="H223" s="76"/>
      <c r="I223" s="76" t="s">
        <v>296</v>
      </c>
      <c r="J223" s="76">
        <v>0</v>
      </c>
      <c r="K223" s="76"/>
      <c r="L223" s="77"/>
    </row>
    <row r="224" spans="1:95" x14ac:dyDescent="0.2">
      <c r="G224" s="75"/>
      <c r="H224" s="76"/>
      <c r="I224" s="76" t="s">
        <v>297</v>
      </c>
      <c r="J224" s="78">
        <v>53390</v>
      </c>
      <c r="K224" s="76"/>
      <c r="L224" s="77"/>
    </row>
    <row r="225" spans="7:16" s="45" customFormat="1" x14ac:dyDescent="0.2">
      <c r="G225" s="75"/>
      <c r="H225" s="76"/>
      <c r="I225" s="76"/>
      <c r="J225" s="76"/>
      <c r="K225" s="76"/>
      <c r="L225" s="77"/>
    </row>
    <row r="226" spans="7:16" s="45" customFormat="1" x14ac:dyDescent="0.2">
      <c r="G226" s="79" t="s">
        <v>298</v>
      </c>
      <c r="H226" s="76"/>
      <c r="I226" s="76"/>
      <c r="J226" s="76"/>
      <c r="K226" s="76"/>
      <c r="L226" s="77"/>
    </row>
    <row r="227" spans="7:16" s="45" customFormat="1" x14ac:dyDescent="0.2">
      <c r="G227" s="75"/>
      <c r="H227" s="76"/>
      <c r="I227" s="76" t="s">
        <v>254</v>
      </c>
      <c r="J227" s="76">
        <v>35217</v>
      </c>
      <c r="K227" s="76"/>
      <c r="L227" s="80">
        <v>0</v>
      </c>
    </row>
    <row r="228" spans="7:16" s="45" customFormat="1" x14ac:dyDescent="0.2">
      <c r="G228" s="75"/>
      <c r="H228" s="76"/>
      <c r="I228" s="76" t="s">
        <v>296</v>
      </c>
      <c r="J228" s="76">
        <v>-139.99999999999994</v>
      </c>
      <c r="K228" s="76"/>
      <c r="L228" s="80">
        <v>0</v>
      </c>
    </row>
    <row r="229" spans="7:16" s="45" customFormat="1" x14ac:dyDescent="0.2">
      <c r="G229" s="75"/>
      <c r="H229" s="76"/>
      <c r="I229" s="76" t="s">
        <v>299</v>
      </c>
      <c r="J229" s="78">
        <v>35077</v>
      </c>
      <c r="K229" s="76"/>
      <c r="L229" s="77"/>
    </row>
    <row r="230" spans="7:16" s="45" customFormat="1" hidden="1" x14ac:dyDescent="0.2">
      <c r="G230" s="75"/>
      <c r="H230" s="76"/>
      <c r="I230" s="76" t="s">
        <v>300</v>
      </c>
      <c r="J230" s="81"/>
      <c r="K230" s="76"/>
      <c r="L230" s="77"/>
      <c r="P230" s="50" t="s">
        <v>301</v>
      </c>
    </row>
    <row r="231" spans="7:16" s="45" customFormat="1" ht="10.5" x14ac:dyDescent="0.25">
      <c r="G231" s="75"/>
      <c r="H231" s="76"/>
      <c r="I231" s="76" t="s">
        <v>302</v>
      </c>
      <c r="J231" s="82">
        <v>88467</v>
      </c>
      <c r="K231" s="76"/>
      <c r="L231" s="77"/>
    </row>
    <row r="232" spans="7:16" s="45" customFormat="1" x14ac:dyDescent="0.2">
      <c r="G232" s="83"/>
      <c r="H232" s="84"/>
      <c r="I232" s="84"/>
      <c r="J232" s="84"/>
      <c r="K232" s="84"/>
      <c r="L232" s="85"/>
    </row>
  </sheetData>
  <mergeCells count="3">
    <mergeCell ref="E6:F6"/>
    <mergeCell ref="H6:I6"/>
    <mergeCell ref="N6:O6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BG249"/>
  <sheetViews>
    <sheetView topLeftCell="A67" workbookViewId="0">
      <selection activeCell="C115" sqref="C115"/>
    </sheetView>
  </sheetViews>
  <sheetFormatPr defaultColWidth="9.1796875" defaultRowHeight="10" x14ac:dyDescent="0.2"/>
  <cols>
    <col min="1" max="1" width="18.1796875" style="163" customWidth="1"/>
    <col min="2" max="2" width="5.54296875" style="163" bestFit="1" customWidth="1"/>
    <col min="3" max="3" width="6.81640625" style="179" bestFit="1" customWidth="1"/>
    <col min="4" max="4" width="37.453125" style="163" customWidth="1"/>
    <col min="5" max="5" width="1.54296875" style="175" customWidth="1"/>
    <col min="6" max="6" width="9.7265625" style="99" customWidth="1"/>
    <col min="7" max="9" width="10.7265625" style="99" customWidth="1"/>
    <col min="10" max="10" width="7.7265625" style="99" bestFit="1" customWidth="1"/>
    <col min="11" max="11" width="10.7265625" style="99" customWidth="1"/>
    <col min="12" max="12" width="7.81640625" style="99" bestFit="1" customWidth="1"/>
    <col min="13" max="13" width="9.26953125" style="99" bestFit="1" customWidth="1"/>
    <col min="14" max="14" width="8.1796875" style="99" customWidth="1"/>
    <col min="15" max="15" width="8.453125" style="99" bestFit="1" customWidth="1"/>
    <col min="16" max="16" width="5.26953125" style="99" hidden="1" customWidth="1"/>
    <col min="17" max="17" width="11" style="99" hidden="1" customWidth="1"/>
    <col min="18" max="18" width="10.26953125" style="99" bestFit="1" customWidth="1"/>
    <col min="19" max="19" width="11.54296875" style="99" hidden="1" customWidth="1"/>
    <col min="20" max="20" width="10.453125" style="99" customWidth="1"/>
    <col min="21" max="21" width="10.26953125" style="99" bestFit="1" customWidth="1"/>
    <col min="22" max="22" width="10.54296875" style="99" hidden="1" customWidth="1"/>
    <col min="23" max="23" width="10.1796875" style="99" customWidth="1"/>
    <col min="24" max="24" width="2.453125" style="99" customWidth="1"/>
    <col min="25" max="16384" width="9.1796875" style="144"/>
  </cols>
  <sheetData>
    <row r="1" spans="1:59" s="87" customFormat="1" ht="10.5" x14ac:dyDescent="0.25">
      <c r="A1" s="86" t="s">
        <v>316</v>
      </c>
      <c r="B1" s="86"/>
      <c r="N1" s="88"/>
      <c r="O1" s="240" t="s">
        <v>317</v>
      </c>
      <c r="R1" s="88"/>
      <c r="T1" s="88"/>
      <c r="U1" s="89"/>
      <c r="V1" s="89" t="s">
        <v>318</v>
      </c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</row>
    <row r="2" spans="1:59" s="87" customFormat="1" ht="13.5" customHeight="1" thickBot="1" x14ac:dyDescent="0.3">
      <c r="A2" s="102" t="s">
        <v>399</v>
      </c>
      <c r="B2" s="86"/>
      <c r="D2" s="94"/>
      <c r="E2" s="94"/>
      <c r="F2" s="88"/>
      <c r="G2" s="88"/>
      <c r="H2" s="88"/>
      <c r="I2" s="88"/>
      <c r="J2" s="88"/>
      <c r="K2" s="88"/>
      <c r="L2" s="88"/>
      <c r="M2" s="95"/>
      <c r="N2" s="95"/>
      <c r="O2" s="88"/>
      <c r="P2" s="88"/>
      <c r="R2" s="88"/>
      <c r="S2" s="88"/>
      <c r="T2" s="88"/>
      <c r="U2" s="315" t="s">
        <v>321</v>
      </c>
      <c r="V2" s="95" t="s">
        <v>321</v>
      </c>
      <c r="W2" s="88"/>
      <c r="X2" s="88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</row>
    <row r="3" spans="1:59" s="87" customFormat="1" ht="13.5" customHeight="1" thickBot="1" x14ac:dyDescent="0.3">
      <c r="A3" s="102" t="s">
        <v>323</v>
      </c>
      <c r="B3" s="103"/>
      <c r="C3" s="104"/>
      <c r="D3" s="94"/>
      <c r="E3" s="94"/>
      <c r="F3" s="328" t="s">
        <v>324</v>
      </c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30"/>
      <c r="X3" s="88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</row>
    <row r="4" spans="1:59" s="122" customFormat="1" ht="68.25" customHeight="1" x14ac:dyDescent="0.25">
      <c r="A4" s="106" t="s">
        <v>0</v>
      </c>
      <c r="B4" s="107" t="s">
        <v>275</v>
      </c>
      <c r="C4" s="107" t="s">
        <v>276</v>
      </c>
      <c r="D4" s="106" t="s">
        <v>1</v>
      </c>
      <c r="E4" s="108"/>
      <c r="F4" s="300" t="s">
        <v>327</v>
      </c>
      <c r="G4" s="301" t="s">
        <v>328</v>
      </c>
      <c r="H4" s="301" t="s">
        <v>329</v>
      </c>
      <c r="I4" s="301" t="s">
        <v>330</v>
      </c>
      <c r="J4" s="301" t="s">
        <v>258</v>
      </c>
      <c r="K4" s="301" t="s">
        <v>420</v>
      </c>
      <c r="L4" s="301" t="s">
        <v>331</v>
      </c>
      <c r="M4" s="301" t="s">
        <v>261</v>
      </c>
      <c r="N4" s="301" t="s">
        <v>262</v>
      </c>
      <c r="O4" s="110" t="s">
        <v>332</v>
      </c>
      <c r="P4" s="109" t="s">
        <v>333</v>
      </c>
      <c r="Q4" s="109" t="s">
        <v>334</v>
      </c>
      <c r="R4" s="301" t="s">
        <v>335</v>
      </c>
      <c r="S4" s="110" t="s">
        <v>395</v>
      </c>
      <c r="T4" s="301" t="s">
        <v>421</v>
      </c>
      <c r="U4" s="110" t="s">
        <v>2</v>
      </c>
      <c r="V4" s="245" t="s">
        <v>336</v>
      </c>
      <c r="W4" s="111" t="s">
        <v>337</v>
      </c>
      <c r="X4" s="112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</row>
    <row r="5" spans="1:59" ht="10.5" x14ac:dyDescent="0.25">
      <c r="A5" s="123" t="s">
        <v>289</v>
      </c>
      <c r="B5" s="123" t="s">
        <v>9</v>
      </c>
      <c r="C5" s="124">
        <v>2173</v>
      </c>
      <c r="D5" s="125" t="s">
        <v>10</v>
      </c>
      <c r="E5" s="126"/>
      <c r="F5" s="304">
        <v>685330.63536000007</v>
      </c>
      <c r="G5" s="305">
        <v>2371.5114566046959</v>
      </c>
      <c r="H5" s="305">
        <v>1416.8776075468481</v>
      </c>
      <c r="I5" s="305">
        <v>0</v>
      </c>
      <c r="J5" s="305">
        <v>0</v>
      </c>
      <c r="K5" s="305">
        <v>47879.703725969659</v>
      </c>
      <c r="L5" s="305">
        <v>1280.4708000002406</v>
      </c>
      <c r="M5" s="305">
        <v>121319.408</v>
      </c>
      <c r="N5" s="305">
        <v>0</v>
      </c>
      <c r="O5" s="129">
        <v>23203.5</v>
      </c>
      <c r="P5" s="130"/>
      <c r="Q5" s="131"/>
      <c r="R5" s="305">
        <v>-6576.3384247167151</v>
      </c>
      <c r="S5" s="128"/>
      <c r="T5" s="305">
        <v>48846.39304987857</v>
      </c>
      <c r="U5" s="132">
        <v>0</v>
      </c>
      <c r="V5" s="132">
        <v>0</v>
      </c>
      <c r="W5" s="133">
        <v>925072.16157528327</v>
      </c>
      <c r="X5" s="134">
        <v>908445</v>
      </c>
    </row>
    <row r="6" spans="1:59" ht="10.5" x14ac:dyDescent="0.25">
      <c r="A6" s="123" t="s">
        <v>289</v>
      </c>
      <c r="B6" s="123" t="s">
        <v>11</v>
      </c>
      <c r="C6" s="124">
        <v>3000</v>
      </c>
      <c r="D6" s="125" t="s">
        <v>12</v>
      </c>
      <c r="E6" s="126"/>
      <c r="F6" s="304">
        <v>2014164.21472</v>
      </c>
      <c r="G6" s="305">
        <v>151896.90761733908</v>
      </c>
      <c r="H6" s="305">
        <v>109231.93831421531</v>
      </c>
      <c r="I6" s="305">
        <v>209377.9111066167</v>
      </c>
      <c r="J6" s="305">
        <v>9729.5964863311347</v>
      </c>
      <c r="K6" s="305">
        <v>249880.57024001467</v>
      </c>
      <c r="L6" s="305">
        <v>168045.9773249857</v>
      </c>
      <c r="M6" s="129">
        <v>121319.408</v>
      </c>
      <c r="N6" s="305">
        <v>9394.627379677011</v>
      </c>
      <c r="O6" s="129">
        <v>69269.25</v>
      </c>
      <c r="P6" s="130"/>
      <c r="Q6" s="131"/>
      <c r="R6" s="305">
        <v>-20751.423913378785</v>
      </c>
      <c r="S6" s="128"/>
      <c r="T6" s="305">
        <v>0</v>
      </c>
      <c r="U6" s="132">
        <v>0</v>
      </c>
      <c r="V6" s="132">
        <v>0</v>
      </c>
      <c r="W6" s="133">
        <v>3091558.9772758004</v>
      </c>
      <c r="X6" s="134">
        <v>3033646.5238095024</v>
      </c>
    </row>
    <row r="7" spans="1:59" ht="10.5" x14ac:dyDescent="0.25">
      <c r="A7" s="123" t="s">
        <v>289</v>
      </c>
      <c r="B7" s="123" t="s">
        <v>13</v>
      </c>
      <c r="C7" s="124">
        <v>3026</v>
      </c>
      <c r="D7" s="125" t="s">
        <v>14</v>
      </c>
      <c r="E7" s="126"/>
      <c r="F7" s="304">
        <v>1116477.60784</v>
      </c>
      <c r="G7" s="305">
        <v>7946.0174280627907</v>
      </c>
      <c r="H7" s="305">
        <v>6329.878290147818</v>
      </c>
      <c r="I7" s="305">
        <v>227.91705791050936</v>
      </c>
      <c r="J7" s="305">
        <v>0</v>
      </c>
      <c r="K7" s="305">
        <v>44980.385674554615</v>
      </c>
      <c r="L7" s="305">
        <v>1366.4555317075776</v>
      </c>
      <c r="M7" s="129">
        <v>121319.408</v>
      </c>
      <c r="N7" s="305">
        <v>0</v>
      </c>
      <c r="O7" s="129">
        <v>34816</v>
      </c>
      <c r="P7" s="130"/>
      <c r="Q7" s="131"/>
      <c r="R7" s="305">
        <v>-10753.673066026678</v>
      </c>
      <c r="S7" s="128"/>
      <c r="T7" s="305">
        <v>181307.33017761682</v>
      </c>
      <c r="U7" s="132">
        <v>0</v>
      </c>
      <c r="V7" s="132">
        <v>0</v>
      </c>
      <c r="W7" s="133">
        <v>1504017.3269339732</v>
      </c>
      <c r="X7" s="134">
        <v>1479955</v>
      </c>
    </row>
    <row r="8" spans="1:59" ht="10.5" x14ac:dyDescent="0.25">
      <c r="A8" s="148" t="s">
        <v>291</v>
      </c>
      <c r="B8" s="148"/>
      <c r="C8" s="124">
        <v>2001</v>
      </c>
      <c r="D8" s="125" t="s">
        <v>23</v>
      </c>
      <c r="E8" s="126"/>
      <c r="F8" s="304">
        <v>1312746.0057600001</v>
      </c>
      <c r="G8" s="305">
        <v>61507.649868637061</v>
      </c>
      <c r="H8" s="305">
        <v>42464.603468603556</v>
      </c>
      <c r="I8" s="305">
        <v>153367.01654894653</v>
      </c>
      <c r="J8" s="305">
        <v>0</v>
      </c>
      <c r="K8" s="305">
        <v>138201.24410836544</v>
      </c>
      <c r="L8" s="305">
        <v>17684.760927276104</v>
      </c>
      <c r="M8" s="129">
        <v>121319.408</v>
      </c>
      <c r="N8" s="305">
        <v>0</v>
      </c>
      <c r="O8" s="129">
        <v>5888</v>
      </c>
      <c r="P8" s="130"/>
      <c r="Q8" s="131"/>
      <c r="R8" s="305">
        <v>0</v>
      </c>
      <c r="S8" s="128"/>
      <c r="T8" s="305">
        <v>0</v>
      </c>
      <c r="U8" s="132">
        <v>2568.5651687805075</v>
      </c>
      <c r="V8" s="132">
        <v>0</v>
      </c>
      <c r="W8" s="133">
        <v>1855747.2538506091</v>
      </c>
      <c r="X8" s="134">
        <v>1849859.2538506091</v>
      </c>
    </row>
    <row r="9" spans="1:59" ht="10.5" x14ac:dyDescent="0.25">
      <c r="A9" s="148" t="s">
        <v>291</v>
      </c>
      <c r="B9" s="148"/>
      <c r="C9" s="149" t="s">
        <v>303</v>
      </c>
      <c r="D9" s="150" t="s">
        <v>4</v>
      </c>
      <c r="E9" s="126"/>
      <c r="F9" s="304">
        <v>1248395.7113600001</v>
      </c>
      <c r="G9" s="305">
        <v>113608.85805371507</v>
      </c>
      <c r="H9" s="305">
        <v>78034.863327577332</v>
      </c>
      <c r="I9" s="305">
        <v>146648.16881421703</v>
      </c>
      <c r="J9" s="305">
        <v>0</v>
      </c>
      <c r="K9" s="305">
        <v>109627.53760000643</v>
      </c>
      <c r="L9" s="305">
        <v>9532.8293565235508</v>
      </c>
      <c r="M9" s="307"/>
      <c r="N9" s="305">
        <v>0</v>
      </c>
      <c r="O9" s="307"/>
      <c r="P9" s="130"/>
      <c r="Q9" s="131"/>
      <c r="R9" s="305">
        <v>0</v>
      </c>
      <c r="S9" s="128"/>
      <c r="T9" s="307"/>
      <c r="U9" s="307"/>
      <c r="V9" s="151"/>
      <c r="W9" s="133">
        <v>1705847.9685120392</v>
      </c>
      <c r="X9" s="134">
        <v>1705847.9685120392</v>
      </c>
    </row>
    <row r="10" spans="1:59" ht="10.5" x14ac:dyDescent="0.25">
      <c r="A10" s="123" t="s">
        <v>289</v>
      </c>
      <c r="B10" s="123" t="s">
        <v>15</v>
      </c>
      <c r="C10" s="124">
        <v>2150</v>
      </c>
      <c r="D10" s="125" t="s">
        <v>16</v>
      </c>
      <c r="E10" s="126"/>
      <c r="F10" s="304">
        <v>1097172.5195200001</v>
      </c>
      <c r="G10" s="305">
        <v>17375.73231866971</v>
      </c>
      <c r="H10" s="305">
        <v>11162.649247908332</v>
      </c>
      <c r="I10" s="305">
        <v>209.00279442902581</v>
      </c>
      <c r="J10" s="305">
        <v>0</v>
      </c>
      <c r="K10" s="305">
        <v>65598.579200003849</v>
      </c>
      <c r="L10" s="305">
        <v>3514.2096000006691</v>
      </c>
      <c r="M10" s="129">
        <v>121319.408</v>
      </c>
      <c r="N10" s="305">
        <v>0</v>
      </c>
      <c r="O10" s="129">
        <v>37376</v>
      </c>
      <c r="P10" s="130"/>
      <c r="Q10" s="131"/>
      <c r="R10" s="305">
        <v>-10661.719032552959</v>
      </c>
      <c r="S10" s="128"/>
      <c r="T10" s="305">
        <v>138012.89931898841</v>
      </c>
      <c r="U10" s="132">
        <v>3300.736438551452</v>
      </c>
      <c r="V10" s="132">
        <v>0</v>
      </c>
      <c r="W10" s="133">
        <v>1484380.0174059984</v>
      </c>
      <c r="X10" s="134">
        <v>1457665.7364385515</v>
      </c>
    </row>
    <row r="11" spans="1:59" ht="10.5" x14ac:dyDescent="0.25">
      <c r="A11" s="148" t="s">
        <v>291</v>
      </c>
      <c r="B11" s="148"/>
      <c r="C11" s="124">
        <v>2184</v>
      </c>
      <c r="D11" s="125" t="s">
        <v>17</v>
      </c>
      <c r="E11" s="126"/>
      <c r="F11" s="304">
        <v>585587.67904000008</v>
      </c>
      <c r="G11" s="305">
        <v>32102.418173925525</v>
      </c>
      <c r="H11" s="305">
        <v>24178.215721733675</v>
      </c>
      <c r="I11" s="305">
        <v>67034.20201740948</v>
      </c>
      <c r="J11" s="305">
        <v>2708.6724486764824</v>
      </c>
      <c r="K11" s="305">
        <v>75781.596800004438</v>
      </c>
      <c r="L11" s="305">
        <v>48618.323141827466</v>
      </c>
      <c r="M11" s="129">
        <v>121319.408</v>
      </c>
      <c r="N11" s="305">
        <v>0</v>
      </c>
      <c r="O11" s="129">
        <v>4377.6000000000004</v>
      </c>
      <c r="P11" s="130"/>
      <c r="Q11" s="131"/>
      <c r="R11" s="305">
        <v>0</v>
      </c>
      <c r="S11" s="128"/>
      <c r="T11" s="305">
        <v>0</v>
      </c>
      <c r="U11" s="132">
        <v>0</v>
      </c>
      <c r="V11" s="132">
        <v>0</v>
      </c>
      <c r="W11" s="133">
        <v>961708.11534357711</v>
      </c>
      <c r="X11" s="134">
        <v>957330.51534357714</v>
      </c>
    </row>
    <row r="12" spans="1:59" ht="10.5" x14ac:dyDescent="0.25">
      <c r="A12" s="123" t="s">
        <v>289</v>
      </c>
      <c r="B12" s="123" t="s">
        <v>18</v>
      </c>
      <c r="C12" s="124">
        <v>3360</v>
      </c>
      <c r="D12" s="125" t="s">
        <v>19</v>
      </c>
      <c r="E12" s="126"/>
      <c r="F12" s="304">
        <v>1348138.66768</v>
      </c>
      <c r="G12" s="305">
        <v>12982.076800005048</v>
      </c>
      <c r="H12" s="305">
        <v>9401.5039999978744</v>
      </c>
      <c r="I12" s="305">
        <v>15662.505600004239</v>
      </c>
      <c r="J12" s="305">
        <v>0</v>
      </c>
      <c r="K12" s="305">
        <v>78924.292533337954</v>
      </c>
      <c r="L12" s="305">
        <v>659.53447799455409</v>
      </c>
      <c r="M12" s="129">
        <v>121319.408</v>
      </c>
      <c r="N12" s="305">
        <v>0</v>
      </c>
      <c r="O12" s="129">
        <v>6400</v>
      </c>
      <c r="P12" s="130"/>
      <c r="Q12" s="131"/>
      <c r="R12" s="305">
        <v>-13018.260170999345</v>
      </c>
      <c r="S12" s="128"/>
      <c r="T12" s="305">
        <v>199947.01090866039</v>
      </c>
      <c r="U12" s="132">
        <v>0</v>
      </c>
      <c r="V12" s="132">
        <v>0</v>
      </c>
      <c r="W12" s="133">
        <v>1780416.7398290006</v>
      </c>
      <c r="X12" s="134">
        <v>1787035</v>
      </c>
    </row>
    <row r="13" spans="1:59" ht="10.5" x14ac:dyDescent="0.25">
      <c r="A13" s="123" t="s">
        <v>289</v>
      </c>
      <c r="B13" s="123" t="s">
        <v>20</v>
      </c>
      <c r="C13" s="124">
        <v>2102</v>
      </c>
      <c r="D13" s="125" t="s">
        <v>21</v>
      </c>
      <c r="E13" s="126"/>
      <c r="F13" s="304">
        <v>685330.63536000007</v>
      </c>
      <c r="G13" s="305">
        <v>25842.825779449304</v>
      </c>
      <c r="H13" s="305">
        <v>19650.900650462885</v>
      </c>
      <c r="I13" s="305">
        <v>90240.838093482409</v>
      </c>
      <c r="J13" s="305">
        <v>0</v>
      </c>
      <c r="K13" s="305">
        <v>55138.932549723904</v>
      </c>
      <c r="L13" s="305">
        <v>32405.761015390759</v>
      </c>
      <c r="M13" s="129">
        <v>121319.408</v>
      </c>
      <c r="N13" s="305">
        <v>0</v>
      </c>
      <c r="O13" s="129">
        <v>21082.75</v>
      </c>
      <c r="P13" s="130"/>
      <c r="Q13" s="131"/>
      <c r="R13" s="305">
        <v>-6806.9234418955084</v>
      </c>
      <c r="S13" s="128"/>
      <c r="T13" s="305">
        <v>0</v>
      </c>
      <c r="U13" s="132">
        <v>30712.290730200009</v>
      </c>
      <c r="V13" s="132">
        <v>0</v>
      </c>
      <c r="W13" s="133">
        <v>1074917.4187368138</v>
      </c>
      <c r="X13" s="134">
        <v>1060641.5921787093</v>
      </c>
    </row>
    <row r="14" spans="1:59" ht="10.5" x14ac:dyDescent="0.25">
      <c r="A14" s="148" t="s">
        <v>291</v>
      </c>
      <c r="B14" s="148"/>
      <c r="C14" s="149">
        <v>2020</v>
      </c>
      <c r="D14" s="125" t="s">
        <v>22</v>
      </c>
      <c r="E14" s="126"/>
      <c r="F14" s="304">
        <v>1570147.1833600001</v>
      </c>
      <c r="G14" s="305">
        <v>97575.278968632978</v>
      </c>
      <c r="H14" s="305">
        <v>69672.137494199167</v>
      </c>
      <c r="I14" s="305">
        <v>176111.47911409725</v>
      </c>
      <c r="J14" s="305">
        <v>0</v>
      </c>
      <c r="K14" s="305">
        <v>211419.15498667906</v>
      </c>
      <c r="L14" s="305">
        <v>134417.68429349287</v>
      </c>
      <c r="M14" s="129">
        <v>121319.408</v>
      </c>
      <c r="N14" s="305">
        <v>0</v>
      </c>
      <c r="O14" s="129">
        <v>6451.2000000000007</v>
      </c>
      <c r="P14" s="130"/>
      <c r="Q14" s="131"/>
      <c r="R14" s="305">
        <v>0</v>
      </c>
      <c r="S14" s="128"/>
      <c r="T14" s="305">
        <v>0</v>
      </c>
      <c r="U14" s="132">
        <v>0</v>
      </c>
      <c r="V14" s="132">
        <v>0</v>
      </c>
      <c r="W14" s="133">
        <v>2387113.5262171011</v>
      </c>
      <c r="X14" s="134">
        <v>2380662.326217101</v>
      </c>
    </row>
    <row r="15" spans="1:59" ht="10.5" x14ac:dyDescent="0.25">
      <c r="A15" s="123" t="s">
        <v>289</v>
      </c>
      <c r="B15" s="123" t="s">
        <v>26</v>
      </c>
      <c r="C15" s="124">
        <v>2166</v>
      </c>
      <c r="D15" s="125" t="s">
        <v>27</v>
      </c>
      <c r="E15" s="126"/>
      <c r="F15" s="304">
        <v>598457.73791999999</v>
      </c>
      <c r="G15" s="305">
        <v>4670.5344000018158</v>
      </c>
      <c r="H15" s="305">
        <v>3255.5207999992649</v>
      </c>
      <c r="I15" s="305">
        <v>267.17040000007222</v>
      </c>
      <c r="J15" s="305">
        <v>0</v>
      </c>
      <c r="K15" s="305">
        <v>40425.697846156218</v>
      </c>
      <c r="L15" s="305">
        <v>1888.1463664674229</v>
      </c>
      <c r="M15" s="129">
        <v>121319.408</v>
      </c>
      <c r="N15" s="305">
        <v>0</v>
      </c>
      <c r="O15" s="129">
        <v>21956</v>
      </c>
      <c r="P15" s="130"/>
      <c r="Q15" s="131"/>
      <c r="R15" s="305">
        <v>-5768.2572085341353</v>
      </c>
      <c r="S15" s="128"/>
      <c r="T15" s="305">
        <v>23005.784267375209</v>
      </c>
      <c r="U15" s="132">
        <v>0</v>
      </c>
      <c r="V15" s="132">
        <v>0</v>
      </c>
      <c r="W15" s="133">
        <v>809477.74279146583</v>
      </c>
      <c r="X15" s="134">
        <v>793290</v>
      </c>
    </row>
    <row r="16" spans="1:59" ht="10.5" x14ac:dyDescent="0.25">
      <c r="A16" s="123" t="s">
        <v>289</v>
      </c>
      <c r="B16" s="123" t="s">
        <v>28</v>
      </c>
      <c r="C16" s="124">
        <v>2062</v>
      </c>
      <c r="D16" s="125" t="s">
        <v>29</v>
      </c>
      <c r="E16" s="126"/>
      <c r="F16" s="304">
        <v>1354573.6971200001</v>
      </c>
      <c r="G16" s="305">
        <v>32017.198304547059</v>
      </c>
      <c r="H16" s="305">
        <v>20309.716815269952</v>
      </c>
      <c r="I16" s="305">
        <v>76143.851711715004</v>
      </c>
      <c r="J16" s="305">
        <v>0</v>
      </c>
      <c r="K16" s="305">
        <v>128668.69637409203</v>
      </c>
      <c r="L16" s="305">
        <v>8736.5529920920562</v>
      </c>
      <c r="M16" s="129">
        <v>121319.408</v>
      </c>
      <c r="N16" s="305">
        <v>0</v>
      </c>
      <c r="O16" s="129">
        <v>34560</v>
      </c>
      <c r="P16" s="130"/>
      <c r="Q16" s="131"/>
      <c r="R16" s="305">
        <v>-13266.794391816278</v>
      </c>
      <c r="S16" s="128"/>
      <c r="T16" s="305">
        <v>53795.878682283772</v>
      </c>
      <c r="U16" s="132">
        <v>0</v>
      </c>
      <c r="V16" s="132">
        <v>0</v>
      </c>
      <c r="W16" s="133">
        <v>1816858.2056081838</v>
      </c>
      <c r="X16" s="134">
        <v>1795565</v>
      </c>
    </row>
    <row r="17" spans="1:24" ht="10.5" x14ac:dyDescent="0.25">
      <c r="A17" s="123" t="s">
        <v>289</v>
      </c>
      <c r="B17" s="123" t="s">
        <v>30</v>
      </c>
      <c r="C17" s="124">
        <v>2075</v>
      </c>
      <c r="D17" s="125" t="s">
        <v>31</v>
      </c>
      <c r="E17" s="126"/>
      <c r="F17" s="304">
        <v>1920856.2878400001</v>
      </c>
      <c r="G17" s="305">
        <v>143439.07035836196</v>
      </c>
      <c r="H17" s="305">
        <v>105123.82037782655</v>
      </c>
      <c r="I17" s="305">
        <v>238371.42322872937</v>
      </c>
      <c r="J17" s="305">
        <v>6440.6573761107711</v>
      </c>
      <c r="K17" s="305">
        <v>297835.74232972454</v>
      </c>
      <c r="L17" s="305">
        <v>122324.81693132092</v>
      </c>
      <c r="M17" s="129">
        <v>121319.408</v>
      </c>
      <c r="N17" s="305">
        <v>31352.500815537278</v>
      </c>
      <c r="O17" s="129">
        <v>54262.75</v>
      </c>
      <c r="P17" s="130"/>
      <c r="Q17" s="131"/>
      <c r="R17" s="305">
        <v>-19776.135111876334</v>
      </c>
      <c r="S17" s="128"/>
      <c r="T17" s="305">
        <v>0</v>
      </c>
      <c r="U17" s="132">
        <v>0</v>
      </c>
      <c r="V17" s="132">
        <v>0</v>
      </c>
      <c r="W17" s="133">
        <v>3021550.3421457349</v>
      </c>
      <c r="X17" s="134">
        <v>2955711.2264420739</v>
      </c>
    </row>
    <row r="18" spans="1:24" ht="10.5" x14ac:dyDescent="0.25">
      <c r="A18" s="123" t="s">
        <v>289</v>
      </c>
      <c r="B18" s="123" t="s">
        <v>32</v>
      </c>
      <c r="C18" s="124">
        <v>2107</v>
      </c>
      <c r="D18" s="125" t="s">
        <v>33</v>
      </c>
      <c r="E18" s="126"/>
      <c r="F18" s="304">
        <v>1258048.2555200001</v>
      </c>
      <c r="G18" s="305">
        <v>63867.050010997416</v>
      </c>
      <c r="H18" s="305">
        <v>45835.262643381117</v>
      </c>
      <c r="I18" s="305">
        <v>128894.60986337655</v>
      </c>
      <c r="J18" s="305">
        <v>0</v>
      </c>
      <c r="K18" s="305">
        <v>184820.10107674039</v>
      </c>
      <c r="L18" s="305">
        <v>61840.33018776682</v>
      </c>
      <c r="M18" s="129">
        <v>121319.408</v>
      </c>
      <c r="N18" s="305">
        <v>0</v>
      </c>
      <c r="O18" s="129">
        <v>41216</v>
      </c>
      <c r="P18" s="130"/>
      <c r="Q18" s="131"/>
      <c r="R18" s="305">
        <v>-12656.727730659031</v>
      </c>
      <c r="S18" s="128"/>
      <c r="T18" s="305">
        <v>0</v>
      </c>
      <c r="U18" s="132">
        <v>18228.54705096106</v>
      </c>
      <c r="V18" s="132">
        <v>0</v>
      </c>
      <c r="W18" s="133">
        <v>1911412.8366225641</v>
      </c>
      <c r="X18" s="134">
        <v>1882853.5643532232</v>
      </c>
    </row>
    <row r="19" spans="1:24" ht="10.5" x14ac:dyDescent="0.25">
      <c r="A19" s="148" t="s">
        <v>291</v>
      </c>
      <c r="B19" s="148"/>
      <c r="C19" s="149" t="s">
        <v>304</v>
      </c>
      <c r="D19" s="150" t="s">
        <v>5</v>
      </c>
      <c r="E19" s="126"/>
      <c r="F19" s="304">
        <v>1338486.1235200001</v>
      </c>
      <c r="G19" s="305">
        <v>103359.69280004018</v>
      </c>
      <c r="H19" s="305">
        <v>74384.339781801318</v>
      </c>
      <c r="I19" s="305">
        <v>132872.54807276325</v>
      </c>
      <c r="J19" s="305">
        <v>0</v>
      </c>
      <c r="K19" s="305">
        <v>208808.1890659148</v>
      </c>
      <c r="L19" s="305">
        <v>31695.857042702592</v>
      </c>
      <c r="M19" s="307"/>
      <c r="N19" s="305">
        <v>0</v>
      </c>
      <c r="O19" s="307"/>
      <c r="P19" s="130"/>
      <c r="Q19" s="131"/>
      <c r="R19" s="305">
        <v>0</v>
      </c>
      <c r="S19" s="128"/>
      <c r="T19" s="307"/>
      <c r="U19" s="307"/>
      <c r="V19" s="151"/>
      <c r="W19" s="133">
        <v>1889606.7502832222</v>
      </c>
      <c r="X19" s="134">
        <v>1889606.7502832222</v>
      </c>
    </row>
    <row r="20" spans="1:24" ht="10.5" x14ac:dyDescent="0.25">
      <c r="A20" s="148" t="s">
        <v>292</v>
      </c>
      <c r="B20" s="148"/>
      <c r="C20" s="152" t="s">
        <v>305</v>
      </c>
      <c r="D20" s="150" t="s">
        <v>6</v>
      </c>
      <c r="E20" s="126"/>
      <c r="F20" s="304">
        <v>1245178.19664</v>
      </c>
      <c r="G20" s="305">
        <v>48513.097641469642</v>
      </c>
      <c r="H20" s="305">
        <v>36289.561877711989</v>
      </c>
      <c r="I20" s="305">
        <v>95522.068650803063</v>
      </c>
      <c r="J20" s="305">
        <v>0</v>
      </c>
      <c r="K20" s="305">
        <v>112354.48760367632</v>
      </c>
      <c r="L20" s="305">
        <v>23235.810885004423</v>
      </c>
      <c r="M20" s="307"/>
      <c r="N20" s="305">
        <v>0</v>
      </c>
      <c r="O20" s="307"/>
      <c r="P20" s="130"/>
      <c r="Q20" s="131"/>
      <c r="R20" s="305">
        <v>0</v>
      </c>
      <c r="S20" s="128"/>
      <c r="T20" s="307"/>
      <c r="U20" s="307"/>
      <c r="V20" s="151"/>
      <c r="W20" s="133">
        <v>1561093.2232986654</v>
      </c>
      <c r="X20" s="134">
        <v>1561093.2232986654</v>
      </c>
    </row>
    <row r="21" spans="1:24" ht="10.5" x14ac:dyDescent="0.25">
      <c r="A21" s="123" t="s">
        <v>289</v>
      </c>
      <c r="B21" s="123" t="s">
        <v>34</v>
      </c>
      <c r="C21" s="124">
        <v>3031</v>
      </c>
      <c r="D21" s="125" t="s">
        <v>35</v>
      </c>
      <c r="E21" s="126"/>
      <c r="F21" s="304">
        <v>646720.45872</v>
      </c>
      <c r="G21" s="305">
        <v>1168.5613241383855</v>
      </c>
      <c r="H21" s="305">
        <v>930.88783448254787</v>
      </c>
      <c r="I21" s="305">
        <v>0</v>
      </c>
      <c r="J21" s="305">
        <v>0</v>
      </c>
      <c r="K21" s="305">
        <v>41538.988032002439</v>
      </c>
      <c r="L21" s="305">
        <v>645.35892272739534</v>
      </c>
      <c r="M21" s="129">
        <v>121319.408</v>
      </c>
      <c r="N21" s="305">
        <v>0</v>
      </c>
      <c r="O21" s="129">
        <v>18088.75</v>
      </c>
      <c r="P21" s="130"/>
      <c r="Q21" s="131"/>
      <c r="R21" s="305">
        <v>-6195.3351225637689</v>
      </c>
      <c r="S21" s="128"/>
      <c r="T21" s="305">
        <v>44941.337166649049</v>
      </c>
      <c r="U21" s="132">
        <v>0</v>
      </c>
      <c r="V21" s="132">
        <v>0</v>
      </c>
      <c r="W21" s="133">
        <v>869158.41487743624</v>
      </c>
      <c r="X21" s="134">
        <v>857265</v>
      </c>
    </row>
    <row r="22" spans="1:24" ht="10.5" x14ac:dyDescent="0.25">
      <c r="A22" s="123" t="s">
        <v>289</v>
      </c>
      <c r="B22" s="123" t="s">
        <v>36</v>
      </c>
      <c r="C22" s="124">
        <v>2203</v>
      </c>
      <c r="D22" s="125" t="s">
        <v>37</v>
      </c>
      <c r="E22" s="126"/>
      <c r="F22" s="304">
        <v>1315963.5204799999</v>
      </c>
      <c r="G22" s="305">
        <v>9982.7892048700614</v>
      </c>
      <c r="H22" s="305">
        <v>6081.240482723686</v>
      </c>
      <c r="I22" s="305">
        <v>0</v>
      </c>
      <c r="J22" s="305">
        <v>0</v>
      </c>
      <c r="K22" s="305">
        <v>87486.848763846952</v>
      </c>
      <c r="L22" s="305">
        <v>654.73646912193772</v>
      </c>
      <c r="M22" s="129">
        <v>121319.408</v>
      </c>
      <c r="N22" s="305">
        <v>0</v>
      </c>
      <c r="O22" s="129">
        <v>36096</v>
      </c>
      <c r="P22" s="130"/>
      <c r="Q22" s="131"/>
      <c r="R22" s="305">
        <v>-12681.140329260945</v>
      </c>
      <c r="S22" s="128"/>
      <c r="T22" s="305">
        <v>202896.45659943734</v>
      </c>
      <c r="U22" s="132">
        <v>0</v>
      </c>
      <c r="V22" s="132">
        <v>0</v>
      </c>
      <c r="W22" s="133">
        <v>1767799.8596707392</v>
      </c>
      <c r="X22" s="134">
        <v>1744385</v>
      </c>
    </row>
    <row r="23" spans="1:24" ht="10.5" x14ac:dyDescent="0.25">
      <c r="A23" s="148" t="s">
        <v>291</v>
      </c>
      <c r="B23" s="148"/>
      <c r="C23" s="124">
        <v>2036</v>
      </c>
      <c r="D23" s="125" t="s">
        <v>38</v>
      </c>
      <c r="E23" s="126"/>
      <c r="F23" s="304">
        <v>1933726.34672</v>
      </c>
      <c r="G23" s="305">
        <v>103559.16061602723</v>
      </c>
      <c r="H23" s="305">
        <v>77426.676661646503</v>
      </c>
      <c r="I23" s="305">
        <v>191458.44247966021</v>
      </c>
      <c r="J23" s="305">
        <v>0</v>
      </c>
      <c r="K23" s="305">
        <v>234696.28523578611</v>
      </c>
      <c r="L23" s="305">
        <v>148743.05260002831</v>
      </c>
      <c r="M23" s="129">
        <v>121319.408</v>
      </c>
      <c r="N23" s="305">
        <v>0</v>
      </c>
      <c r="O23" s="129">
        <v>14336</v>
      </c>
      <c r="P23" s="130"/>
      <c r="Q23" s="131"/>
      <c r="R23" s="305">
        <v>0</v>
      </c>
      <c r="S23" s="128"/>
      <c r="T23" s="305">
        <v>0</v>
      </c>
      <c r="U23" s="132">
        <v>0</v>
      </c>
      <c r="V23" s="132">
        <v>0</v>
      </c>
      <c r="W23" s="133">
        <v>2825265.3723131488</v>
      </c>
      <c r="X23" s="134">
        <v>2810929.3723131488</v>
      </c>
    </row>
    <row r="24" spans="1:24" ht="10.5" x14ac:dyDescent="0.25">
      <c r="A24" s="123" t="s">
        <v>289</v>
      </c>
      <c r="B24" s="123" t="s">
        <v>39</v>
      </c>
      <c r="C24" s="124">
        <v>2087</v>
      </c>
      <c r="D24" s="125" t="s">
        <v>40</v>
      </c>
      <c r="E24" s="126"/>
      <c r="F24" s="304">
        <v>942731.81296000001</v>
      </c>
      <c r="G24" s="305">
        <v>98562.678333796284</v>
      </c>
      <c r="H24" s="305">
        <v>71059.202048391599</v>
      </c>
      <c r="I24" s="305">
        <v>154577.56284844951</v>
      </c>
      <c r="J24" s="305">
        <v>9634.1494975114347</v>
      </c>
      <c r="K24" s="305">
        <v>149387.80800000875</v>
      </c>
      <c r="L24" s="305">
        <v>13150.082015886972</v>
      </c>
      <c r="M24" s="129">
        <v>121319.408</v>
      </c>
      <c r="N24" s="305">
        <v>0</v>
      </c>
      <c r="O24" s="129">
        <v>33024</v>
      </c>
      <c r="P24" s="130"/>
      <c r="Q24" s="131"/>
      <c r="R24" s="305">
        <v>-9982.5678617747799</v>
      </c>
      <c r="S24" s="128"/>
      <c r="T24" s="305">
        <v>0</v>
      </c>
      <c r="U24" s="132">
        <v>92255.186820838135</v>
      </c>
      <c r="V24" s="132">
        <v>0</v>
      </c>
      <c r="W24" s="133">
        <v>1675719.3226631079</v>
      </c>
      <c r="X24" s="134">
        <v>1652677.8905248826</v>
      </c>
    </row>
    <row r="25" spans="1:24" ht="10.5" x14ac:dyDescent="0.25">
      <c r="A25" s="123" t="s">
        <v>289</v>
      </c>
      <c r="B25" s="123" t="s">
        <v>41</v>
      </c>
      <c r="C25" s="124">
        <v>2094</v>
      </c>
      <c r="D25" s="125" t="s">
        <v>42</v>
      </c>
      <c r="E25" s="126"/>
      <c r="F25" s="304">
        <v>1325616.06464</v>
      </c>
      <c r="G25" s="305">
        <v>120676.44800004693</v>
      </c>
      <c r="H25" s="305">
        <v>85346.534616929886</v>
      </c>
      <c r="I25" s="305">
        <v>161114.78150512834</v>
      </c>
      <c r="J25" s="305">
        <v>0</v>
      </c>
      <c r="K25" s="305">
        <v>189205.94534179784</v>
      </c>
      <c r="L25" s="305">
        <v>7892.1099932218494</v>
      </c>
      <c r="M25" s="129">
        <v>121319.408</v>
      </c>
      <c r="N25" s="305">
        <v>0</v>
      </c>
      <c r="O25" s="129">
        <v>35840</v>
      </c>
      <c r="P25" s="130"/>
      <c r="Q25" s="131"/>
      <c r="R25" s="305">
        <v>-13860.904501410285</v>
      </c>
      <c r="S25" s="128"/>
      <c r="T25" s="305">
        <v>0</v>
      </c>
      <c r="U25" s="132">
        <v>0</v>
      </c>
      <c r="V25" s="132">
        <v>0</v>
      </c>
      <c r="W25" s="133">
        <v>2033150.3875957148</v>
      </c>
      <c r="X25" s="134">
        <v>2011171.292097125</v>
      </c>
    </row>
    <row r="26" spans="1:24" ht="10.5" x14ac:dyDescent="0.25">
      <c r="A26" s="148" t="s">
        <v>291</v>
      </c>
      <c r="B26" s="148"/>
      <c r="C26" s="149">
        <v>2013</v>
      </c>
      <c r="D26" s="125" t="s">
        <v>43</v>
      </c>
      <c r="E26" s="126"/>
      <c r="F26" s="304">
        <v>608110.28208000003</v>
      </c>
      <c r="G26" s="305">
        <v>58506.408708219475</v>
      </c>
      <c r="H26" s="305">
        <v>41266.437639334945</v>
      </c>
      <c r="I26" s="305">
        <v>67369.137993460812</v>
      </c>
      <c r="J26" s="305">
        <v>0</v>
      </c>
      <c r="K26" s="305">
        <v>64355.102861542226</v>
      </c>
      <c r="L26" s="305">
        <v>10075.668452832102</v>
      </c>
      <c r="M26" s="129">
        <v>121319.408</v>
      </c>
      <c r="N26" s="305">
        <v>0</v>
      </c>
      <c r="O26" s="129">
        <v>3788.8</v>
      </c>
      <c r="P26" s="130"/>
      <c r="Q26" s="131"/>
      <c r="R26" s="305">
        <v>0</v>
      </c>
      <c r="S26" s="128"/>
      <c r="T26" s="305">
        <v>0</v>
      </c>
      <c r="U26" s="132">
        <v>44858.517453523003</v>
      </c>
      <c r="V26" s="132">
        <v>0</v>
      </c>
      <c r="W26" s="133">
        <v>1019649.7631889126</v>
      </c>
      <c r="X26" s="134">
        <v>1015860.9631889126</v>
      </c>
    </row>
    <row r="27" spans="1:24" ht="10.5" x14ac:dyDescent="0.25">
      <c r="A27" s="148" t="s">
        <v>291</v>
      </c>
      <c r="B27" s="148"/>
      <c r="C27" s="124">
        <v>3024</v>
      </c>
      <c r="D27" s="125" t="s">
        <v>44</v>
      </c>
      <c r="E27" s="126"/>
      <c r="F27" s="304">
        <v>1245178.19664</v>
      </c>
      <c r="G27" s="305">
        <v>71903.820151161461</v>
      </c>
      <c r="H27" s="305">
        <v>52238.734694194718</v>
      </c>
      <c r="I27" s="305">
        <v>64874.307699765755</v>
      </c>
      <c r="J27" s="305">
        <v>0</v>
      </c>
      <c r="K27" s="305">
        <v>147598.81327059687</v>
      </c>
      <c r="L27" s="305">
        <v>17697.455417344416</v>
      </c>
      <c r="M27" s="129">
        <v>121319.408</v>
      </c>
      <c r="N27" s="305">
        <v>0</v>
      </c>
      <c r="O27" s="129">
        <v>8038.4000000000005</v>
      </c>
      <c r="P27" s="130"/>
      <c r="Q27" s="131"/>
      <c r="R27" s="305">
        <v>0</v>
      </c>
      <c r="S27" s="128"/>
      <c r="T27" s="305">
        <v>0</v>
      </c>
      <c r="U27" s="132">
        <v>0</v>
      </c>
      <c r="V27" s="132">
        <v>0</v>
      </c>
      <c r="W27" s="133">
        <v>1728849.135873063</v>
      </c>
      <c r="X27" s="134">
        <v>1720810.7358730631</v>
      </c>
    </row>
    <row r="28" spans="1:24" ht="10.5" x14ac:dyDescent="0.25">
      <c r="A28" s="123" t="s">
        <v>289</v>
      </c>
      <c r="B28" s="123" t="s">
        <v>45</v>
      </c>
      <c r="C28" s="124">
        <v>2015</v>
      </c>
      <c r="D28" s="125" t="s">
        <v>46</v>
      </c>
      <c r="E28" s="126"/>
      <c r="F28" s="304">
        <v>685330.63536000007</v>
      </c>
      <c r="G28" s="305">
        <v>25722.626589777446</v>
      </c>
      <c r="H28" s="305">
        <v>16299.584260461474</v>
      </c>
      <c r="I28" s="305">
        <v>29676.142772101102</v>
      </c>
      <c r="J28" s="305">
        <v>1924.7381413817268</v>
      </c>
      <c r="K28" s="305">
        <v>87779.456830944386</v>
      </c>
      <c r="L28" s="305">
        <v>7156.7935524338</v>
      </c>
      <c r="M28" s="129">
        <v>121319.408</v>
      </c>
      <c r="N28" s="305">
        <v>0</v>
      </c>
      <c r="O28" s="129">
        <v>15219.5</v>
      </c>
      <c r="P28" s="130"/>
      <c r="Q28" s="131"/>
      <c r="R28" s="305">
        <v>-6805.7425905876462</v>
      </c>
      <c r="S28" s="128"/>
      <c r="T28" s="305">
        <v>0</v>
      </c>
      <c r="U28" s="132">
        <v>74088.831904883613</v>
      </c>
      <c r="V28" s="132">
        <v>0</v>
      </c>
      <c r="W28" s="133">
        <v>1057711.9748213959</v>
      </c>
      <c r="X28" s="134">
        <v>1049298.2174119838</v>
      </c>
    </row>
    <row r="29" spans="1:24" ht="10.5" x14ac:dyDescent="0.25">
      <c r="A29" s="148" t="s">
        <v>291</v>
      </c>
      <c r="B29" s="148"/>
      <c r="C29" s="124">
        <v>2186</v>
      </c>
      <c r="D29" s="125" t="s">
        <v>386</v>
      </c>
      <c r="E29" s="126"/>
      <c r="F29" s="304">
        <v>1361008.7265600001</v>
      </c>
      <c r="G29" s="305">
        <v>55270.770480021492</v>
      </c>
      <c r="H29" s="305">
        <v>41662.093439990676</v>
      </c>
      <c r="I29" s="305">
        <v>127474.32120003449</v>
      </c>
      <c r="J29" s="305">
        <v>0</v>
      </c>
      <c r="K29" s="305">
        <v>222008.07971283354</v>
      </c>
      <c r="L29" s="305">
        <v>119516.61960002275</v>
      </c>
      <c r="M29" s="129">
        <v>121319.408</v>
      </c>
      <c r="N29" s="305">
        <v>0</v>
      </c>
      <c r="O29" s="129">
        <v>8601.6</v>
      </c>
      <c r="P29" s="130"/>
      <c r="Q29" s="131"/>
      <c r="R29" s="305">
        <v>0</v>
      </c>
      <c r="S29" s="128"/>
      <c r="T29" s="305">
        <v>0</v>
      </c>
      <c r="U29" s="132">
        <v>0</v>
      </c>
      <c r="V29" s="132">
        <v>0</v>
      </c>
      <c r="W29" s="133">
        <v>2056861.6189929033</v>
      </c>
      <c r="X29" s="134">
        <v>2048260.0189929032</v>
      </c>
    </row>
    <row r="30" spans="1:24" ht="10.5" x14ac:dyDescent="0.25">
      <c r="A30" s="148" t="s">
        <v>291</v>
      </c>
      <c r="B30" s="148"/>
      <c r="C30" s="124">
        <v>2110</v>
      </c>
      <c r="D30" s="125" t="s">
        <v>48</v>
      </c>
      <c r="E30" s="126"/>
      <c r="F30" s="304">
        <v>1335268.6088</v>
      </c>
      <c r="G30" s="305">
        <v>38946.230400015149</v>
      </c>
      <c r="H30" s="305">
        <v>22563.609599994972</v>
      </c>
      <c r="I30" s="305">
        <v>47997.678400012977</v>
      </c>
      <c r="J30" s="305">
        <v>0</v>
      </c>
      <c r="K30" s="305">
        <v>64879.543331415909</v>
      </c>
      <c r="L30" s="305">
        <v>21799.755008454846</v>
      </c>
      <c r="M30" s="129">
        <v>121319.408</v>
      </c>
      <c r="N30" s="305">
        <v>0</v>
      </c>
      <c r="O30" s="290">
        <v>7219.2000000000007</v>
      </c>
      <c r="P30" s="130"/>
      <c r="Q30" s="131"/>
      <c r="R30" s="305">
        <v>0</v>
      </c>
      <c r="S30" s="128"/>
      <c r="T30" s="305">
        <v>117200.16646010618</v>
      </c>
      <c r="U30" s="132">
        <v>0</v>
      </c>
      <c r="V30" s="132">
        <v>0</v>
      </c>
      <c r="W30" s="133">
        <v>1777194.2</v>
      </c>
      <c r="X30" s="134">
        <v>1769975</v>
      </c>
    </row>
    <row r="31" spans="1:24" ht="10.5" x14ac:dyDescent="0.25">
      <c r="A31" s="123" t="s">
        <v>289</v>
      </c>
      <c r="B31" s="123" t="s">
        <v>49</v>
      </c>
      <c r="C31" s="124">
        <v>2111</v>
      </c>
      <c r="D31" s="125" t="s">
        <v>50</v>
      </c>
      <c r="E31" s="126"/>
      <c r="F31" s="304">
        <v>1357791.21184</v>
      </c>
      <c r="G31" s="305">
        <v>33476.723343409249</v>
      </c>
      <c r="H31" s="305">
        <v>22925.035343391035</v>
      </c>
      <c r="I31" s="305">
        <v>12243.939849059916</v>
      </c>
      <c r="J31" s="305">
        <v>0</v>
      </c>
      <c r="K31" s="305">
        <v>126287.35767437359</v>
      </c>
      <c r="L31" s="305">
        <v>3275.6613846159999</v>
      </c>
      <c r="M31" s="129">
        <v>121319.408</v>
      </c>
      <c r="N31" s="305">
        <v>0</v>
      </c>
      <c r="O31" s="129">
        <v>40192</v>
      </c>
      <c r="P31" s="130"/>
      <c r="Q31" s="131"/>
      <c r="R31" s="305">
        <v>-13311.898389420479</v>
      </c>
      <c r="S31" s="128"/>
      <c r="T31" s="305">
        <v>122510.66256515005</v>
      </c>
      <c r="U31" s="132">
        <v>0</v>
      </c>
      <c r="V31" s="132">
        <v>0</v>
      </c>
      <c r="W31" s="133">
        <v>1826710.1016105795</v>
      </c>
      <c r="X31" s="134">
        <v>1799830</v>
      </c>
    </row>
    <row r="32" spans="1:24" ht="10.5" x14ac:dyDescent="0.25">
      <c r="A32" s="148" t="s">
        <v>291</v>
      </c>
      <c r="B32" s="148"/>
      <c r="C32" s="124">
        <v>2024</v>
      </c>
      <c r="D32" s="125" t="s">
        <v>51</v>
      </c>
      <c r="E32" s="126"/>
      <c r="F32" s="304">
        <v>1869376.05232</v>
      </c>
      <c r="G32" s="305">
        <v>119099.5587831829</v>
      </c>
      <c r="H32" s="305">
        <v>86585.790802003932</v>
      </c>
      <c r="I32" s="305">
        <v>176787.48889313391</v>
      </c>
      <c r="J32" s="305">
        <v>0</v>
      </c>
      <c r="K32" s="305">
        <v>308216.4496000181</v>
      </c>
      <c r="L32" s="305">
        <v>81427.956944459933</v>
      </c>
      <c r="M32" s="129">
        <v>121319.408</v>
      </c>
      <c r="N32" s="305">
        <v>0</v>
      </c>
      <c r="O32" s="129">
        <v>10649.6</v>
      </c>
      <c r="P32" s="130"/>
      <c r="Q32" s="131"/>
      <c r="R32" s="305">
        <v>0</v>
      </c>
      <c r="S32" s="128"/>
      <c r="T32" s="305">
        <v>0</v>
      </c>
      <c r="U32" s="132">
        <v>0</v>
      </c>
      <c r="V32" s="132">
        <v>0</v>
      </c>
      <c r="W32" s="133">
        <v>2773462.3053427991</v>
      </c>
      <c r="X32" s="134">
        <v>2762812.705342799</v>
      </c>
    </row>
    <row r="33" spans="1:24" ht="10.5" x14ac:dyDescent="0.25">
      <c r="A33" s="148" t="s">
        <v>291</v>
      </c>
      <c r="B33" s="148"/>
      <c r="C33" s="124">
        <v>2112</v>
      </c>
      <c r="D33" s="125" t="s">
        <v>306</v>
      </c>
      <c r="E33" s="126"/>
      <c r="F33" s="304">
        <v>1003864.59264</v>
      </c>
      <c r="G33" s="305">
        <v>28639.248213344468</v>
      </c>
      <c r="H33" s="305">
        <v>18623.931733329129</v>
      </c>
      <c r="I33" s="305">
        <v>9212.9024000024929</v>
      </c>
      <c r="J33" s="305">
        <v>0</v>
      </c>
      <c r="K33" s="305">
        <v>76714.257050386164</v>
      </c>
      <c r="L33" s="305">
        <v>5876.9401600011133</v>
      </c>
      <c r="M33" s="129">
        <v>121319.408</v>
      </c>
      <c r="N33" s="305">
        <v>0</v>
      </c>
      <c r="O33" s="129">
        <v>6246.4000000000005</v>
      </c>
      <c r="P33" s="130"/>
      <c r="Q33" s="131"/>
      <c r="R33" s="305">
        <v>0</v>
      </c>
      <c r="S33" s="128"/>
      <c r="T33" s="305">
        <v>66428.719802936364</v>
      </c>
      <c r="U33" s="132">
        <v>0</v>
      </c>
      <c r="V33" s="132">
        <v>0</v>
      </c>
      <c r="W33" s="133">
        <v>1336926.3999999999</v>
      </c>
      <c r="X33" s="134">
        <v>1330680</v>
      </c>
    </row>
    <row r="34" spans="1:24" ht="10.5" x14ac:dyDescent="0.25">
      <c r="A34" s="148" t="s">
        <v>291</v>
      </c>
      <c r="B34" s="148"/>
      <c r="C34" s="124">
        <v>2167</v>
      </c>
      <c r="D34" s="125" t="s">
        <v>387</v>
      </c>
      <c r="E34" s="126"/>
      <c r="F34" s="304">
        <v>633850.39983999997</v>
      </c>
      <c r="G34" s="305">
        <v>31856.586623089315</v>
      </c>
      <c r="H34" s="305">
        <v>23151.203599994766</v>
      </c>
      <c r="I34" s="305">
        <v>28114.88227693069</v>
      </c>
      <c r="J34" s="305">
        <v>0</v>
      </c>
      <c r="K34" s="305">
        <v>64679.173827936756</v>
      </c>
      <c r="L34" s="305">
        <v>1243.8302659220246</v>
      </c>
      <c r="M34" s="129">
        <v>121319.408</v>
      </c>
      <c r="N34" s="305">
        <v>0</v>
      </c>
      <c r="O34" s="129">
        <v>4531.2</v>
      </c>
      <c r="P34" s="130"/>
      <c r="Q34" s="131"/>
      <c r="R34" s="305">
        <v>0</v>
      </c>
      <c r="S34" s="128"/>
      <c r="T34" s="305">
        <v>0</v>
      </c>
      <c r="U34" s="132">
        <v>24251.718716814998</v>
      </c>
      <c r="V34" s="132">
        <v>0</v>
      </c>
      <c r="W34" s="133">
        <v>932998.40315068851</v>
      </c>
      <c r="X34" s="134">
        <v>928467.20315068855</v>
      </c>
    </row>
    <row r="35" spans="1:24" ht="10.5" x14ac:dyDescent="0.25">
      <c r="A35" s="148" t="s">
        <v>291</v>
      </c>
      <c r="B35" s="148"/>
      <c r="C35" s="149" t="s">
        <v>307</v>
      </c>
      <c r="D35" s="150" t="s">
        <v>7</v>
      </c>
      <c r="E35" s="126"/>
      <c r="F35" s="304">
        <v>1354573.6971200001</v>
      </c>
      <c r="G35" s="305">
        <v>59741.438053356564</v>
      </c>
      <c r="H35" s="305">
        <v>41465.10954665739</v>
      </c>
      <c r="I35" s="305">
        <v>129017.04418670163</v>
      </c>
      <c r="J35" s="305">
        <v>0</v>
      </c>
      <c r="K35" s="305">
        <v>160414.63366400939</v>
      </c>
      <c r="L35" s="305">
        <v>39989.402978924969</v>
      </c>
      <c r="M35" s="307"/>
      <c r="N35" s="305">
        <v>0</v>
      </c>
      <c r="O35" s="307"/>
      <c r="P35" s="130"/>
      <c r="Q35" s="131"/>
      <c r="R35" s="305">
        <v>0</v>
      </c>
      <c r="S35" s="128"/>
      <c r="T35" s="307"/>
      <c r="U35" s="307"/>
      <c r="V35" s="151"/>
      <c r="W35" s="133">
        <v>1785201.32554965</v>
      </c>
      <c r="X35" s="134">
        <v>1785201.32554965</v>
      </c>
    </row>
    <row r="36" spans="1:24" ht="10.5" x14ac:dyDescent="0.25">
      <c r="A36" s="148" t="s">
        <v>291</v>
      </c>
      <c r="B36" s="148"/>
      <c r="C36" s="149">
        <v>2018</v>
      </c>
      <c r="D36" s="125" t="s">
        <v>53</v>
      </c>
      <c r="E36" s="126"/>
      <c r="F36" s="304">
        <v>1341703.63824</v>
      </c>
      <c r="G36" s="305">
        <v>48156.773063503213</v>
      </c>
      <c r="H36" s="305">
        <v>34151.692513596165</v>
      </c>
      <c r="I36" s="305">
        <v>123353.96792730606</v>
      </c>
      <c r="J36" s="305">
        <v>0</v>
      </c>
      <c r="K36" s="305">
        <v>128532.3800727348</v>
      </c>
      <c r="L36" s="305">
        <v>73515.270310877429</v>
      </c>
      <c r="M36" s="129">
        <v>121319.408</v>
      </c>
      <c r="N36" s="305">
        <v>0</v>
      </c>
      <c r="O36" s="129">
        <v>8243.2000000000007</v>
      </c>
      <c r="P36" s="130"/>
      <c r="Q36" s="131"/>
      <c r="R36" s="305">
        <v>0</v>
      </c>
      <c r="S36" s="128"/>
      <c r="T36" s="305">
        <v>0</v>
      </c>
      <c r="U36" s="132">
        <v>209500.3708022756</v>
      </c>
      <c r="V36" s="132">
        <v>0</v>
      </c>
      <c r="W36" s="133">
        <v>2088476.7009302932</v>
      </c>
      <c r="X36" s="134">
        <v>2080233.5009302932</v>
      </c>
    </row>
    <row r="37" spans="1:24" ht="10.5" x14ac:dyDescent="0.25">
      <c r="A37" s="148" t="s">
        <v>292</v>
      </c>
      <c r="B37" s="148"/>
      <c r="C37" s="152">
        <v>2008</v>
      </c>
      <c r="D37" s="125" t="s">
        <v>54</v>
      </c>
      <c r="E37" s="126"/>
      <c r="F37" s="304">
        <v>1348138.66768</v>
      </c>
      <c r="G37" s="305">
        <v>35490.366545468343</v>
      </c>
      <c r="H37" s="305">
        <v>26387.187781812274</v>
      </c>
      <c r="I37" s="305">
        <v>110571.54029093897</v>
      </c>
      <c r="J37" s="305">
        <v>0</v>
      </c>
      <c r="K37" s="305">
        <v>107624.03527273357</v>
      </c>
      <c r="L37" s="305">
        <v>13927.816329414416</v>
      </c>
      <c r="M37" s="129">
        <v>121319.408</v>
      </c>
      <c r="N37" s="305">
        <v>0</v>
      </c>
      <c r="O37" s="307"/>
      <c r="P37" s="130"/>
      <c r="Q37" s="131"/>
      <c r="R37" s="305">
        <v>0</v>
      </c>
      <c r="S37" s="128"/>
      <c r="T37" s="305">
        <v>23575.978099632412</v>
      </c>
      <c r="U37" s="132">
        <v>79609.470912221819</v>
      </c>
      <c r="V37" s="132">
        <v>0</v>
      </c>
      <c r="W37" s="133">
        <v>1866644.4709122218</v>
      </c>
      <c r="X37" s="134">
        <v>1866644.4709122218</v>
      </c>
    </row>
    <row r="38" spans="1:24" ht="10.5" x14ac:dyDescent="0.25">
      <c r="A38" s="148" t="s">
        <v>291</v>
      </c>
      <c r="B38" s="148"/>
      <c r="C38" s="124">
        <v>3028</v>
      </c>
      <c r="D38" s="125" t="s">
        <v>55</v>
      </c>
      <c r="E38" s="126"/>
      <c r="F38" s="304">
        <v>669243.06176000007</v>
      </c>
      <c r="G38" s="305">
        <v>7598.1678933362882</v>
      </c>
      <c r="H38" s="305">
        <v>5121.5812266655112</v>
      </c>
      <c r="I38" s="305">
        <v>5081.9558400013775</v>
      </c>
      <c r="J38" s="305">
        <v>0</v>
      </c>
      <c r="K38" s="305">
        <v>55467.749824722356</v>
      </c>
      <c r="L38" s="305">
        <v>652.99335111123605</v>
      </c>
      <c r="M38" s="129">
        <v>121319.408</v>
      </c>
      <c r="N38" s="305">
        <v>0</v>
      </c>
      <c r="O38" s="129">
        <v>2918.4</v>
      </c>
      <c r="P38" s="130"/>
      <c r="Q38" s="131"/>
      <c r="R38" s="305">
        <v>0</v>
      </c>
      <c r="S38" s="128"/>
      <c r="T38" s="305">
        <v>22635.082104163303</v>
      </c>
      <c r="U38" s="132">
        <v>0</v>
      </c>
      <c r="V38" s="132">
        <v>0</v>
      </c>
      <c r="W38" s="133">
        <v>890038.40000000014</v>
      </c>
      <c r="X38" s="134">
        <v>887120</v>
      </c>
    </row>
    <row r="39" spans="1:24" ht="10.5" x14ac:dyDescent="0.25">
      <c r="A39" s="123" t="s">
        <v>289</v>
      </c>
      <c r="B39" s="123" t="s">
        <v>56</v>
      </c>
      <c r="C39" s="124">
        <v>2147</v>
      </c>
      <c r="D39" s="125" t="s">
        <v>57</v>
      </c>
      <c r="E39" s="126"/>
      <c r="F39" s="304">
        <v>682113.12063999998</v>
      </c>
      <c r="G39" s="305">
        <v>13900.001422227626</v>
      </c>
      <c r="H39" s="305">
        <v>10110.023142026717</v>
      </c>
      <c r="I39" s="305">
        <v>1608.1799729472934</v>
      </c>
      <c r="J39" s="305">
        <v>0</v>
      </c>
      <c r="K39" s="305">
        <v>67255.67146667061</v>
      </c>
      <c r="L39" s="305">
        <v>3384.1571977407611</v>
      </c>
      <c r="M39" s="129">
        <v>121319.408</v>
      </c>
      <c r="N39" s="305">
        <v>0</v>
      </c>
      <c r="O39" s="129">
        <v>17465</v>
      </c>
      <c r="P39" s="130"/>
      <c r="Q39" s="131"/>
      <c r="R39" s="305">
        <v>-6658.8302499000229</v>
      </c>
      <c r="S39" s="128"/>
      <c r="T39" s="305">
        <v>4489.4381583870017</v>
      </c>
      <c r="U39" s="132">
        <v>3011.6010368379066</v>
      </c>
      <c r="V39" s="132">
        <v>0</v>
      </c>
      <c r="W39" s="133">
        <v>917997.77078693779</v>
      </c>
      <c r="X39" s="134">
        <v>907191.60103683779</v>
      </c>
    </row>
    <row r="40" spans="1:24" ht="10.5" x14ac:dyDescent="0.25">
      <c r="A40" s="148" t="s">
        <v>291</v>
      </c>
      <c r="B40" s="148"/>
      <c r="C40" s="124">
        <v>2120</v>
      </c>
      <c r="D40" s="125" t="s">
        <v>308</v>
      </c>
      <c r="E40" s="126"/>
      <c r="F40" s="304">
        <v>1245178.19664</v>
      </c>
      <c r="G40" s="305">
        <v>72688.094400028262</v>
      </c>
      <c r="H40" s="305">
        <v>51520.948799988306</v>
      </c>
      <c r="I40" s="305">
        <v>111209.97120003005</v>
      </c>
      <c r="J40" s="305">
        <v>1848.4874399869168</v>
      </c>
      <c r="K40" s="305">
        <v>143930.14974058353</v>
      </c>
      <c r="L40" s="305">
        <v>102269.72818590174</v>
      </c>
      <c r="M40" s="129">
        <v>121319.408</v>
      </c>
      <c r="N40" s="305">
        <v>0</v>
      </c>
      <c r="O40" s="129">
        <v>6195.2000000000007</v>
      </c>
      <c r="P40" s="130"/>
      <c r="Q40" s="131"/>
      <c r="R40" s="305">
        <v>0</v>
      </c>
      <c r="S40" s="128"/>
      <c r="T40" s="305">
        <v>0</v>
      </c>
      <c r="U40" s="132">
        <v>0</v>
      </c>
      <c r="V40" s="132">
        <v>0</v>
      </c>
      <c r="W40" s="133">
        <v>1856160.1844065187</v>
      </c>
      <c r="X40" s="134">
        <v>1849964.9844065187</v>
      </c>
    </row>
    <row r="41" spans="1:24" ht="10.5" x14ac:dyDescent="0.25">
      <c r="A41" s="123" t="s">
        <v>289</v>
      </c>
      <c r="B41" s="123" t="s">
        <v>58</v>
      </c>
      <c r="C41" s="124">
        <v>2113</v>
      </c>
      <c r="D41" s="125" t="s">
        <v>59</v>
      </c>
      <c r="E41" s="126"/>
      <c r="F41" s="304">
        <v>1673107.6544000001</v>
      </c>
      <c r="G41" s="305">
        <v>15342.454400005967</v>
      </c>
      <c r="H41" s="305">
        <v>7521.2031999983064</v>
      </c>
      <c r="I41" s="305">
        <v>11851.896000003217</v>
      </c>
      <c r="J41" s="305">
        <v>0</v>
      </c>
      <c r="K41" s="305">
        <v>121500.7853303442</v>
      </c>
      <c r="L41" s="305">
        <v>7888.5102818806909</v>
      </c>
      <c r="M41" s="129">
        <v>121319.408</v>
      </c>
      <c r="N41" s="305">
        <v>0</v>
      </c>
      <c r="O41" s="129">
        <v>45056</v>
      </c>
      <c r="P41" s="130"/>
      <c r="Q41" s="131"/>
      <c r="R41" s="305">
        <v>-16148.75904635925</v>
      </c>
      <c r="S41" s="128"/>
      <c r="T41" s="305">
        <v>259268.08838776761</v>
      </c>
      <c r="U41" s="132">
        <v>0</v>
      </c>
      <c r="V41" s="132">
        <v>0</v>
      </c>
      <c r="W41" s="133">
        <v>2246707.240953641</v>
      </c>
      <c r="X41" s="134">
        <v>2217800</v>
      </c>
    </row>
    <row r="42" spans="1:24" ht="10.5" x14ac:dyDescent="0.25">
      <c r="A42" s="123" t="s">
        <v>289</v>
      </c>
      <c r="B42" s="123" t="s">
        <v>60</v>
      </c>
      <c r="C42" s="124">
        <v>2103</v>
      </c>
      <c r="D42" s="125" t="s">
        <v>61</v>
      </c>
      <c r="E42" s="126"/>
      <c r="F42" s="304">
        <v>672460.57648000005</v>
      </c>
      <c r="G42" s="305">
        <v>56379.304960021924</v>
      </c>
      <c r="H42" s="305">
        <v>40701.796959990766</v>
      </c>
      <c r="I42" s="305">
        <v>85892.83589335662</v>
      </c>
      <c r="J42" s="305">
        <v>0</v>
      </c>
      <c r="K42" s="305">
        <v>106760.58178531699</v>
      </c>
      <c r="L42" s="305">
        <v>32806.637111117387</v>
      </c>
      <c r="M42" s="129">
        <v>121319.408</v>
      </c>
      <c r="N42" s="305">
        <v>0</v>
      </c>
      <c r="O42" s="129">
        <v>28928</v>
      </c>
      <c r="P42" s="130"/>
      <c r="Q42" s="131"/>
      <c r="R42" s="305">
        <v>-6983.8556973289296</v>
      </c>
      <c r="S42" s="128"/>
      <c r="T42" s="305">
        <v>0</v>
      </c>
      <c r="U42" s="132">
        <v>15713.378591582878</v>
      </c>
      <c r="V42" s="132">
        <v>0</v>
      </c>
      <c r="W42" s="133">
        <v>1153978.6640840578</v>
      </c>
      <c r="X42" s="134">
        <v>1132034.5197813867</v>
      </c>
    </row>
    <row r="43" spans="1:24" ht="10.5" x14ac:dyDescent="0.25">
      <c r="A43" s="123" t="s">
        <v>289</v>
      </c>
      <c r="B43" s="123" t="s">
        <v>62</v>
      </c>
      <c r="C43" s="124">
        <v>2084</v>
      </c>
      <c r="D43" s="125" t="s">
        <v>63</v>
      </c>
      <c r="E43" s="126"/>
      <c r="F43" s="304">
        <v>1245178.19664</v>
      </c>
      <c r="G43" s="305">
        <v>123272.48163586884</v>
      </c>
      <c r="H43" s="305">
        <v>91412.08628057639</v>
      </c>
      <c r="I43" s="305">
        <v>171780.39091347929</v>
      </c>
      <c r="J43" s="305">
        <v>0</v>
      </c>
      <c r="K43" s="305">
        <v>184642.44225629824</v>
      </c>
      <c r="L43" s="305">
        <v>10443.06107191209</v>
      </c>
      <c r="M43" s="129">
        <v>121319.408</v>
      </c>
      <c r="N43" s="305">
        <v>0</v>
      </c>
      <c r="O43" s="129">
        <v>33024</v>
      </c>
      <c r="P43" s="130"/>
      <c r="Q43" s="131"/>
      <c r="R43" s="305">
        <v>-13117.272049896797</v>
      </c>
      <c r="S43" s="128"/>
      <c r="T43" s="305">
        <v>0</v>
      </c>
      <c r="U43" s="132">
        <v>0</v>
      </c>
      <c r="V43" s="132">
        <v>0</v>
      </c>
      <c r="W43" s="133">
        <v>1967954.7947482378</v>
      </c>
      <c r="X43" s="134">
        <v>1948048.0667981347</v>
      </c>
    </row>
    <row r="44" spans="1:24" ht="10.5" x14ac:dyDescent="0.25">
      <c r="A44" s="148" t="s">
        <v>291</v>
      </c>
      <c r="B44" s="148"/>
      <c r="C44" s="124">
        <v>2183</v>
      </c>
      <c r="D44" s="125" t="s">
        <v>64</v>
      </c>
      <c r="E44" s="126"/>
      <c r="F44" s="304">
        <v>1344921.1529600001</v>
      </c>
      <c r="G44" s="305">
        <v>57281.106638884841</v>
      </c>
      <c r="H44" s="305">
        <v>37249.560872029528</v>
      </c>
      <c r="I44" s="305">
        <v>134385.71628439665</v>
      </c>
      <c r="J44" s="305">
        <v>0</v>
      </c>
      <c r="K44" s="305">
        <v>199211.38679519237</v>
      </c>
      <c r="L44" s="305">
        <v>118103.89360002249</v>
      </c>
      <c r="M44" s="129">
        <v>121319.408</v>
      </c>
      <c r="N44" s="305">
        <v>9394.627379677011</v>
      </c>
      <c r="O44" s="129">
        <v>6092.8</v>
      </c>
      <c r="P44" s="130"/>
      <c r="Q44" s="131"/>
      <c r="R44" s="305">
        <v>0</v>
      </c>
      <c r="S44" s="128"/>
      <c r="T44" s="305">
        <v>0</v>
      </c>
      <c r="U44" s="132">
        <v>0</v>
      </c>
      <c r="V44" s="132">
        <v>0</v>
      </c>
      <c r="W44" s="133">
        <v>2027959.6525302029</v>
      </c>
      <c r="X44" s="134">
        <v>2012472.2251505258</v>
      </c>
    </row>
    <row r="45" spans="1:24" ht="10.5" x14ac:dyDescent="0.25">
      <c r="A45" s="148" t="s">
        <v>291</v>
      </c>
      <c r="B45" s="148"/>
      <c r="C45" s="124">
        <v>2065</v>
      </c>
      <c r="D45" s="125" t="s">
        <v>309</v>
      </c>
      <c r="E45" s="126"/>
      <c r="F45" s="304">
        <v>1052127.3134399999</v>
      </c>
      <c r="G45" s="305">
        <v>99865.712800038847</v>
      </c>
      <c r="H45" s="305">
        <v>71014.342933317239</v>
      </c>
      <c r="I45" s="305">
        <v>128704.70710591722</v>
      </c>
      <c r="J45" s="305">
        <v>11924.02157324894</v>
      </c>
      <c r="K45" s="305">
        <v>192285.04112768653</v>
      </c>
      <c r="L45" s="305">
        <v>34264.686770867462</v>
      </c>
      <c r="M45" s="129">
        <v>121319.408</v>
      </c>
      <c r="N45" s="305">
        <v>0</v>
      </c>
      <c r="O45" s="129">
        <v>7731.2</v>
      </c>
      <c r="P45" s="130"/>
      <c r="Q45" s="131"/>
      <c r="R45" s="305">
        <v>0</v>
      </c>
      <c r="S45" s="128"/>
      <c r="T45" s="305">
        <v>0</v>
      </c>
      <c r="U45" s="132">
        <v>16076.626195705496</v>
      </c>
      <c r="V45" s="132">
        <v>0</v>
      </c>
      <c r="W45" s="133">
        <v>1735313.0599467817</v>
      </c>
      <c r="X45" s="134">
        <v>1727581.8599467818</v>
      </c>
    </row>
    <row r="46" spans="1:24" ht="10.5" x14ac:dyDescent="0.25">
      <c r="A46" s="148" t="s">
        <v>291</v>
      </c>
      <c r="B46" s="148"/>
      <c r="C46" s="149">
        <v>2007</v>
      </c>
      <c r="D46" s="125" t="s">
        <v>65</v>
      </c>
      <c r="E46" s="126"/>
      <c r="F46" s="304">
        <v>1235525.6524800002</v>
      </c>
      <c r="G46" s="305">
        <v>60387.325401038725</v>
      </c>
      <c r="H46" s="305">
        <v>45356.291378669972</v>
      </c>
      <c r="I46" s="305">
        <v>130873.32216856342</v>
      </c>
      <c r="J46" s="305">
        <v>14751.273531672248</v>
      </c>
      <c r="K46" s="305">
        <v>141122.43611749078</v>
      </c>
      <c r="L46" s="305">
        <v>96015.360000018351</v>
      </c>
      <c r="M46" s="129">
        <v>121319.408</v>
      </c>
      <c r="N46" s="305">
        <v>0</v>
      </c>
      <c r="O46" s="129">
        <v>7424</v>
      </c>
      <c r="P46" s="130"/>
      <c r="Q46" s="131"/>
      <c r="R46" s="305">
        <v>0</v>
      </c>
      <c r="S46" s="128"/>
      <c r="T46" s="305">
        <v>0</v>
      </c>
      <c r="U46" s="132">
        <v>11223.135262266966</v>
      </c>
      <c r="V46" s="132">
        <v>0</v>
      </c>
      <c r="W46" s="133">
        <v>1863998.2043397205</v>
      </c>
      <c r="X46" s="134">
        <v>1856574.2043397205</v>
      </c>
    </row>
    <row r="47" spans="1:24" ht="10.5" x14ac:dyDescent="0.25">
      <c r="A47" s="123" t="s">
        <v>289</v>
      </c>
      <c r="B47" s="123" t="s">
        <v>66</v>
      </c>
      <c r="C47" s="124">
        <v>5201</v>
      </c>
      <c r="D47" s="125" t="s">
        <v>67</v>
      </c>
      <c r="E47" s="126"/>
      <c r="F47" s="304">
        <v>669243.06176000007</v>
      </c>
      <c r="G47" s="305">
        <v>16683.057211656971</v>
      </c>
      <c r="H47" s="305">
        <v>11865.975922327429</v>
      </c>
      <c r="I47" s="305">
        <v>12290.121444663524</v>
      </c>
      <c r="J47" s="305">
        <v>0</v>
      </c>
      <c r="K47" s="305">
        <v>52689.808331037573</v>
      </c>
      <c r="L47" s="305">
        <v>2671.3364363641417</v>
      </c>
      <c r="M47" s="129">
        <v>121319.408</v>
      </c>
      <c r="N47" s="305">
        <v>0</v>
      </c>
      <c r="O47" s="129">
        <v>3097.6000000000004</v>
      </c>
      <c r="P47" s="130"/>
      <c r="Q47" s="131"/>
      <c r="R47" s="305">
        <v>-6563.1095332249151</v>
      </c>
      <c r="S47" s="128"/>
      <c r="T47" s="305">
        <v>357.23089395045827</v>
      </c>
      <c r="U47" s="132">
        <v>11742.245785708888</v>
      </c>
      <c r="V47" s="132">
        <v>0</v>
      </c>
      <c r="W47" s="133">
        <v>895396.73625248391</v>
      </c>
      <c r="X47" s="134">
        <v>898862.24578570889</v>
      </c>
    </row>
    <row r="48" spans="1:24" ht="10.5" x14ac:dyDescent="0.25">
      <c r="A48" s="123" t="s">
        <v>289</v>
      </c>
      <c r="B48" s="123" t="s">
        <v>68</v>
      </c>
      <c r="C48" s="124">
        <v>2027</v>
      </c>
      <c r="D48" s="125" t="s">
        <v>69</v>
      </c>
      <c r="E48" s="126"/>
      <c r="F48" s="304">
        <v>1213003.04944</v>
      </c>
      <c r="G48" s="305">
        <v>64139.429498206759</v>
      </c>
      <c r="H48" s="305">
        <v>48332.277381807304</v>
      </c>
      <c r="I48" s="305">
        <v>45374.557469103194</v>
      </c>
      <c r="J48" s="305">
        <v>815.33173090332116</v>
      </c>
      <c r="K48" s="305">
        <v>187897.82281740231</v>
      </c>
      <c r="L48" s="305">
        <v>80627.098272015253</v>
      </c>
      <c r="M48" s="129">
        <v>121319.408</v>
      </c>
      <c r="N48" s="305">
        <v>0</v>
      </c>
      <c r="O48" s="129">
        <v>26368</v>
      </c>
      <c r="P48" s="130"/>
      <c r="Q48" s="131"/>
      <c r="R48" s="305">
        <v>-12228.687348401865</v>
      </c>
      <c r="S48" s="128"/>
      <c r="T48" s="305">
        <v>0</v>
      </c>
      <c r="U48" s="132">
        <v>0</v>
      </c>
      <c r="V48" s="132">
        <v>0</v>
      </c>
      <c r="W48" s="133">
        <v>1775648.2872610367</v>
      </c>
      <c r="X48" s="134">
        <v>1761508.9746094386</v>
      </c>
    </row>
    <row r="49" spans="1:24" ht="10.5" x14ac:dyDescent="0.25">
      <c r="A49" s="123" t="s">
        <v>289</v>
      </c>
      <c r="B49" s="123" t="s">
        <v>70</v>
      </c>
      <c r="C49" s="124">
        <v>2182</v>
      </c>
      <c r="D49" s="125" t="s">
        <v>71</v>
      </c>
      <c r="E49" s="126"/>
      <c r="F49" s="304">
        <v>1348138.66768</v>
      </c>
      <c r="G49" s="305">
        <v>74351.894400028919</v>
      </c>
      <c r="H49" s="305">
        <v>54528.723199987631</v>
      </c>
      <c r="I49" s="305">
        <v>117828.8496000319</v>
      </c>
      <c r="J49" s="305">
        <v>0</v>
      </c>
      <c r="K49" s="305">
        <v>194515.9617677168</v>
      </c>
      <c r="L49" s="305">
        <v>100529.26646705822</v>
      </c>
      <c r="M49" s="129">
        <v>121319.408</v>
      </c>
      <c r="N49" s="305">
        <v>23526.790103497169</v>
      </c>
      <c r="O49" s="129">
        <v>39936</v>
      </c>
      <c r="P49" s="130"/>
      <c r="Q49" s="131"/>
      <c r="R49" s="305">
        <v>-13621.164646262914</v>
      </c>
      <c r="S49" s="128"/>
      <c r="T49" s="305">
        <v>0</v>
      </c>
      <c r="U49" s="132">
        <v>0</v>
      </c>
      <c r="V49" s="132">
        <v>0</v>
      </c>
      <c r="W49" s="133">
        <v>2061054.3965720579</v>
      </c>
      <c r="X49" s="134">
        <v>2011212.7711148236</v>
      </c>
    </row>
    <row r="50" spans="1:24" ht="10.5" x14ac:dyDescent="0.25">
      <c r="A50" s="123" t="s">
        <v>289</v>
      </c>
      <c r="B50" s="123" t="s">
        <v>72</v>
      </c>
      <c r="C50" s="124">
        <v>2157</v>
      </c>
      <c r="D50" s="125" t="s">
        <v>73</v>
      </c>
      <c r="E50" s="126"/>
      <c r="F50" s="304">
        <v>566282.59071999998</v>
      </c>
      <c r="G50" s="305">
        <v>47260.594193276804</v>
      </c>
      <c r="H50" s="305">
        <v>35324.302669654899</v>
      </c>
      <c r="I50" s="305">
        <v>42137.976952820383</v>
      </c>
      <c r="J50" s="305">
        <v>0</v>
      </c>
      <c r="K50" s="305">
        <v>59795.578031905345</v>
      </c>
      <c r="L50" s="305">
        <v>2517.8711493675651</v>
      </c>
      <c r="M50" s="129">
        <v>121319.408</v>
      </c>
      <c r="N50" s="305">
        <v>0</v>
      </c>
      <c r="O50" s="129">
        <v>19710.5</v>
      </c>
      <c r="P50" s="130"/>
      <c r="Q50" s="131"/>
      <c r="R50" s="305">
        <v>-5879.012603185668</v>
      </c>
      <c r="S50" s="128"/>
      <c r="T50" s="305">
        <v>0</v>
      </c>
      <c r="U50" s="132">
        <v>28830.670655258815</v>
      </c>
      <c r="V50" s="132">
        <v>0</v>
      </c>
      <c r="W50" s="133">
        <v>917300.47976909811</v>
      </c>
      <c r="X50" s="134">
        <v>903468.99237228383</v>
      </c>
    </row>
    <row r="51" spans="1:24" ht="10.5" x14ac:dyDescent="0.25">
      <c r="A51" s="148" t="s">
        <v>291</v>
      </c>
      <c r="B51" s="148"/>
      <c r="C51" s="124">
        <v>2034</v>
      </c>
      <c r="D51" s="125" t="s">
        <v>388</v>
      </c>
      <c r="E51" s="126"/>
      <c r="F51" s="304">
        <v>1682760.1985600002</v>
      </c>
      <c r="G51" s="305">
        <v>94428.315068693439</v>
      </c>
      <c r="H51" s="305">
        <v>66049.073623865552</v>
      </c>
      <c r="I51" s="305">
        <v>200182.36113263853</v>
      </c>
      <c r="J51" s="305">
        <v>0</v>
      </c>
      <c r="K51" s="305">
        <v>215059.78352501261</v>
      </c>
      <c r="L51" s="305">
        <v>134393.96275202555</v>
      </c>
      <c r="M51" s="129">
        <v>121319.408</v>
      </c>
      <c r="N51" s="305">
        <v>0</v>
      </c>
      <c r="O51" s="129">
        <v>8294.4</v>
      </c>
      <c r="P51" s="130"/>
      <c r="Q51" s="131"/>
      <c r="R51" s="305">
        <v>0</v>
      </c>
      <c r="S51" s="128"/>
      <c r="T51" s="305">
        <v>0</v>
      </c>
      <c r="U51" s="132">
        <v>59406.899933393113</v>
      </c>
      <c r="V51" s="132">
        <v>0</v>
      </c>
      <c r="W51" s="133">
        <v>2581894.4025956285</v>
      </c>
      <c r="X51" s="134">
        <v>2573600.0025956286</v>
      </c>
    </row>
    <row r="52" spans="1:24" ht="10.5" x14ac:dyDescent="0.25">
      <c r="A52" s="148" t="s">
        <v>291</v>
      </c>
      <c r="B52" s="148"/>
      <c r="C52" s="124">
        <v>2033</v>
      </c>
      <c r="D52" s="125" t="s">
        <v>74</v>
      </c>
      <c r="E52" s="126"/>
      <c r="F52" s="304">
        <v>646720.45872</v>
      </c>
      <c r="G52" s="305">
        <v>39927.773560411573</v>
      </c>
      <c r="H52" s="305">
        <v>29000.381893062757</v>
      </c>
      <c r="I52" s="305">
        <v>59135.301718827839</v>
      </c>
      <c r="J52" s="305">
        <v>0</v>
      </c>
      <c r="K52" s="305">
        <v>66084.753687276592</v>
      </c>
      <c r="L52" s="305">
        <v>3301.8363488378423</v>
      </c>
      <c r="M52" s="129">
        <v>121319.408</v>
      </c>
      <c r="N52" s="305">
        <v>0</v>
      </c>
      <c r="O52" s="129">
        <v>4838.4000000000005</v>
      </c>
      <c r="P52" s="130"/>
      <c r="Q52" s="131"/>
      <c r="R52" s="305">
        <v>0</v>
      </c>
      <c r="S52" s="128"/>
      <c r="T52" s="305">
        <v>0</v>
      </c>
      <c r="U52" s="132">
        <v>0</v>
      </c>
      <c r="V52" s="132">
        <v>0</v>
      </c>
      <c r="W52" s="133">
        <v>970328.31392841658</v>
      </c>
      <c r="X52" s="134">
        <v>965489.91392841656</v>
      </c>
    </row>
    <row r="53" spans="1:24" ht="10.5" x14ac:dyDescent="0.25">
      <c r="A53" s="148" t="s">
        <v>291</v>
      </c>
      <c r="B53" s="148"/>
      <c r="C53" s="124">
        <v>2093</v>
      </c>
      <c r="D53" s="125" t="s">
        <v>75</v>
      </c>
      <c r="E53" s="126"/>
      <c r="F53" s="304">
        <v>1216220.5641600001</v>
      </c>
      <c r="G53" s="305">
        <v>61311.117109971485</v>
      </c>
      <c r="H53" s="305">
        <v>46515.294659675368</v>
      </c>
      <c r="I53" s="305">
        <v>74216.637160229482</v>
      </c>
      <c r="J53" s="305">
        <v>0</v>
      </c>
      <c r="K53" s="305">
        <v>147928.85886090421</v>
      </c>
      <c r="L53" s="305">
        <v>34329.241800006595</v>
      </c>
      <c r="M53" s="129">
        <v>121319.408</v>
      </c>
      <c r="N53" s="305">
        <v>0</v>
      </c>
      <c r="O53" s="129">
        <v>8499.2000000000007</v>
      </c>
      <c r="P53" s="130"/>
      <c r="Q53" s="131"/>
      <c r="R53" s="305">
        <v>0</v>
      </c>
      <c r="S53" s="128"/>
      <c r="T53" s="305">
        <v>0</v>
      </c>
      <c r="U53" s="132">
        <v>0</v>
      </c>
      <c r="V53" s="132">
        <v>0</v>
      </c>
      <c r="W53" s="133">
        <v>1710340.3217507871</v>
      </c>
      <c r="X53" s="134">
        <v>1701841.1217507871</v>
      </c>
    </row>
    <row r="54" spans="1:24" ht="10.5" x14ac:dyDescent="0.25">
      <c r="A54" s="148" t="s">
        <v>291</v>
      </c>
      <c r="B54" s="148"/>
      <c r="C54" s="149">
        <v>2114</v>
      </c>
      <c r="D54" s="125" t="s">
        <v>76</v>
      </c>
      <c r="E54" s="126"/>
      <c r="F54" s="304">
        <v>685330.63536000007</v>
      </c>
      <c r="G54" s="305">
        <v>11264.679418872305</v>
      </c>
      <c r="H54" s="305">
        <v>7084.3880377342512</v>
      </c>
      <c r="I54" s="305">
        <v>5054.535011322122</v>
      </c>
      <c r="J54" s="305">
        <v>0</v>
      </c>
      <c r="K54" s="305">
        <v>43410.059252461564</v>
      </c>
      <c r="L54" s="305">
        <v>0</v>
      </c>
      <c r="M54" s="129">
        <v>121319.408</v>
      </c>
      <c r="N54" s="305">
        <v>0</v>
      </c>
      <c r="O54" s="129">
        <v>3148.8</v>
      </c>
      <c r="P54" s="130"/>
      <c r="Q54" s="131"/>
      <c r="R54" s="305">
        <v>0</v>
      </c>
      <c r="S54" s="128"/>
      <c r="T54" s="305">
        <v>34981.294919609856</v>
      </c>
      <c r="U54" s="132">
        <v>0</v>
      </c>
      <c r="V54" s="132">
        <v>0</v>
      </c>
      <c r="W54" s="133">
        <v>911593.80000000016</v>
      </c>
      <c r="X54" s="134">
        <v>908445.00000000012</v>
      </c>
    </row>
    <row r="55" spans="1:24" ht="10.5" x14ac:dyDescent="0.25">
      <c r="A55" s="148" t="s">
        <v>291</v>
      </c>
      <c r="B55" s="148"/>
      <c r="C55" s="149">
        <v>2121</v>
      </c>
      <c r="D55" s="125" t="s">
        <v>77</v>
      </c>
      <c r="E55" s="126"/>
      <c r="F55" s="304">
        <v>958819.38656000001</v>
      </c>
      <c r="G55" s="305">
        <v>27009.353484977826</v>
      </c>
      <c r="H55" s="305">
        <v>18311.426091499128</v>
      </c>
      <c r="I55" s="305">
        <v>21009.439403927281</v>
      </c>
      <c r="J55" s="305">
        <v>0</v>
      </c>
      <c r="K55" s="305">
        <v>96599.794579850626</v>
      </c>
      <c r="L55" s="305">
        <v>0</v>
      </c>
      <c r="M55" s="129">
        <v>121319.408</v>
      </c>
      <c r="N55" s="305">
        <v>0</v>
      </c>
      <c r="O55" s="129">
        <v>5888</v>
      </c>
      <c r="P55" s="130"/>
      <c r="Q55" s="131"/>
      <c r="R55" s="305">
        <v>0</v>
      </c>
      <c r="S55" s="128"/>
      <c r="T55" s="305">
        <v>27901.191879744951</v>
      </c>
      <c r="U55" s="132">
        <v>391.59605333325453</v>
      </c>
      <c r="V55" s="132">
        <v>0</v>
      </c>
      <c r="W55" s="133">
        <v>1277249.5960533333</v>
      </c>
      <c r="X55" s="134">
        <v>1271361.5960533333</v>
      </c>
    </row>
    <row r="56" spans="1:24" ht="10.5" x14ac:dyDescent="0.25">
      <c r="A56" s="148" t="s">
        <v>291</v>
      </c>
      <c r="B56" s="148"/>
      <c r="C56" s="124">
        <v>2038</v>
      </c>
      <c r="D56" s="125" t="s">
        <v>24</v>
      </c>
      <c r="E56" s="126"/>
      <c r="F56" s="304">
        <v>2049556.8766400001</v>
      </c>
      <c r="G56" s="305">
        <v>124509.91840004842</v>
      </c>
      <c r="H56" s="305">
        <v>88844.21279998</v>
      </c>
      <c r="I56" s="305">
        <v>225216.02880006103</v>
      </c>
      <c r="J56" s="305">
        <v>0</v>
      </c>
      <c r="K56" s="305">
        <v>241346.3425706808</v>
      </c>
      <c r="L56" s="305">
        <v>129639.1758786353</v>
      </c>
      <c r="M56" s="129">
        <v>121319.408</v>
      </c>
      <c r="N56" s="305">
        <v>0</v>
      </c>
      <c r="O56" s="129">
        <v>11161.6</v>
      </c>
      <c r="P56" s="130"/>
      <c r="Q56" s="131"/>
      <c r="R56" s="305">
        <v>0</v>
      </c>
      <c r="S56" s="128"/>
      <c r="T56" s="305">
        <v>0</v>
      </c>
      <c r="U56" s="132">
        <v>0</v>
      </c>
      <c r="V56" s="132">
        <v>0</v>
      </c>
      <c r="W56" s="133">
        <v>2991593.5630894052</v>
      </c>
      <c r="X56" s="134">
        <v>2980431.9630894051</v>
      </c>
    </row>
    <row r="57" spans="1:24" ht="10.5" x14ac:dyDescent="0.25">
      <c r="A57" s="123" t="s">
        <v>289</v>
      </c>
      <c r="B57" s="123" t="s">
        <v>78</v>
      </c>
      <c r="C57" s="124">
        <v>3308</v>
      </c>
      <c r="D57" s="125" t="s">
        <v>79</v>
      </c>
      <c r="E57" s="126"/>
      <c r="F57" s="304">
        <v>1299875.9468799999</v>
      </c>
      <c r="G57" s="305">
        <v>44039.064827603332</v>
      </c>
      <c r="H57" s="305">
        <v>33678.688220682132</v>
      </c>
      <c r="I57" s="305">
        <v>57325.426758636197</v>
      </c>
      <c r="J57" s="305">
        <v>0</v>
      </c>
      <c r="K57" s="305">
        <v>101161.33292455683</v>
      </c>
      <c r="L57" s="305">
        <v>18474.863019656703</v>
      </c>
      <c r="M57" s="129">
        <v>121319.408</v>
      </c>
      <c r="N57" s="305">
        <v>0</v>
      </c>
      <c r="O57" s="129">
        <v>6400</v>
      </c>
      <c r="P57" s="130"/>
      <c r="Q57" s="131"/>
      <c r="R57" s="305">
        <v>-12861.886040686824</v>
      </c>
      <c r="S57" s="128"/>
      <c r="T57" s="305">
        <v>47185.269368864945</v>
      </c>
      <c r="U57" s="132">
        <v>124549.48630844639</v>
      </c>
      <c r="V57" s="132">
        <v>0</v>
      </c>
      <c r="W57" s="133">
        <v>1841147.6002677598</v>
      </c>
      <c r="X57" s="134">
        <v>1847609.4863084464</v>
      </c>
    </row>
    <row r="58" spans="1:24" ht="10.5" x14ac:dyDescent="0.25">
      <c r="A58" s="148" t="s">
        <v>291</v>
      </c>
      <c r="B58" s="148" t="s">
        <v>80</v>
      </c>
      <c r="C58" s="149">
        <v>2026</v>
      </c>
      <c r="D58" s="125" t="s">
        <v>81</v>
      </c>
      <c r="E58" s="126"/>
      <c r="F58" s="304">
        <v>1068214.8870399999</v>
      </c>
      <c r="G58" s="305">
        <v>93043.439141039125</v>
      </c>
      <c r="H58" s="305">
        <v>66293.08307255141</v>
      </c>
      <c r="I58" s="305">
        <v>104160.85186079513</v>
      </c>
      <c r="J58" s="305">
        <v>0</v>
      </c>
      <c r="K58" s="305">
        <v>115139.71904693816</v>
      </c>
      <c r="L58" s="305">
        <v>15034.948760978463</v>
      </c>
      <c r="M58" s="129">
        <v>121319.408</v>
      </c>
      <c r="N58" s="305">
        <v>0</v>
      </c>
      <c r="O58" s="129">
        <v>7116.8</v>
      </c>
      <c r="P58" s="130"/>
      <c r="Q58" s="131"/>
      <c r="R58" s="305">
        <v>0</v>
      </c>
      <c r="S58" s="128"/>
      <c r="T58" s="305">
        <v>0</v>
      </c>
      <c r="U58" s="132">
        <v>20658.85357184778</v>
      </c>
      <c r="V58" s="132">
        <v>0</v>
      </c>
      <c r="W58" s="133">
        <v>1610981.99049415</v>
      </c>
      <c r="X58" s="134">
        <v>1603865.1904941499</v>
      </c>
    </row>
    <row r="59" spans="1:24" ht="10.5" x14ac:dyDescent="0.25">
      <c r="A59" s="123" t="s">
        <v>289</v>
      </c>
      <c r="B59" s="123" t="s">
        <v>82</v>
      </c>
      <c r="C59" s="124">
        <v>5203</v>
      </c>
      <c r="D59" s="125" t="s">
        <v>83</v>
      </c>
      <c r="E59" s="126"/>
      <c r="F59" s="304">
        <v>672460.57648000005</v>
      </c>
      <c r="G59" s="305">
        <v>22423.587200008722</v>
      </c>
      <c r="H59" s="305">
        <v>14572.331199996741</v>
      </c>
      <c r="I59" s="305">
        <v>48597.774400013172</v>
      </c>
      <c r="J59" s="305">
        <v>0</v>
      </c>
      <c r="K59" s="305">
        <v>63340.635673746729</v>
      </c>
      <c r="L59" s="305">
        <v>3298.9914413414044</v>
      </c>
      <c r="M59" s="129">
        <v>121319.408</v>
      </c>
      <c r="N59" s="305">
        <v>0</v>
      </c>
      <c r="O59" s="129">
        <v>2585.6000000000004</v>
      </c>
      <c r="P59" s="130"/>
      <c r="Q59" s="131"/>
      <c r="R59" s="305">
        <v>-6650.2706387627686</v>
      </c>
      <c r="S59" s="128"/>
      <c r="T59" s="305">
        <v>0</v>
      </c>
      <c r="U59" s="132">
        <v>10839.437963510863</v>
      </c>
      <c r="V59" s="132">
        <v>0</v>
      </c>
      <c r="W59" s="133">
        <v>952788.07171985472</v>
      </c>
      <c r="X59" s="134">
        <v>956852.74235861748</v>
      </c>
    </row>
    <row r="60" spans="1:24" ht="10.5" x14ac:dyDescent="0.25">
      <c r="A60" s="148" t="s">
        <v>291</v>
      </c>
      <c r="B60" s="148"/>
      <c r="C60" s="124">
        <v>5204</v>
      </c>
      <c r="D60" s="125" t="s">
        <v>84</v>
      </c>
      <c r="E60" s="126"/>
      <c r="F60" s="304">
        <v>1335268.6088</v>
      </c>
      <c r="G60" s="305">
        <v>56377.364259014736</v>
      </c>
      <c r="H60" s="305">
        <v>42103.857841717028</v>
      </c>
      <c r="I60" s="305">
        <v>93534.267645109299</v>
      </c>
      <c r="J60" s="305">
        <v>0</v>
      </c>
      <c r="K60" s="305">
        <v>186544.04681819273</v>
      </c>
      <c r="L60" s="305">
        <v>55836.31333334394</v>
      </c>
      <c r="M60" s="129">
        <v>121319.408</v>
      </c>
      <c r="N60" s="305">
        <v>0</v>
      </c>
      <c r="O60" s="129">
        <v>7680</v>
      </c>
      <c r="P60" s="130"/>
      <c r="Q60" s="131"/>
      <c r="R60" s="305">
        <v>0</v>
      </c>
      <c r="S60" s="128"/>
      <c r="T60" s="305">
        <v>0</v>
      </c>
      <c r="U60" s="132">
        <v>0</v>
      </c>
      <c r="V60" s="132">
        <v>0</v>
      </c>
      <c r="W60" s="133">
        <v>1898663.866697378</v>
      </c>
      <c r="X60" s="134">
        <v>1890983.866697378</v>
      </c>
    </row>
    <row r="61" spans="1:24" ht="10.5" x14ac:dyDescent="0.25">
      <c r="A61" s="148" t="s">
        <v>291</v>
      </c>
      <c r="B61" s="148"/>
      <c r="C61" s="124">
        <v>2196</v>
      </c>
      <c r="D61" s="125" t="s">
        <v>85</v>
      </c>
      <c r="E61" s="126"/>
      <c r="F61" s="304">
        <v>672460.57648000005</v>
      </c>
      <c r="G61" s="305">
        <v>73761.800000028685</v>
      </c>
      <c r="H61" s="305">
        <v>52648.422399988114</v>
      </c>
      <c r="I61" s="305">
        <v>96905.502400026191</v>
      </c>
      <c r="J61" s="305">
        <v>0</v>
      </c>
      <c r="K61" s="305">
        <v>95607.913866672287</v>
      </c>
      <c r="L61" s="305">
        <v>8007.0436338998261</v>
      </c>
      <c r="M61" s="129">
        <v>121319.408</v>
      </c>
      <c r="N61" s="305">
        <v>0</v>
      </c>
      <c r="O61" s="129">
        <v>5427.2000000000007</v>
      </c>
      <c r="P61" s="130"/>
      <c r="Q61" s="131"/>
      <c r="R61" s="305">
        <v>0</v>
      </c>
      <c r="S61" s="128"/>
      <c r="T61" s="305">
        <v>0</v>
      </c>
      <c r="U61" s="132">
        <v>44239.882322241552</v>
      </c>
      <c r="V61" s="132">
        <v>0</v>
      </c>
      <c r="W61" s="133">
        <v>1170377.7491028567</v>
      </c>
      <c r="X61" s="134">
        <v>1164950.5491028568</v>
      </c>
    </row>
    <row r="62" spans="1:24" ht="10.5" x14ac:dyDescent="0.25">
      <c r="A62" s="148" t="s">
        <v>291</v>
      </c>
      <c r="B62" s="148"/>
      <c r="C62" s="124">
        <v>2123</v>
      </c>
      <c r="D62" s="125" t="s">
        <v>310</v>
      </c>
      <c r="E62" s="126"/>
      <c r="F62" s="304">
        <v>1036039.7398400001</v>
      </c>
      <c r="G62" s="305">
        <v>66066.833370140637</v>
      </c>
      <c r="H62" s="305">
        <v>50019.783494241638</v>
      </c>
      <c r="I62" s="305">
        <v>101844.16602301602</v>
      </c>
      <c r="J62" s="305">
        <v>2670.8065710155806</v>
      </c>
      <c r="K62" s="305">
        <v>110757.71840000649</v>
      </c>
      <c r="L62" s="305">
        <v>54000.767772913488</v>
      </c>
      <c r="M62" s="129">
        <v>121319.408</v>
      </c>
      <c r="N62" s="305">
        <v>0</v>
      </c>
      <c r="O62" s="129">
        <v>6707.2000000000007</v>
      </c>
      <c r="P62" s="130"/>
      <c r="Q62" s="131"/>
      <c r="R62" s="305">
        <v>0</v>
      </c>
      <c r="S62" s="128"/>
      <c r="T62" s="305">
        <v>0</v>
      </c>
      <c r="U62" s="132">
        <v>34548.312946387101</v>
      </c>
      <c r="V62" s="132">
        <v>0</v>
      </c>
      <c r="W62" s="133">
        <v>1583974.7364177208</v>
      </c>
      <c r="X62" s="134">
        <v>1577267.5364177208</v>
      </c>
    </row>
    <row r="63" spans="1:24" ht="10.5" x14ac:dyDescent="0.25">
      <c r="A63" s="123" t="s">
        <v>289</v>
      </c>
      <c r="B63" s="123" t="s">
        <v>86</v>
      </c>
      <c r="C63" s="124">
        <v>3379</v>
      </c>
      <c r="D63" s="125" t="s">
        <v>87</v>
      </c>
      <c r="E63" s="126"/>
      <c r="F63" s="304">
        <v>1309528.49104</v>
      </c>
      <c r="G63" s="305">
        <v>59453.457109827039</v>
      </c>
      <c r="H63" s="305">
        <v>39858.459666657596</v>
      </c>
      <c r="I63" s="305">
        <v>116642.11563532578</v>
      </c>
      <c r="J63" s="305">
        <v>0</v>
      </c>
      <c r="K63" s="305">
        <v>174847.56177778801</v>
      </c>
      <c r="L63" s="305">
        <v>27019.093136967829</v>
      </c>
      <c r="M63" s="129">
        <v>121319.408</v>
      </c>
      <c r="N63" s="305">
        <v>0</v>
      </c>
      <c r="O63" s="129">
        <v>39168</v>
      </c>
      <c r="P63" s="130"/>
      <c r="Q63" s="131"/>
      <c r="R63" s="305">
        <v>-13105.615229729625</v>
      </c>
      <c r="S63" s="128"/>
      <c r="T63" s="305">
        <v>0</v>
      </c>
      <c r="U63" s="132">
        <v>0</v>
      </c>
      <c r="V63" s="132">
        <v>0</v>
      </c>
      <c r="W63" s="133">
        <v>1874730.9711368366</v>
      </c>
      <c r="X63" s="134">
        <v>1848668.5863665661</v>
      </c>
    </row>
    <row r="64" spans="1:24" ht="10.5" x14ac:dyDescent="0.25">
      <c r="A64" s="148" t="s">
        <v>291</v>
      </c>
      <c r="B64" s="148"/>
      <c r="C64" s="124">
        <v>2029</v>
      </c>
      <c r="D64" s="125" t="s">
        <v>389</v>
      </c>
      <c r="E64" s="126"/>
      <c r="F64" s="304">
        <v>2027034.2736000002</v>
      </c>
      <c r="G64" s="305">
        <v>118179.12927800124</v>
      </c>
      <c r="H64" s="305">
        <v>79950.329942473967</v>
      </c>
      <c r="I64" s="305">
        <v>189523.44989142506</v>
      </c>
      <c r="J64" s="305">
        <v>0</v>
      </c>
      <c r="K64" s="305">
        <v>367537.54153848311</v>
      </c>
      <c r="L64" s="305">
        <v>184938.6763636714</v>
      </c>
      <c r="M64" s="129">
        <v>121319.408</v>
      </c>
      <c r="N64" s="305">
        <v>9394.627379677011</v>
      </c>
      <c r="O64" s="129">
        <v>7680</v>
      </c>
      <c r="P64" s="130"/>
      <c r="Q64" s="131"/>
      <c r="R64" s="305">
        <v>0</v>
      </c>
      <c r="S64" s="128"/>
      <c r="T64" s="305">
        <v>0</v>
      </c>
      <c r="U64" s="132">
        <v>0</v>
      </c>
      <c r="V64" s="132">
        <v>0</v>
      </c>
      <c r="W64" s="133">
        <v>3105557.4359937315</v>
      </c>
      <c r="X64" s="134">
        <v>3088482.8086140547</v>
      </c>
    </row>
    <row r="65" spans="1:24" ht="10.5" x14ac:dyDescent="0.25">
      <c r="A65" s="148" t="s">
        <v>291</v>
      </c>
      <c r="B65" s="148"/>
      <c r="C65" s="124">
        <v>2180</v>
      </c>
      <c r="D65" s="125" t="s">
        <v>390</v>
      </c>
      <c r="E65" s="126"/>
      <c r="F65" s="304">
        <v>1396401.38848</v>
      </c>
      <c r="G65" s="305">
        <v>121868.73725797843</v>
      </c>
      <c r="H65" s="305">
        <v>85357.011258831248</v>
      </c>
      <c r="I65" s="305">
        <v>182828.05240648627</v>
      </c>
      <c r="J65" s="305">
        <v>0</v>
      </c>
      <c r="K65" s="305">
        <v>174775.31589886083</v>
      </c>
      <c r="L65" s="305">
        <v>92708.155328704059</v>
      </c>
      <c r="M65" s="129">
        <v>121319.408</v>
      </c>
      <c r="N65" s="305">
        <v>0</v>
      </c>
      <c r="O65" s="129">
        <v>6912</v>
      </c>
      <c r="P65" s="130"/>
      <c r="Q65" s="131"/>
      <c r="R65" s="305">
        <v>0</v>
      </c>
      <c r="S65" s="128"/>
      <c r="T65" s="305">
        <v>0</v>
      </c>
      <c r="U65" s="132">
        <v>154920.73578606243</v>
      </c>
      <c r="V65" s="132">
        <v>0</v>
      </c>
      <c r="W65" s="133">
        <v>2337090.8044169229</v>
      </c>
      <c r="X65" s="134">
        <v>2330178.8044169229</v>
      </c>
    </row>
    <row r="66" spans="1:24" ht="10.5" x14ac:dyDescent="0.25">
      <c r="A66" s="123" t="s">
        <v>289</v>
      </c>
      <c r="B66" s="123" t="s">
        <v>88</v>
      </c>
      <c r="C66" s="124">
        <v>2168</v>
      </c>
      <c r="D66" s="125" t="s">
        <v>89</v>
      </c>
      <c r="E66" s="126"/>
      <c r="F66" s="304">
        <v>997429.56320000009</v>
      </c>
      <c r="G66" s="305">
        <v>36223.616633677455</v>
      </c>
      <c r="H66" s="305">
        <v>27894.231339927625</v>
      </c>
      <c r="I66" s="305">
        <v>40367.843960407045</v>
      </c>
      <c r="J66" s="305">
        <v>0</v>
      </c>
      <c r="K66" s="305">
        <v>82436.717176475417</v>
      </c>
      <c r="L66" s="305">
        <v>8826.7996589164086</v>
      </c>
      <c r="M66" s="129">
        <v>121319.408</v>
      </c>
      <c r="N66" s="305">
        <v>0</v>
      </c>
      <c r="O66" s="129">
        <v>29440</v>
      </c>
      <c r="P66" s="130"/>
      <c r="Q66" s="131"/>
      <c r="R66" s="305">
        <v>-9893.1540307416817</v>
      </c>
      <c r="S66" s="128"/>
      <c r="T66" s="305">
        <v>7651.8200305961454</v>
      </c>
      <c r="U66" s="132">
        <v>0</v>
      </c>
      <c r="V66" s="132">
        <v>0</v>
      </c>
      <c r="W66" s="133">
        <v>1341696.8459692583</v>
      </c>
      <c r="X66" s="134">
        <v>1322150</v>
      </c>
    </row>
    <row r="67" spans="1:24" ht="10.5" x14ac:dyDescent="0.25">
      <c r="A67" s="123" t="s">
        <v>289</v>
      </c>
      <c r="B67" s="123" t="s">
        <v>90</v>
      </c>
      <c r="C67" s="124">
        <v>3304</v>
      </c>
      <c r="D67" s="125" t="s">
        <v>91</v>
      </c>
      <c r="E67" s="126"/>
      <c r="F67" s="304">
        <v>1380313.81488</v>
      </c>
      <c r="G67" s="305">
        <v>18971.465862302459</v>
      </c>
      <c r="H67" s="305">
        <v>11806.923934423561</v>
      </c>
      <c r="I67" s="305">
        <v>33461.324852468068</v>
      </c>
      <c r="J67" s="305">
        <v>0</v>
      </c>
      <c r="K67" s="305">
        <v>62432.425946305033</v>
      </c>
      <c r="L67" s="305">
        <v>3985.0484646583027</v>
      </c>
      <c r="M67" s="129">
        <v>121319.408</v>
      </c>
      <c r="N67" s="305">
        <v>0</v>
      </c>
      <c r="O67" s="129">
        <v>7270.4000000000005</v>
      </c>
      <c r="P67" s="130"/>
      <c r="Q67" s="131"/>
      <c r="R67" s="305">
        <v>-13384.755129473366</v>
      </c>
      <c r="S67" s="128"/>
      <c r="T67" s="305">
        <v>197394.58805984259</v>
      </c>
      <c r="U67" s="132">
        <v>0</v>
      </c>
      <c r="V67" s="132">
        <v>0</v>
      </c>
      <c r="W67" s="133">
        <v>1823570.6448705266</v>
      </c>
      <c r="X67" s="134">
        <v>1829685</v>
      </c>
    </row>
    <row r="68" spans="1:24" ht="10.5" x14ac:dyDescent="0.25">
      <c r="A68" s="123" t="s">
        <v>289</v>
      </c>
      <c r="B68" s="123" t="s">
        <v>92</v>
      </c>
      <c r="C68" s="124">
        <v>2124</v>
      </c>
      <c r="D68" s="125" t="s">
        <v>93</v>
      </c>
      <c r="E68" s="126"/>
      <c r="F68" s="304">
        <v>1225873.1083200001</v>
      </c>
      <c r="G68" s="305">
        <v>116576.42702226756</v>
      </c>
      <c r="H68" s="305">
        <v>81968.430311092641</v>
      </c>
      <c r="I68" s="305">
        <v>138502.55368892642</v>
      </c>
      <c r="J68" s="305">
        <v>0</v>
      </c>
      <c r="K68" s="305">
        <v>131533.42140193697</v>
      </c>
      <c r="L68" s="305">
        <v>11924.276809848428</v>
      </c>
      <c r="M68" s="129">
        <v>121319.408</v>
      </c>
      <c r="N68" s="305">
        <v>0</v>
      </c>
      <c r="O68" s="129">
        <v>27648</v>
      </c>
      <c r="P68" s="130"/>
      <c r="Q68" s="131"/>
      <c r="R68" s="305">
        <v>-12866.896515734892</v>
      </c>
      <c r="S68" s="128"/>
      <c r="T68" s="305">
        <v>0</v>
      </c>
      <c r="U68" s="132">
        <v>64752.135174748255</v>
      </c>
      <c r="V68" s="132">
        <v>0</v>
      </c>
      <c r="W68" s="133">
        <v>1907230.8642130855</v>
      </c>
      <c r="X68" s="134">
        <v>1892449.7607288205</v>
      </c>
    </row>
    <row r="69" spans="1:24" ht="10.5" x14ac:dyDescent="0.25">
      <c r="A69" s="148" t="s">
        <v>291</v>
      </c>
      <c r="B69" s="148"/>
      <c r="C69" s="149">
        <v>2195</v>
      </c>
      <c r="D69" s="125" t="s">
        <v>94</v>
      </c>
      <c r="E69" s="126"/>
      <c r="F69" s="304">
        <v>2001294.1558400001</v>
      </c>
      <c r="G69" s="305">
        <v>73526.334221676414</v>
      </c>
      <c r="H69" s="305">
        <v>48652.403494657956</v>
      </c>
      <c r="I69" s="305">
        <v>216770.02499004256</v>
      </c>
      <c r="J69" s="305">
        <v>0</v>
      </c>
      <c r="K69" s="305">
        <v>123658.63498891737</v>
      </c>
      <c r="L69" s="305">
        <v>145236.76246644265</v>
      </c>
      <c r="M69" s="129">
        <v>121319.408</v>
      </c>
      <c r="N69" s="305">
        <v>0</v>
      </c>
      <c r="O69" s="129">
        <v>8038.4000000000005</v>
      </c>
      <c r="P69" s="130"/>
      <c r="Q69" s="131"/>
      <c r="R69" s="305">
        <v>0</v>
      </c>
      <c r="S69" s="128"/>
      <c r="T69" s="305">
        <v>0</v>
      </c>
      <c r="U69" s="132">
        <v>114467.67146357521</v>
      </c>
      <c r="V69" s="132">
        <v>0</v>
      </c>
      <c r="W69" s="133">
        <v>2852963.7954653124</v>
      </c>
      <c r="X69" s="134">
        <v>2844925.3954653125</v>
      </c>
    </row>
    <row r="70" spans="1:24" ht="10.5" x14ac:dyDescent="0.25">
      <c r="A70" s="123" t="s">
        <v>289</v>
      </c>
      <c r="B70" s="123" t="s">
        <v>95</v>
      </c>
      <c r="C70" s="124">
        <v>5207</v>
      </c>
      <c r="D70" s="125" t="s">
        <v>96</v>
      </c>
      <c r="E70" s="126"/>
      <c r="F70" s="304">
        <v>341056.56031999999</v>
      </c>
      <c r="G70" s="305">
        <v>4250.9713087395166</v>
      </c>
      <c r="H70" s="305">
        <v>1935.0668427180101</v>
      </c>
      <c r="I70" s="305">
        <v>9726.798757284183</v>
      </c>
      <c r="J70" s="305">
        <v>0</v>
      </c>
      <c r="K70" s="305">
        <v>26163.035990806136</v>
      </c>
      <c r="L70" s="305">
        <v>0</v>
      </c>
      <c r="M70" s="129">
        <v>121319.408</v>
      </c>
      <c r="N70" s="305">
        <v>0</v>
      </c>
      <c r="O70" s="129">
        <v>1715.2</v>
      </c>
      <c r="P70" s="130"/>
      <c r="Q70" s="131"/>
      <c r="R70" s="305">
        <v>-3302.8995352155753</v>
      </c>
      <c r="S70" s="128"/>
      <c r="T70" s="305">
        <v>0</v>
      </c>
      <c r="U70" s="132">
        <v>36853.552354303538</v>
      </c>
      <c r="V70" s="132">
        <v>0</v>
      </c>
      <c r="W70" s="133">
        <v>539717.69403863582</v>
      </c>
      <c r="X70" s="134">
        <v>541305.39357385132</v>
      </c>
    </row>
    <row r="71" spans="1:24" ht="10.5" x14ac:dyDescent="0.25">
      <c r="A71" s="123" t="s">
        <v>289</v>
      </c>
      <c r="B71" s="123" t="s">
        <v>97</v>
      </c>
      <c r="C71" s="124">
        <v>3363</v>
      </c>
      <c r="D71" s="125" t="s">
        <v>98</v>
      </c>
      <c r="E71" s="126"/>
      <c r="F71" s="304">
        <v>1058562.3428800001</v>
      </c>
      <c r="G71" s="305">
        <v>61641.226003584808</v>
      </c>
      <c r="H71" s="305">
        <v>46350.530625508894</v>
      </c>
      <c r="I71" s="305">
        <v>98256.875855219463</v>
      </c>
      <c r="J71" s="305">
        <v>2510.857162474811</v>
      </c>
      <c r="K71" s="305">
        <v>175699.64590770259</v>
      </c>
      <c r="L71" s="305">
        <v>83341.091062084932</v>
      </c>
      <c r="M71" s="129">
        <v>121319.408</v>
      </c>
      <c r="N71" s="305">
        <v>0</v>
      </c>
      <c r="O71" s="129">
        <v>6297.6</v>
      </c>
      <c r="P71" s="130"/>
      <c r="Q71" s="131"/>
      <c r="R71" s="305">
        <v>-10727.403195554849</v>
      </c>
      <c r="S71" s="128"/>
      <c r="T71" s="305">
        <v>0</v>
      </c>
      <c r="U71" s="132">
        <v>0</v>
      </c>
      <c r="V71" s="132">
        <v>0</v>
      </c>
      <c r="W71" s="133">
        <v>1643252.1743010213</v>
      </c>
      <c r="X71" s="134">
        <v>1647681.977496576</v>
      </c>
    </row>
    <row r="72" spans="1:24" ht="10.5" x14ac:dyDescent="0.25">
      <c r="A72" s="123" t="s">
        <v>289</v>
      </c>
      <c r="B72" s="123" t="s">
        <v>99</v>
      </c>
      <c r="C72" s="124">
        <v>5200</v>
      </c>
      <c r="D72" s="125" t="s">
        <v>100</v>
      </c>
      <c r="E72" s="126"/>
      <c r="F72" s="304">
        <v>2023816.7588800001</v>
      </c>
      <c r="G72" s="305">
        <v>86606.188106700356</v>
      </c>
      <c r="H72" s="305">
        <v>59604.78920887554</v>
      </c>
      <c r="I72" s="305">
        <v>222621.74076450479</v>
      </c>
      <c r="J72" s="305">
        <v>0</v>
      </c>
      <c r="K72" s="305">
        <v>293358.92608063138</v>
      </c>
      <c r="L72" s="305">
        <v>98075.624774833515</v>
      </c>
      <c r="M72" s="129">
        <v>121319.408</v>
      </c>
      <c r="N72" s="305">
        <v>0</v>
      </c>
      <c r="O72" s="129">
        <v>13305.687728000003</v>
      </c>
      <c r="P72" s="130"/>
      <c r="Q72" s="131"/>
      <c r="R72" s="305">
        <v>-20202.296369594271</v>
      </c>
      <c r="S72" s="128"/>
      <c r="T72" s="305">
        <v>0</v>
      </c>
      <c r="U72" s="132">
        <v>3984.4595549828373</v>
      </c>
      <c r="V72" s="132">
        <v>0</v>
      </c>
      <c r="W72" s="133">
        <v>2902491.2867289344</v>
      </c>
      <c r="X72" s="134">
        <v>2909387.8953705286</v>
      </c>
    </row>
    <row r="73" spans="1:24" ht="10.5" x14ac:dyDescent="0.25">
      <c r="A73" s="123" t="s">
        <v>289</v>
      </c>
      <c r="B73" s="123" t="s">
        <v>101</v>
      </c>
      <c r="C73" s="124">
        <v>2198</v>
      </c>
      <c r="D73" s="125" t="s">
        <v>102</v>
      </c>
      <c r="E73" s="126"/>
      <c r="F73" s="304">
        <v>1219438.0788800002</v>
      </c>
      <c r="G73" s="305">
        <v>131821.44070131073</v>
      </c>
      <c r="H73" s="305">
        <v>97381.346784864567</v>
      </c>
      <c r="I73" s="305">
        <v>202162.49195773725</v>
      </c>
      <c r="J73" s="305">
        <v>0</v>
      </c>
      <c r="K73" s="305">
        <v>223645.77760001313</v>
      </c>
      <c r="L73" s="305">
        <v>15210.885056821086</v>
      </c>
      <c r="M73" s="129">
        <v>121319.408</v>
      </c>
      <c r="N73" s="305">
        <v>0</v>
      </c>
      <c r="O73" s="129">
        <v>34816</v>
      </c>
      <c r="P73" s="130"/>
      <c r="Q73" s="131"/>
      <c r="R73" s="305">
        <v>-12955.134469303819</v>
      </c>
      <c r="S73" s="128"/>
      <c r="T73" s="305">
        <v>0</v>
      </c>
      <c r="U73" s="132">
        <v>0</v>
      </c>
      <c r="V73" s="132">
        <v>0</v>
      </c>
      <c r="W73" s="133">
        <v>2032840.2945114432</v>
      </c>
      <c r="X73" s="134">
        <v>2010979.428980747</v>
      </c>
    </row>
    <row r="74" spans="1:24" ht="10.5" x14ac:dyDescent="0.25">
      <c r="A74" s="148" t="s">
        <v>291</v>
      </c>
      <c r="B74" s="148"/>
      <c r="C74" s="124">
        <v>2041</v>
      </c>
      <c r="D74" s="125" t="s">
        <v>103</v>
      </c>
      <c r="E74" s="126"/>
      <c r="F74" s="304">
        <v>1901551.19952</v>
      </c>
      <c r="G74" s="305">
        <v>95688.927613921507</v>
      </c>
      <c r="H74" s="305">
        <v>66124.429455852864</v>
      </c>
      <c r="I74" s="305">
        <v>178504.6755821378</v>
      </c>
      <c r="J74" s="305">
        <v>0</v>
      </c>
      <c r="K74" s="305">
        <v>189694.06619521111</v>
      </c>
      <c r="L74" s="305">
        <v>165723.95498720152</v>
      </c>
      <c r="M74" s="129">
        <v>121319.408</v>
      </c>
      <c r="N74" s="305">
        <v>0</v>
      </c>
      <c r="O74" s="129">
        <v>10342.400000000001</v>
      </c>
      <c r="P74" s="130"/>
      <c r="Q74" s="131"/>
      <c r="R74" s="305">
        <v>0</v>
      </c>
      <c r="S74" s="128"/>
      <c r="T74" s="305">
        <v>0</v>
      </c>
      <c r="U74" s="132">
        <v>40366.445690206252</v>
      </c>
      <c r="V74" s="132">
        <v>0</v>
      </c>
      <c r="W74" s="133">
        <v>2769315.5070445305</v>
      </c>
      <c r="X74" s="134">
        <v>2758973.1070445306</v>
      </c>
    </row>
    <row r="75" spans="1:24" ht="10.5" x14ac:dyDescent="0.25">
      <c r="A75" s="148" t="s">
        <v>291</v>
      </c>
      <c r="B75" s="148"/>
      <c r="C75" s="124">
        <v>2126</v>
      </c>
      <c r="D75" s="125" t="s">
        <v>104</v>
      </c>
      <c r="E75" s="126"/>
      <c r="F75" s="304">
        <v>324968.98671999999</v>
      </c>
      <c r="G75" s="305">
        <v>18475.855664007184</v>
      </c>
      <c r="H75" s="305">
        <v>12818.950703997105</v>
      </c>
      <c r="I75" s="305">
        <v>49073.650528013284</v>
      </c>
      <c r="J75" s="305">
        <v>0</v>
      </c>
      <c r="K75" s="305">
        <v>36122.867341774268</v>
      </c>
      <c r="L75" s="305">
        <v>1342.9207152943743</v>
      </c>
      <c r="M75" s="129">
        <v>121319.408</v>
      </c>
      <c r="N75" s="305">
        <v>0</v>
      </c>
      <c r="O75" s="129">
        <v>2380.8000000000002</v>
      </c>
      <c r="P75" s="130"/>
      <c r="Q75" s="131"/>
      <c r="R75" s="305">
        <v>0</v>
      </c>
      <c r="S75" s="128"/>
      <c r="T75" s="305">
        <v>0</v>
      </c>
      <c r="U75" s="132">
        <v>61213.718878515007</v>
      </c>
      <c r="V75" s="132">
        <v>0</v>
      </c>
      <c r="W75" s="133">
        <v>627717.15855160123</v>
      </c>
      <c r="X75" s="134">
        <v>625336.35855160118</v>
      </c>
    </row>
    <row r="76" spans="1:24" ht="10.5" x14ac:dyDescent="0.25">
      <c r="A76" s="148" t="s">
        <v>291</v>
      </c>
      <c r="B76" s="148"/>
      <c r="C76" s="124">
        <v>2127</v>
      </c>
      <c r="D76" s="125" t="s">
        <v>105</v>
      </c>
      <c r="E76" s="126"/>
      <c r="F76" s="304">
        <v>662808.03232</v>
      </c>
      <c r="G76" s="305">
        <v>13506.605155560808</v>
      </c>
      <c r="H76" s="305">
        <v>9356.0861062780787</v>
      </c>
      <c r="I76" s="305">
        <v>12819.828622225685</v>
      </c>
      <c r="J76" s="305">
        <v>0</v>
      </c>
      <c r="K76" s="305">
        <v>47352.65995932481</v>
      </c>
      <c r="L76" s="305">
        <v>657.67583276848643</v>
      </c>
      <c r="M76" s="129">
        <v>121319.408</v>
      </c>
      <c r="N76" s="305">
        <v>0</v>
      </c>
      <c r="O76" s="129">
        <v>2508.8000000000002</v>
      </c>
      <c r="P76" s="130"/>
      <c r="Q76" s="131"/>
      <c r="R76" s="305">
        <v>0</v>
      </c>
      <c r="S76" s="128"/>
      <c r="T76" s="305">
        <v>10769.704003842042</v>
      </c>
      <c r="U76" s="132">
        <v>13996.504735861439</v>
      </c>
      <c r="V76" s="132">
        <v>0</v>
      </c>
      <c r="W76" s="133">
        <v>895095.30473586149</v>
      </c>
      <c r="X76" s="134">
        <v>892586.50473586144</v>
      </c>
    </row>
    <row r="77" spans="1:24" ht="10.5" x14ac:dyDescent="0.25">
      <c r="A77" s="123" t="s">
        <v>289</v>
      </c>
      <c r="B77" s="123" t="s">
        <v>106</v>
      </c>
      <c r="C77" s="124">
        <v>2090</v>
      </c>
      <c r="D77" s="125" t="s">
        <v>107</v>
      </c>
      <c r="E77" s="126"/>
      <c r="F77" s="304">
        <v>1139000.2108800001</v>
      </c>
      <c r="G77" s="305">
        <v>99445.035420883738</v>
      </c>
      <c r="H77" s="305">
        <v>71718.909809561301</v>
      </c>
      <c r="I77" s="305">
        <v>147247.66853412436</v>
      </c>
      <c r="J77" s="305">
        <v>3413.4052123702095</v>
      </c>
      <c r="K77" s="305">
        <v>153665.48219793287</v>
      </c>
      <c r="L77" s="305">
        <v>37507.875300007145</v>
      </c>
      <c r="M77" s="129">
        <v>121319.408</v>
      </c>
      <c r="N77" s="305">
        <v>0</v>
      </c>
      <c r="O77" s="129">
        <v>27392</v>
      </c>
      <c r="P77" s="130"/>
      <c r="Q77" s="131"/>
      <c r="R77" s="305">
        <v>-11867.928568201327</v>
      </c>
      <c r="S77" s="128"/>
      <c r="T77" s="305">
        <v>0</v>
      </c>
      <c r="U77" s="132">
        <v>0</v>
      </c>
      <c r="V77" s="132">
        <v>0</v>
      </c>
      <c r="W77" s="133">
        <v>1788842.0667866783</v>
      </c>
      <c r="X77" s="134">
        <v>1773317.9953548796</v>
      </c>
    </row>
    <row r="78" spans="1:24" ht="10.5" x14ac:dyDescent="0.25">
      <c r="A78" s="123" t="s">
        <v>289</v>
      </c>
      <c r="B78" s="123" t="s">
        <v>108</v>
      </c>
      <c r="C78" s="124">
        <v>2043</v>
      </c>
      <c r="D78" s="125" t="s">
        <v>109</v>
      </c>
      <c r="E78" s="126"/>
      <c r="F78" s="304">
        <v>1756763.03712</v>
      </c>
      <c r="G78" s="305">
        <v>98774.049494928928</v>
      </c>
      <c r="H78" s="305">
        <v>69785.579964947712</v>
      </c>
      <c r="I78" s="305">
        <v>198773.80602049161</v>
      </c>
      <c r="J78" s="305">
        <v>0</v>
      </c>
      <c r="K78" s="305">
        <v>266772.02167337813</v>
      </c>
      <c r="L78" s="305">
        <v>117322.7392235517</v>
      </c>
      <c r="M78" s="129">
        <v>121319.408</v>
      </c>
      <c r="N78" s="305">
        <v>0</v>
      </c>
      <c r="O78" s="129">
        <v>9676.8000000000011</v>
      </c>
      <c r="P78" s="130"/>
      <c r="Q78" s="131"/>
      <c r="R78" s="305">
        <v>-17768.302725713351</v>
      </c>
      <c r="S78" s="128"/>
      <c r="T78" s="305">
        <v>0</v>
      </c>
      <c r="U78" s="132">
        <v>0</v>
      </c>
      <c r="V78" s="132">
        <v>0</v>
      </c>
      <c r="W78" s="133">
        <v>2621419.1387715847</v>
      </c>
      <c r="X78" s="134">
        <v>2629510.6414972981</v>
      </c>
    </row>
    <row r="79" spans="1:24" ht="10.5" x14ac:dyDescent="0.25">
      <c r="A79" s="148" t="s">
        <v>291</v>
      </c>
      <c r="B79" s="148"/>
      <c r="C79" s="124">
        <v>2044</v>
      </c>
      <c r="D79" s="125" t="s">
        <v>110</v>
      </c>
      <c r="E79" s="126"/>
      <c r="F79" s="304">
        <v>1299875.9468799999</v>
      </c>
      <c r="G79" s="305">
        <v>81838.166638837793</v>
      </c>
      <c r="H79" s="305">
        <v>58579.321440782762</v>
      </c>
      <c r="I79" s="305">
        <v>129974.12586670194</v>
      </c>
      <c r="J79" s="305">
        <v>0</v>
      </c>
      <c r="K79" s="305">
        <v>156386.60806851069</v>
      </c>
      <c r="L79" s="305">
        <v>89854.316081649813</v>
      </c>
      <c r="M79" s="129">
        <v>121319.408</v>
      </c>
      <c r="N79" s="305">
        <v>0</v>
      </c>
      <c r="O79" s="129">
        <v>5222.4000000000005</v>
      </c>
      <c r="P79" s="130"/>
      <c r="Q79" s="131"/>
      <c r="R79" s="305">
        <v>0</v>
      </c>
      <c r="S79" s="128"/>
      <c r="T79" s="305">
        <v>0</v>
      </c>
      <c r="U79" s="132">
        <v>0</v>
      </c>
      <c r="V79" s="132">
        <v>0</v>
      </c>
      <c r="W79" s="133">
        <v>1943050.292976483</v>
      </c>
      <c r="X79" s="134">
        <v>1937827.8929764831</v>
      </c>
    </row>
    <row r="80" spans="1:24" ht="10.5" x14ac:dyDescent="0.25">
      <c r="A80" s="148" t="s">
        <v>291</v>
      </c>
      <c r="B80" s="148"/>
      <c r="C80" s="124">
        <v>2002</v>
      </c>
      <c r="D80" s="125" t="s">
        <v>432</v>
      </c>
      <c r="E80" s="126"/>
      <c r="F80" s="304">
        <v>907339.15104000003</v>
      </c>
      <c r="G80" s="305">
        <v>48974.100425335499</v>
      </c>
      <c r="H80" s="305">
        <v>35657.286531637525</v>
      </c>
      <c r="I80" s="305">
        <v>72019.685863310631</v>
      </c>
      <c r="J80" s="305">
        <v>14068.339181672582</v>
      </c>
      <c r="K80" s="305">
        <v>121475.90844590876</v>
      </c>
      <c r="L80" s="305">
        <v>60914.045029363057</v>
      </c>
      <c r="M80" s="129">
        <v>121319.408</v>
      </c>
      <c r="N80" s="305">
        <v>0</v>
      </c>
      <c r="O80" s="129">
        <v>7936</v>
      </c>
      <c r="P80" s="130"/>
      <c r="Q80" s="131"/>
      <c r="R80" s="305">
        <v>0</v>
      </c>
      <c r="S80" s="128"/>
      <c r="T80" s="305">
        <v>0</v>
      </c>
      <c r="U80" s="132">
        <v>0</v>
      </c>
      <c r="V80" s="132">
        <v>0</v>
      </c>
      <c r="W80" s="133">
        <v>1389703.924517228</v>
      </c>
      <c r="X80" s="134">
        <v>1381767.924517228</v>
      </c>
    </row>
    <row r="81" spans="1:24" ht="10.5" x14ac:dyDescent="0.25">
      <c r="A81" s="123" t="s">
        <v>289</v>
      </c>
      <c r="B81" s="123" t="s">
        <v>111</v>
      </c>
      <c r="C81" s="124">
        <v>2128</v>
      </c>
      <c r="D81" s="125" t="s">
        <v>112</v>
      </c>
      <c r="E81" s="126"/>
      <c r="F81" s="304">
        <v>1206568.02</v>
      </c>
      <c r="G81" s="305">
        <v>56181.267357534802</v>
      </c>
      <c r="H81" s="305">
        <v>41101.134715016611</v>
      </c>
      <c r="I81" s="305">
        <v>83669.473057017545</v>
      </c>
      <c r="J81" s="305">
        <v>0</v>
      </c>
      <c r="K81" s="305">
        <v>131152.78624642603</v>
      </c>
      <c r="L81" s="305">
        <v>7479.1376470602427</v>
      </c>
      <c r="M81" s="129">
        <v>121319.408</v>
      </c>
      <c r="N81" s="305">
        <v>0</v>
      </c>
      <c r="O81" s="129">
        <v>34048</v>
      </c>
      <c r="P81" s="130"/>
      <c r="Q81" s="131"/>
      <c r="R81" s="305">
        <v>-12088.974509722906</v>
      </c>
      <c r="S81" s="128"/>
      <c r="T81" s="305">
        <v>0</v>
      </c>
      <c r="U81" s="132">
        <v>0</v>
      </c>
      <c r="V81" s="132">
        <v>0</v>
      </c>
      <c r="W81" s="133">
        <v>1669430.2525133321</v>
      </c>
      <c r="X81" s="134">
        <v>1647471.2270230551</v>
      </c>
    </row>
    <row r="82" spans="1:24" ht="10.5" x14ac:dyDescent="0.25">
      <c r="A82" s="123" t="s">
        <v>289</v>
      </c>
      <c r="B82" s="123" t="s">
        <v>113</v>
      </c>
      <c r="C82" s="124">
        <v>2145</v>
      </c>
      <c r="D82" s="125" t="s">
        <v>114</v>
      </c>
      <c r="E82" s="126"/>
      <c r="F82" s="304">
        <v>1425359.0209600001</v>
      </c>
      <c r="G82" s="305">
        <v>41802.340457673912</v>
      </c>
      <c r="H82" s="305">
        <v>29548.037740533884</v>
      </c>
      <c r="I82" s="305">
        <v>64943.812771188794</v>
      </c>
      <c r="J82" s="305">
        <v>0</v>
      </c>
      <c r="K82" s="305">
        <v>148503.84155933073</v>
      </c>
      <c r="L82" s="305">
        <v>3921.6978673636663</v>
      </c>
      <c r="M82" s="129">
        <v>121319.408</v>
      </c>
      <c r="N82" s="305">
        <v>0</v>
      </c>
      <c r="O82" s="129">
        <v>31488</v>
      </c>
      <c r="P82" s="130"/>
      <c r="Q82" s="131"/>
      <c r="R82" s="305">
        <v>-14039.764660805107</v>
      </c>
      <c r="S82" s="128"/>
      <c r="T82" s="305">
        <v>53996.840643908858</v>
      </c>
      <c r="U82" s="132">
        <v>0</v>
      </c>
      <c r="V82" s="132">
        <v>0</v>
      </c>
      <c r="W82" s="133">
        <v>1906843.235339195</v>
      </c>
      <c r="X82" s="134">
        <v>1889395</v>
      </c>
    </row>
    <row r="83" spans="1:24" ht="10.5" x14ac:dyDescent="0.25">
      <c r="A83" s="123" t="s">
        <v>289</v>
      </c>
      <c r="B83" s="123" t="s">
        <v>115</v>
      </c>
      <c r="C83" s="124">
        <v>3023</v>
      </c>
      <c r="D83" s="125" t="s">
        <v>116</v>
      </c>
      <c r="E83" s="126"/>
      <c r="F83" s="304">
        <v>1341703.63824</v>
      </c>
      <c r="G83" s="305">
        <v>45437.268800017671</v>
      </c>
      <c r="H83" s="305">
        <v>33845.414399992325</v>
      </c>
      <c r="I83" s="305">
        <v>59869.577600016244</v>
      </c>
      <c r="J83" s="305">
        <v>0</v>
      </c>
      <c r="K83" s="305">
        <v>94527.156309461134</v>
      </c>
      <c r="L83" s="305">
        <v>5280.5086117657174</v>
      </c>
      <c r="M83" s="129">
        <v>121319.408</v>
      </c>
      <c r="N83" s="305">
        <v>0</v>
      </c>
      <c r="O83" s="129">
        <v>28416</v>
      </c>
      <c r="P83" s="130"/>
      <c r="Q83" s="131"/>
      <c r="R83" s="305">
        <v>-13275.572988003951</v>
      </c>
      <c r="S83" s="128"/>
      <c r="T83" s="305">
        <v>76522.028038746837</v>
      </c>
      <c r="U83" s="132">
        <v>0</v>
      </c>
      <c r="V83" s="132">
        <v>0</v>
      </c>
      <c r="W83" s="133">
        <v>1793645.427011996</v>
      </c>
      <c r="X83" s="134">
        <v>1778505</v>
      </c>
    </row>
    <row r="84" spans="1:24" ht="10.5" x14ac:dyDescent="0.25">
      <c r="A84" s="148" t="s">
        <v>291</v>
      </c>
      <c r="B84" s="148"/>
      <c r="C84" s="124">
        <v>2199</v>
      </c>
      <c r="D84" s="125" t="s">
        <v>117</v>
      </c>
      <c r="E84" s="126"/>
      <c r="F84" s="304">
        <v>1216220.5641600001</v>
      </c>
      <c r="G84" s="305">
        <v>87087.231476104396</v>
      </c>
      <c r="H84" s="305">
        <v>61765.749956661028</v>
      </c>
      <c r="I84" s="305">
        <v>162385.07065394812</v>
      </c>
      <c r="J84" s="305">
        <v>0</v>
      </c>
      <c r="K84" s="305">
        <v>187770.03840001102</v>
      </c>
      <c r="L84" s="305">
        <v>16847.652939721513</v>
      </c>
      <c r="M84" s="129">
        <v>121319.408</v>
      </c>
      <c r="N84" s="305">
        <v>0</v>
      </c>
      <c r="O84" s="129">
        <v>9420.8000000000011</v>
      </c>
      <c r="P84" s="130"/>
      <c r="Q84" s="131"/>
      <c r="R84" s="305">
        <v>0</v>
      </c>
      <c r="S84" s="128"/>
      <c r="T84" s="305">
        <v>0</v>
      </c>
      <c r="U84" s="132">
        <v>25457.633317571599</v>
      </c>
      <c r="V84" s="132">
        <v>0</v>
      </c>
      <c r="W84" s="133">
        <v>1888274.1489040181</v>
      </c>
      <c r="X84" s="134">
        <v>1878853.3489040181</v>
      </c>
    </row>
    <row r="85" spans="1:24" ht="10.5" x14ac:dyDescent="0.25">
      <c r="A85" s="148" t="s">
        <v>291</v>
      </c>
      <c r="B85" s="148"/>
      <c r="C85" s="124">
        <v>2179</v>
      </c>
      <c r="D85" s="125" t="s">
        <v>118</v>
      </c>
      <c r="E85" s="126"/>
      <c r="F85" s="304">
        <v>1879028.5964800001</v>
      </c>
      <c r="G85" s="305">
        <v>84226.072983165286</v>
      </c>
      <c r="H85" s="305">
        <v>59535.307257817847</v>
      </c>
      <c r="I85" s="305">
        <v>144565.6397108825</v>
      </c>
      <c r="J85" s="305">
        <v>0</v>
      </c>
      <c r="K85" s="305">
        <v>260094.82885425256</v>
      </c>
      <c r="L85" s="305">
        <v>113524.40099842161</v>
      </c>
      <c r="M85" s="129">
        <v>121319.408</v>
      </c>
      <c r="N85" s="305">
        <v>0</v>
      </c>
      <c r="O85" s="129">
        <v>11468.800000000001</v>
      </c>
      <c r="P85" s="130"/>
      <c r="Q85" s="131"/>
      <c r="R85" s="305">
        <v>0</v>
      </c>
      <c r="S85" s="128"/>
      <c r="T85" s="305">
        <v>0</v>
      </c>
      <c r="U85" s="132">
        <v>0</v>
      </c>
      <c r="V85" s="132">
        <v>0</v>
      </c>
      <c r="W85" s="133">
        <v>2673763.0542845395</v>
      </c>
      <c r="X85" s="134">
        <v>2662294.2542845397</v>
      </c>
    </row>
    <row r="86" spans="1:24" ht="10.5" x14ac:dyDescent="0.25">
      <c r="A86" s="148" t="s">
        <v>291</v>
      </c>
      <c r="B86" s="148"/>
      <c r="C86" s="124">
        <v>2048</v>
      </c>
      <c r="D86" s="125" t="s">
        <v>119</v>
      </c>
      <c r="E86" s="126"/>
      <c r="F86" s="304">
        <v>1309528.49104</v>
      </c>
      <c r="G86" s="305">
        <v>50158.024000019504</v>
      </c>
      <c r="H86" s="305">
        <v>38546.166399991198</v>
      </c>
      <c r="I86" s="305">
        <v>137491.9952000374</v>
      </c>
      <c r="J86" s="305">
        <v>0</v>
      </c>
      <c r="K86" s="305">
        <v>144864.96040000851</v>
      </c>
      <c r="L86" s="305">
        <v>92517.944979054373</v>
      </c>
      <c r="M86" s="129">
        <v>121319.408</v>
      </c>
      <c r="N86" s="305">
        <v>0</v>
      </c>
      <c r="O86" s="129">
        <v>4965.05</v>
      </c>
      <c r="P86" s="130"/>
      <c r="Q86" s="131"/>
      <c r="R86" s="305">
        <v>0</v>
      </c>
      <c r="S86" s="128"/>
      <c r="T86" s="305">
        <v>0</v>
      </c>
      <c r="U86" s="132">
        <v>0</v>
      </c>
      <c r="V86" s="132">
        <v>0</v>
      </c>
      <c r="W86" s="133">
        <v>1899392.0400191112</v>
      </c>
      <c r="X86" s="134">
        <v>1894426.9900191112</v>
      </c>
    </row>
    <row r="87" spans="1:24" ht="10.5" x14ac:dyDescent="0.25">
      <c r="A87" s="123" t="s">
        <v>289</v>
      </c>
      <c r="B87" s="123" t="s">
        <v>120</v>
      </c>
      <c r="C87" s="124">
        <v>2192</v>
      </c>
      <c r="D87" s="125" t="s">
        <v>121</v>
      </c>
      <c r="E87" s="126"/>
      <c r="F87" s="304">
        <v>1290223.4027200001</v>
      </c>
      <c r="G87" s="305">
        <v>7238.0284875322277</v>
      </c>
      <c r="H87" s="305">
        <v>4878.8275463518439</v>
      </c>
      <c r="I87" s="305">
        <v>4020.0784037657963</v>
      </c>
      <c r="J87" s="305">
        <v>0</v>
      </c>
      <c r="K87" s="305">
        <v>85207.009687198457</v>
      </c>
      <c r="L87" s="305">
        <v>0</v>
      </c>
      <c r="M87" s="129">
        <v>121319.408</v>
      </c>
      <c r="N87" s="305">
        <v>0</v>
      </c>
      <c r="O87" s="129">
        <v>27648</v>
      </c>
      <c r="P87" s="130"/>
      <c r="Q87" s="131"/>
      <c r="R87" s="305">
        <v>-12408.051886082903</v>
      </c>
      <c r="S87" s="128"/>
      <c r="T87" s="305">
        <v>197378.24515515141</v>
      </c>
      <c r="U87" s="132">
        <v>4000.2097407998517</v>
      </c>
      <c r="V87" s="132">
        <v>0</v>
      </c>
      <c r="W87" s="133">
        <v>1729505.157854717</v>
      </c>
      <c r="X87" s="134">
        <v>1714265.2097407999</v>
      </c>
    </row>
    <row r="88" spans="1:24" ht="10.5" x14ac:dyDescent="0.25">
      <c r="A88" s="148" t="s">
        <v>291</v>
      </c>
      <c r="B88" s="148"/>
      <c r="C88" s="149">
        <v>2014</v>
      </c>
      <c r="D88" s="125" t="s">
        <v>122</v>
      </c>
      <c r="E88" s="126"/>
      <c r="F88" s="304">
        <v>949166.84240000008</v>
      </c>
      <c r="G88" s="305">
        <v>106115.94843839742</v>
      </c>
      <c r="H88" s="305">
        <v>81683.615232858254</v>
      </c>
      <c r="I88" s="305">
        <v>138581.24479455809</v>
      </c>
      <c r="J88" s="305">
        <v>4187.2451944909126</v>
      </c>
      <c r="K88" s="305">
        <v>130342.86798354673</v>
      </c>
      <c r="L88" s="305">
        <v>12823.205230771669</v>
      </c>
      <c r="M88" s="129">
        <v>121319.408</v>
      </c>
      <c r="N88" s="305">
        <v>0</v>
      </c>
      <c r="O88" s="129">
        <v>9779.2000000000007</v>
      </c>
      <c r="P88" s="130"/>
      <c r="Q88" s="131"/>
      <c r="R88" s="305">
        <v>0</v>
      </c>
      <c r="S88" s="128"/>
      <c r="T88" s="305">
        <v>0</v>
      </c>
      <c r="U88" s="132">
        <v>15412.761634093011</v>
      </c>
      <c r="V88" s="132">
        <v>0</v>
      </c>
      <c r="W88" s="133">
        <v>1569412.3389087163</v>
      </c>
      <c r="X88" s="134">
        <v>1559633.1389087164</v>
      </c>
    </row>
    <row r="89" spans="1:24" ht="10.5" x14ac:dyDescent="0.25">
      <c r="A89" s="123" t="s">
        <v>289</v>
      </c>
      <c r="B89" s="123" t="s">
        <v>123</v>
      </c>
      <c r="C89" s="124">
        <v>2185</v>
      </c>
      <c r="D89" s="125" t="s">
        <v>124</v>
      </c>
      <c r="E89" s="126"/>
      <c r="F89" s="304">
        <v>1058562.3428800001</v>
      </c>
      <c r="G89" s="305">
        <v>57373.028962410368</v>
      </c>
      <c r="H89" s="305">
        <v>42472.346727154618</v>
      </c>
      <c r="I89" s="305">
        <v>108616.83860062649</v>
      </c>
      <c r="J89" s="305">
        <v>10812.080402311538</v>
      </c>
      <c r="K89" s="305">
        <v>156022.5674604013</v>
      </c>
      <c r="L89" s="305">
        <v>59804.742053158297</v>
      </c>
      <c r="M89" s="129">
        <v>121319.408</v>
      </c>
      <c r="N89" s="305">
        <v>0</v>
      </c>
      <c r="O89" s="129">
        <v>35584</v>
      </c>
      <c r="P89" s="130"/>
      <c r="Q89" s="131"/>
      <c r="R89" s="305">
        <v>-10685.471914054187</v>
      </c>
      <c r="S89" s="128"/>
      <c r="T89" s="305">
        <v>0</v>
      </c>
      <c r="U89" s="132">
        <v>0</v>
      </c>
      <c r="V89" s="132">
        <v>0</v>
      </c>
      <c r="W89" s="133">
        <v>1639881.8831720087</v>
      </c>
      <c r="X89" s="134">
        <v>1614983.3550860628</v>
      </c>
    </row>
    <row r="90" spans="1:24" ht="10.5" x14ac:dyDescent="0.25">
      <c r="A90" s="123" t="s">
        <v>289</v>
      </c>
      <c r="B90" s="123" t="s">
        <v>125</v>
      </c>
      <c r="C90" s="124">
        <v>5206</v>
      </c>
      <c r="D90" s="125" t="s">
        <v>126</v>
      </c>
      <c r="E90" s="126"/>
      <c r="F90" s="304">
        <v>666025.54703999998</v>
      </c>
      <c r="G90" s="305">
        <v>11859.178718451214</v>
      </c>
      <c r="H90" s="305">
        <v>8030.0710135904192</v>
      </c>
      <c r="I90" s="305">
        <v>3889.4086135932866</v>
      </c>
      <c r="J90" s="305">
        <v>0</v>
      </c>
      <c r="K90" s="305">
        <v>50431.780368865235</v>
      </c>
      <c r="L90" s="305">
        <v>5316.9869454555628</v>
      </c>
      <c r="M90" s="129">
        <v>121319.408</v>
      </c>
      <c r="N90" s="305">
        <v>0</v>
      </c>
      <c r="O90" s="129">
        <v>3404.8</v>
      </c>
      <c r="P90" s="130"/>
      <c r="Q90" s="131"/>
      <c r="R90" s="305">
        <v>-6484.9537223138514</v>
      </c>
      <c r="S90" s="128"/>
      <c r="T90" s="305">
        <v>15982.61930004442</v>
      </c>
      <c r="U90" s="132">
        <v>2850.8569293296896</v>
      </c>
      <c r="V90" s="132">
        <v>0</v>
      </c>
      <c r="W90" s="133">
        <v>882625.70320701587</v>
      </c>
      <c r="X90" s="134">
        <v>885705.85692932969</v>
      </c>
    </row>
    <row r="91" spans="1:24" ht="10.5" x14ac:dyDescent="0.25">
      <c r="A91" s="148" t="s">
        <v>291</v>
      </c>
      <c r="B91" s="148"/>
      <c r="C91" s="124">
        <v>2170</v>
      </c>
      <c r="D91" s="125" t="s">
        <v>311</v>
      </c>
      <c r="E91" s="126"/>
      <c r="F91" s="304">
        <v>997429.56320000009</v>
      </c>
      <c r="G91" s="305">
        <v>40837.419792064815</v>
      </c>
      <c r="H91" s="305">
        <v>24510.037186538764</v>
      </c>
      <c r="I91" s="305">
        <v>54718.539498485712</v>
      </c>
      <c r="J91" s="305">
        <v>0</v>
      </c>
      <c r="K91" s="305">
        <v>98254.832649452248</v>
      </c>
      <c r="L91" s="305">
        <v>14287.56933333606</v>
      </c>
      <c r="M91" s="129">
        <v>121319.408</v>
      </c>
      <c r="N91" s="305">
        <v>0</v>
      </c>
      <c r="O91" s="129">
        <v>6860.8</v>
      </c>
      <c r="P91" s="130"/>
      <c r="Q91" s="131"/>
      <c r="R91" s="305">
        <v>0</v>
      </c>
      <c r="S91" s="128"/>
      <c r="T91" s="305">
        <v>0</v>
      </c>
      <c r="U91" s="132">
        <v>7415.20403530146</v>
      </c>
      <c r="V91" s="132">
        <v>0</v>
      </c>
      <c r="W91" s="133">
        <v>1365633.3736951791</v>
      </c>
      <c r="X91" s="134">
        <v>1358772.5736951791</v>
      </c>
    </row>
    <row r="92" spans="1:24" ht="10.5" x14ac:dyDescent="0.25">
      <c r="A92" s="123" t="s">
        <v>289</v>
      </c>
      <c r="B92" s="123" t="s">
        <v>127</v>
      </c>
      <c r="C92" s="124">
        <v>2054</v>
      </c>
      <c r="D92" s="125" t="s">
        <v>128</v>
      </c>
      <c r="E92" s="126"/>
      <c r="F92" s="304">
        <v>1364226.24128</v>
      </c>
      <c r="G92" s="305">
        <v>66798.13329838663</v>
      </c>
      <c r="H92" s="305">
        <v>47144.028957366339</v>
      </c>
      <c r="I92" s="305">
        <v>136856.44751928595</v>
      </c>
      <c r="J92" s="305">
        <v>0</v>
      </c>
      <c r="K92" s="305">
        <v>153020.78192942074</v>
      </c>
      <c r="L92" s="305">
        <v>67244.21784415438</v>
      </c>
      <c r="M92" s="129">
        <v>121319.408</v>
      </c>
      <c r="N92" s="305">
        <v>0</v>
      </c>
      <c r="O92" s="129">
        <v>40704</v>
      </c>
      <c r="P92" s="130"/>
      <c r="Q92" s="131"/>
      <c r="R92" s="305">
        <v>-13700.78282763272</v>
      </c>
      <c r="S92" s="128"/>
      <c r="T92" s="305">
        <v>0</v>
      </c>
      <c r="U92" s="132">
        <v>5628.0449251686223</v>
      </c>
      <c r="V92" s="132">
        <v>0</v>
      </c>
      <c r="W92" s="133">
        <v>1989240.5209261498</v>
      </c>
      <c r="X92" s="134">
        <v>1962237.3037537825</v>
      </c>
    </row>
    <row r="93" spans="1:24" ht="10.5" x14ac:dyDescent="0.25">
      <c r="A93" s="123" t="s">
        <v>289</v>
      </c>
      <c r="B93" s="123" t="s">
        <v>129</v>
      </c>
      <c r="C93" s="124">
        <v>2197</v>
      </c>
      <c r="D93" s="125" t="s">
        <v>130</v>
      </c>
      <c r="E93" s="126"/>
      <c r="F93" s="304">
        <v>1312746.0057600001</v>
      </c>
      <c r="G93" s="305">
        <v>77532.403200030152</v>
      </c>
      <c r="H93" s="305">
        <v>57119.258684732842</v>
      </c>
      <c r="I93" s="305">
        <v>117518.84843393027</v>
      </c>
      <c r="J93" s="305">
        <v>0</v>
      </c>
      <c r="K93" s="305">
        <v>147449.16948838075</v>
      </c>
      <c r="L93" s="305">
        <v>38535.003141083755</v>
      </c>
      <c r="M93" s="129">
        <v>121319.408</v>
      </c>
      <c r="N93" s="305">
        <v>0</v>
      </c>
      <c r="O93" s="129">
        <v>49664</v>
      </c>
      <c r="P93" s="130"/>
      <c r="Q93" s="131"/>
      <c r="R93" s="305">
        <v>-13313.990420242491</v>
      </c>
      <c r="S93" s="128"/>
      <c r="T93" s="305">
        <v>0</v>
      </c>
      <c r="U93" s="132">
        <v>0</v>
      </c>
      <c r="V93" s="132">
        <v>0</v>
      </c>
      <c r="W93" s="133">
        <v>1908570.1062879153</v>
      </c>
      <c r="X93" s="134">
        <v>1872220.0967081578</v>
      </c>
    </row>
    <row r="94" spans="1:24" ht="10.5" x14ac:dyDescent="0.25">
      <c r="A94" s="148" t="s">
        <v>291</v>
      </c>
      <c r="B94" s="148"/>
      <c r="C94" s="124">
        <v>5205</v>
      </c>
      <c r="D94" s="125" t="s">
        <v>131</v>
      </c>
      <c r="E94" s="126"/>
      <c r="F94" s="304">
        <v>1348138.66768</v>
      </c>
      <c r="G94" s="305">
        <v>20902.740038655473</v>
      </c>
      <c r="H94" s="305">
        <v>13796.820664731187</v>
      </c>
      <c r="I94" s="305">
        <v>24718.881924644382</v>
      </c>
      <c r="J94" s="305">
        <v>0</v>
      </c>
      <c r="K94" s="305">
        <v>83486.390367634958</v>
      </c>
      <c r="L94" s="305">
        <v>1341.4893915016719</v>
      </c>
      <c r="M94" s="129">
        <v>121319.408</v>
      </c>
      <c r="N94" s="305">
        <v>0</v>
      </c>
      <c r="O94" s="129">
        <v>5529.6</v>
      </c>
      <c r="P94" s="130"/>
      <c r="Q94" s="131"/>
      <c r="R94" s="305">
        <v>0</v>
      </c>
      <c r="S94" s="128"/>
      <c r="T94" s="305">
        <v>173330.60193283236</v>
      </c>
      <c r="U94" s="132">
        <v>0</v>
      </c>
      <c r="V94" s="132">
        <v>0</v>
      </c>
      <c r="W94" s="133">
        <v>1792564.6</v>
      </c>
      <c r="X94" s="134">
        <v>1787035</v>
      </c>
    </row>
    <row r="95" spans="1:24" ht="10.5" x14ac:dyDescent="0.25">
      <c r="A95" s="148" t="s">
        <v>291</v>
      </c>
      <c r="B95" s="148"/>
      <c r="C95" s="124">
        <v>2130</v>
      </c>
      <c r="D95" s="125" t="s">
        <v>132</v>
      </c>
      <c r="E95" s="126"/>
      <c r="F95" s="304">
        <v>167310.76544000002</v>
      </c>
      <c r="G95" s="305">
        <v>5900.9440000022951</v>
      </c>
      <c r="H95" s="305">
        <v>3760.6015999991532</v>
      </c>
      <c r="I95" s="305">
        <v>8231.3168000022197</v>
      </c>
      <c r="J95" s="305">
        <v>814.13023999423831</v>
      </c>
      <c r="K95" s="305">
        <v>19190.008685715409</v>
      </c>
      <c r="L95" s="305">
        <v>0</v>
      </c>
      <c r="M95" s="129">
        <v>121319.408</v>
      </c>
      <c r="N95" s="305">
        <v>0</v>
      </c>
      <c r="O95" s="129">
        <v>768</v>
      </c>
      <c r="P95" s="130"/>
      <c r="Q95" s="131"/>
      <c r="R95" s="305">
        <v>0</v>
      </c>
      <c r="S95" s="128"/>
      <c r="T95" s="305">
        <v>0</v>
      </c>
      <c r="U95" s="132">
        <v>50937.625884595705</v>
      </c>
      <c r="V95" s="132">
        <v>0</v>
      </c>
      <c r="W95" s="133">
        <v>378232.80065030896</v>
      </c>
      <c r="X95" s="134">
        <v>377464.80065030896</v>
      </c>
    </row>
    <row r="96" spans="1:24" ht="10.5" x14ac:dyDescent="0.25">
      <c r="A96" s="148" t="s">
        <v>291</v>
      </c>
      <c r="B96" s="148"/>
      <c r="C96" s="124">
        <v>3353</v>
      </c>
      <c r="D96" s="125" t="s">
        <v>133</v>
      </c>
      <c r="E96" s="126"/>
      <c r="F96" s="304">
        <v>614545.31151999999</v>
      </c>
      <c r="G96" s="305">
        <v>30738.553745466495</v>
      </c>
      <c r="H96" s="305">
        <v>22085.993086626004</v>
      </c>
      <c r="I96" s="305">
        <v>88650.438485585502</v>
      </c>
      <c r="J96" s="305">
        <v>0</v>
      </c>
      <c r="K96" s="305">
        <v>72990.165766910752</v>
      </c>
      <c r="L96" s="305">
        <v>21311.46661401679</v>
      </c>
      <c r="M96" s="129">
        <v>121319.408</v>
      </c>
      <c r="N96" s="305">
        <v>0</v>
      </c>
      <c r="O96" s="129">
        <v>2816</v>
      </c>
      <c r="P96" s="130"/>
      <c r="Q96" s="131"/>
      <c r="R96" s="305">
        <v>0</v>
      </c>
      <c r="S96" s="128"/>
      <c r="T96" s="305">
        <v>0</v>
      </c>
      <c r="U96" s="132">
        <v>0</v>
      </c>
      <c r="V96" s="132">
        <v>0</v>
      </c>
      <c r="W96" s="133">
        <v>974457.33721860568</v>
      </c>
      <c r="X96" s="134">
        <v>971641.33721860568</v>
      </c>
    </row>
    <row r="97" spans="1:24" ht="10.5" x14ac:dyDescent="0.25">
      <c r="A97" s="148" t="s">
        <v>291</v>
      </c>
      <c r="B97" s="148"/>
      <c r="C97" s="149">
        <v>3372</v>
      </c>
      <c r="D97" s="125" t="s">
        <v>134</v>
      </c>
      <c r="E97" s="126"/>
      <c r="F97" s="304">
        <v>678895.60592</v>
      </c>
      <c r="G97" s="305">
        <v>27016.303049067112</v>
      </c>
      <c r="H97" s="305">
        <v>17778.598837731839</v>
      </c>
      <c r="I97" s="305">
        <v>67650.256271716411</v>
      </c>
      <c r="J97" s="305">
        <v>0</v>
      </c>
      <c r="K97" s="305">
        <v>109014.0108800064</v>
      </c>
      <c r="L97" s="305">
        <v>36032.275230776067</v>
      </c>
      <c r="M97" s="129">
        <v>121319.408</v>
      </c>
      <c r="N97" s="305">
        <v>0</v>
      </c>
      <c r="O97" s="129">
        <v>3353.6000000000004</v>
      </c>
      <c r="P97" s="130"/>
      <c r="Q97" s="131"/>
      <c r="R97" s="305">
        <v>0</v>
      </c>
      <c r="S97" s="128"/>
      <c r="T97" s="305">
        <v>0</v>
      </c>
      <c r="U97" s="132">
        <v>0</v>
      </c>
      <c r="V97" s="132">
        <v>0</v>
      </c>
      <c r="W97" s="133">
        <v>1061060.058189298</v>
      </c>
      <c r="X97" s="134">
        <v>1057706.4581892979</v>
      </c>
    </row>
    <row r="98" spans="1:24" ht="10.5" x14ac:dyDescent="0.25">
      <c r="A98" s="148" t="s">
        <v>291</v>
      </c>
      <c r="B98" s="148"/>
      <c r="C98" s="124">
        <v>3375</v>
      </c>
      <c r="D98" s="125" t="s">
        <v>135</v>
      </c>
      <c r="E98" s="126"/>
      <c r="F98" s="304">
        <v>640285.42928000004</v>
      </c>
      <c r="G98" s="305">
        <v>12917.166416005024</v>
      </c>
      <c r="H98" s="305">
        <v>8886.7716559979926</v>
      </c>
      <c r="I98" s="305">
        <v>2975.5260080008056</v>
      </c>
      <c r="J98" s="305">
        <v>0</v>
      </c>
      <c r="K98" s="305">
        <v>58868.007978526941</v>
      </c>
      <c r="L98" s="305">
        <v>661.48817411777293</v>
      </c>
      <c r="M98" s="129">
        <v>121319.408</v>
      </c>
      <c r="N98" s="305">
        <v>0</v>
      </c>
      <c r="O98" s="129">
        <v>2918.4</v>
      </c>
      <c r="P98" s="130"/>
      <c r="Q98" s="131"/>
      <c r="R98" s="305">
        <v>0</v>
      </c>
      <c r="S98" s="128"/>
      <c r="T98" s="305">
        <v>2821.2024873513465</v>
      </c>
      <c r="U98" s="132">
        <v>4504.4478506816085</v>
      </c>
      <c r="V98" s="132">
        <v>0</v>
      </c>
      <c r="W98" s="133">
        <v>856157.84785068163</v>
      </c>
      <c r="X98" s="134">
        <v>853239.44785068161</v>
      </c>
    </row>
    <row r="99" spans="1:24" ht="10.5" x14ac:dyDescent="0.25">
      <c r="A99" s="148" t="s">
        <v>291</v>
      </c>
      <c r="B99" s="148"/>
      <c r="C99" s="124">
        <v>2064</v>
      </c>
      <c r="D99" s="125" t="s">
        <v>312</v>
      </c>
      <c r="E99" s="126"/>
      <c r="F99" s="304">
        <v>707853.23840000003</v>
      </c>
      <c r="G99" s="305">
        <v>75284.189662129735</v>
      </c>
      <c r="H99" s="305">
        <v>54305.491141540289</v>
      </c>
      <c r="I99" s="305">
        <v>89450.839525138392</v>
      </c>
      <c r="J99" s="305">
        <v>0</v>
      </c>
      <c r="K99" s="305">
        <v>100799.90918919512</v>
      </c>
      <c r="L99" s="305">
        <v>3988.8734117654649</v>
      </c>
      <c r="M99" s="129">
        <v>121319.408</v>
      </c>
      <c r="N99" s="305">
        <v>0</v>
      </c>
      <c r="O99" s="129">
        <v>5990.4000000000005</v>
      </c>
      <c r="P99" s="130"/>
      <c r="Q99" s="131"/>
      <c r="R99" s="305">
        <v>0</v>
      </c>
      <c r="S99" s="128"/>
      <c r="T99" s="305">
        <v>0</v>
      </c>
      <c r="U99" s="132">
        <v>49309.413866371848</v>
      </c>
      <c r="V99" s="132">
        <v>0</v>
      </c>
      <c r="W99" s="133">
        <v>1208301.7631961408</v>
      </c>
      <c r="X99" s="134">
        <v>1202311.3631961409</v>
      </c>
    </row>
    <row r="100" spans="1:24" ht="10.5" x14ac:dyDescent="0.25">
      <c r="A100" s="148" t="s">
        <v>291</v>
      </c>
      <c r="B100" s="148"/>
      <c r="C100" s="124">
        <v>2132</v>
      </c>
      <c r="D100" s="125" t="s">
        <v>136</v>
      </c>
      <c r="E100" s="126"/>
      <c r="F100" s="304">
        <v>595240.22320000001</v>
      </c>
      <c r="G100" s="305">
        <v>49210.20397929375</v>
      </c>
      <c r="H100" s="305">
        <v>38300.1684974007</v>
      </c>
      <c r="I100" s="305">
        <v>63820.831461157264</v>
      </c>
      <c r="J100" s="305">
        <v>0</v>
      </c>
      <c r="K100" s="305">
        <v>79043.742536589998</v>
      </c>
      <c r="L100" s="305">
        <v>15487.662814817748</v>
      </c>
      <c r="M100" s="129">
        <v>121319.408</v>
      </c>
      <c r="N100" s="305">
        <v>15295.356828189231</v>
      </c>
      <c r="O100" s="129">
        <v>2867.2000000000003</v>
      </c>
      <c r="P100" s="130"/>
      <c r="Q100" s="131"/>
      <c r="R100" s="305">
        <v>0</v>
      </c>
      <c r="S100" s="128"/>
      <c r="T100" s="305">
        <v>0</v>
      </c>
      <c r="U100" s="132">
        <v>120094.89433054428</v>
      </c>
      <c r="V100" s="132">
        <v>0</v>
      </c>
      <c r="W100" s="133">
        <v>1100679.6916479929</v>
      </c>
      <c r="X100" s="134">
        <v>1082517.1348198038</v>
      </c>
    </row>
    <row r="101" spans="1:24" ht="10.5" x14ac:dyDescent="0.25">
      <c r="A101" s="123" t="s">
        <v>289</v>
      </c>
      <c r="B101" s="123" t="s">
        <v>137</v>
      </c>
      <c r="C101" s="124">
        <v>3377</v>
      </c>
      <c r="D101" s="125" t="s">
        <v>138</v>
      </c>
      <c r="E101" s="126"/>
      <c r="F101" s="304">
        <v>1737457.9488000001</v>
      </c>
      <c r="G101" s="305">
        <v>108453.13920004218</v>
      </c>
      <c r="H101" s="305">
        <v>79714.85759998193</v>
      </c>
      <c r="I101" s="305">
        <v>157384.40418984933</v>
      </c>
      <c r="J101" s="305">
        <v>10342.180799926804</v>
      </c>
      <c r="K101" s="305">
        <v>203432.54400001193</v>
      </c>
      <c r="L101" s="305">
        <v>76892.658000014635</v>
      </c>
      <c r="M101" s="129">
        <v>121319.408</v>
      </c>
      <c r="N101" s="305">
        <v>0</v>
      </c>
      <c r="O101" s="129">
        <v>65024</v>
      </c>
      <c r="P101" s="130"/>
      <c r="Q101" s="131"/>
      <c r="R101" s="305">
        <v>-17678.798580434897</v>
      </c>
      <c r="S101" s="128"/>
      <c r="T101" s="305">
        <v>0</v>
      </c>
      <c r="U101" s="132">
        <v>77145.937075451948</v>
      </c>
      <c r="V101" s="132">
        <v>0</v>
      </c>
      <c r="W101" s="133">
        <v>2619488.2790848436</v>
      </c>
      <c r="X101" s="134">
        <v>2572143.0776652787</v>
      </c>
    </row>
    <row r="102" spans="1:24" ht="10.5" x14ac:dyDescent="0.25">
      <c r="A102" s="123" t="s">
        <v>289</v>
      </c>
      <c r="B102" s="123" t="s">
        <v>139</v>
      </c>
      <c r="C102" s="124">
        <v>2101</v>
      </c>
      <c r="D102" s="125" t="s">
        <v>140</v>
      </c>
      <c r="E102" s="126"/>
      <c r="F102" s="304">
        <v>1000647.0779200001</v>
      </c>
      <c r="G102" s="305">
        <v>42648.864980298269</v>
      </c>
      <c r="H102" s="305">
        <v>28826.865081683583</v>
      </c>
      <c r="I102" s="305">
        <v>96667.23106716403</v>
      </c>
      <c r="J102" s="305">
        <v>0</v>
      </c>
      <c r="K102" s="305">
        <v>97286.366900005713</v>
      </c>
      <c r="L102" s="305">
        <v>43365.184072735574</v>
      </c>
      <c r="M102" s="129">
        <v>121319.408</v>
      </c>
      <c r="N102" s="305">
        <v>0</v>
      </c>
      <c r="O102" s="129">
        <v>39680</v>
      </c>
      <c r="P102" s="130"/>
      <c r="Q102" s="131"/>
      <c r="R102" s="305">
        <v>-9987.0418918515679</v>
      </c>
      <c r="S102" s="128"/>
      <c r="T102" s="305">
        <v>0</v>
      </c>
      <c r="U102" s="132">
        <v>0</v>
      </c>
      <c r="V102" s="132">
        <v>0</v>
      </c>
      <c r="W102" s="133">
        <v>1460453.9561300357</v>
      </c>
      <c r="X102" s="134">
        <v>1430760.9980218871</v>
      </c>
    </row>
    <row r="103" spans="1:24" ht="10.5" x14ac:dyDescent="0.25">
      <c r="A103" s="148" t="s">
        <v>291</v>
      </c>
      <c r="B103" s="148"/>
      <c r="C103" s="124">
        <v>2115</v>
      </c>
      <c r="D103" s="125" t="s">
        <v>25</v>
      </c>
      <c r="E103" s="126"/>
      <c r="F103" s="304">
        <v>608110.28208000003</v>
      </c>
      <c r="G103" s="305">
        <v>28315.358748197541</v>
      </c>
      <c r="H103" s="305">
        <v>17032.310225902842</v>
      </c>
      <c r="I103" s="305">
        <v>17228.196484978725</v>
      </c>
      <c r="J103" s="305">
        <v>1286.4830064157661</v>
      </c>
      <c r="K103" s="305">
        <v>49193.687912730158</v>
      </c>
      <c r="L103" s="305">
        <v>5147.0884626515881</v>
      </c>
      <c r="M103" s="129">
        <v>121319.408</v>
      </c>
      <c r="N103" s="305">
        <v>0</v>
      </c>
      <c r="O103" s="129">
        <v>2995.2000000000003</v>
      </c>
      <c r="P103" s="130"/>
      <c r="Q103" s="131"/>
      <c r="R103" s="305">
        <v>0</v>
      </c>
      <c r="S103" s="128"/>
      <c r="T103" s="305">
        <v>0</v>
      </c>
      <c r="U103" s="132">
        <v>22858.678218074492</v>
      </c>
      <c r="V103" s="132">
        <v>0</v>
      </c>
      <c r="W103" s="133">
        <v>873486.69313895109</v>
      </c>
      <c r="X103" s="134">
        <v>870491.49313895113</v>
      </c>
    </row>
    <row r="104" spans="1:24" ht="10.5" x14ac:dyDescent="0.25">
      <c r="A104" s="148" t="s">
        <v>291</v>
      </c>
      <c r="B104" s="148"/>
      <c r="C104" s="124">
        <v>2086</v>
      </c>
      <c r="D104" s="125" t="s">
        <v>401</v>
      </c>
      <c r="E104" s="126"/>
      <c r="F104" s="304">
        <v>1386748.8443200001</v>
      </c>
      <c r="G104" s="305">
        <v>87307.549062720514</v>
      </c>
      <c r="H104" s="305">
        <v>58318.391283568984</v>
      </c>
      <c r="I104" s="305">
        <v>137519.27035227601</v>
      </c>
      <c r="J104" s="305">
        <v>15184.38113780298</v>
      </c>
      <c r="K104" s="305">
        <v>215104.63915670777</v>
      </c>
      <c r="L104" s="305">
        <v>82570.733594161953</v>
      </c>
      <c r="M104" s="129">
        <v>121319.408</v>
      </c>
      <c r="N104" s="305">
        <v>0</v>
      </c>
      <c r="O104" s="129">
        <v>11468.800000000001</v>
      </c>
      <c r="P104" s="130"/>
      <c r="Q104" s="131"/>
      <c r="R104" s="305">
        <v>0</v>
      </c>
      <c r="S104" s="128"/>
      <c r="T104" s="305">
        <v>0</v>
      </c>
      <c r="U104" s="132">
        <v>0</v>
      </c>
      <c r="V104" s="132">
        <v>0</v>
      </c>
      <c r="W104" s="133">
        <v>2115542.0169072379</v>
      </c>
      <c r="X104" s="134">
        <v>2104073.2169072381</v>
      </c>
    </row>
    <row r="105" spans="1:24" ht="10.5" x14ac:dyDescent="0.25">
      <c r="A105" s="148" t="s">
        <v>292</v>
      </c>
      <c r="B105" s="148"/>
      <c r="C105" s="152">
        <v>2000</v>
      </c>
      <c r="D105" s="125" t="s">
        <v>433</v>
      </c>
      <c r="E105" s="126"/>
      <c r="F105" s="304">
        <v>1003864.59264</v>
      </c>
      <c r="G105" s="305">
        <v>53236.468279538778</v>
      </c>
      <c r="H105" s="305">
        <v>37107.62301685907</v>
      </c>
      <c r="I105" s="305">
        <v>89441.77827472295</v>
      </c>
      <c r="J105" s="305">
        <v>7024.882837540641</v>
      </c>
      <c r="K105" s="305">
        <v>131847.87489392079</v>
      </c>
      <c r="L105" s="305">
        <v>61143.922876779354</v>
      </c>
      <c r="M105" s="129">
        <v>121319.408</v>
      </c>
      <c r="N105" s="305">
        <v>0</v>
      </c>
      <c r="O105" s="129">
        <v>16691.2</v>
      </c>
      <c r="P105" s="130"/>
      <c r="Q105" s="131"/>
      <c r="R105" s="305">
        <v>0</v>
      </c>
      <c r="S105" s="128"/>
      <c r="T105" s="305">
        <v>0</v>
      </c>
      <c r="U105" s="132">
        <v>104638.62255563517</v>
      </c>
      <c r="V105" s="132">
        <v>0</v>
      </c>
      <c r="W105" s="133">
        <v>1626316.3733749969</v>
      </c>
      <c r="X105" s="134">
        <v>1609625.173374997</v>
      </c>
    </row>
    <row r="106" spans="1:24" ht="10.5" x14ac:dyDescent="0.25">
      <c r="A106" s="148" t="s">
        <v>291</v>
      </c>
      <c r="B106" s="148"/>
      <c r="C106" s="152">
        <v>2031</v>
      </c>
      <c r="D106" s="125" t="s">
        <v>141</v>
      </c>
      <c r="E106" s="126"/>
      <c r="F106" s="304">
        <v>643502.94400000002</v>
      </c>
      <c r="G106" s="305">
        <v>69631.139200027086</v>
      </c>
      <c r="H106" s="305">
        <v>47007.519999989374</v>
      </c>
      <c r="I106" s="305">
        <v>83503.358400022611</v>
      </c>
      <c r="J106" s="305">
        <v>0</v>
      </c>
      <c r="K106" s="305">
        <v>106700.29913044102</v>
      </c>
      <c r="L106" s="305">
        <v>6458.1760000012246</v>
      </c>
      <c r="M106" s="129">
        <v>121319.408</v>
      </c>
      <c r="N106" s="305">
        <v>0</v>
      </c>
      <c r="O106" s="129">
        <v>5478.4000000000005</v>
      </c>
      <c r="P106" s="130"/>
      <c r="Q106" s="131"/>
      <c r="R106" s="305">
        <v>0</v>
      </c>
      <c r="S106" s="128"/>
      <c r="T106" s="305">
        <v>0</v>
      </c>
      <c r="U106" s="132">
        <v>30820.269174810033</v>
      </c>
      <c r="V106" s="132">
        <v>0</v>
      </c>
      <c r="W106" s="133">
        <v>1114421.5139052914</v>
      </c>
      <c r="X106" s="134">
        <v>1108943.1139052915</v>
      </c>
    </row>
    <row r="107" spans="1:24" ht="10.5" x14ac:dyDescent="0.25">
      <c r="A107" s="123" t="s">
        <v>289</v>
      </c>
      <c r="B107" s="123" t="s">
        <v>142</v>
      </c>
      <c r="C107" s="124">
        <v>3365</v>
      </c>
      <c r="D107" s="125" t="s">
        <v>143</v>
      </c>
      <c r="E107" s="126"/>
      <c r="F107" s="304">
        <v>1116477.60784</v>
      </c>
      <c r="G107" s="305">
        <v>48481.432668542526</v>
      </c>
      <c r="H107" s="305">
        <v>34531.540875758234</v>
      </c>
      <c r="I107" s="305">
        <v>49370.822859066291</v>
      </c>
      <c r="J107" s="305">
        <v>0</v>
      </c>
      <c r="K107" s="305">
        <v>152585.97981707379</v>
      </c>
      <c r="L107" s="305">
        <v>40851.326833341052</v>
      </c>
      <c r="M107" s="129">
        <v>121319.408</v>
      </c>
      <c r="N107" s="305">
        <v>0</v>
      </c>
      <c r="O107" s="129">
        <v>7270.4</v>
      </c>
      <c r="P107" s="130"/>
      <c r="Q107" s="131"/>
      <c r="R107" s="305">
        <v>-11151.897864647277</v>
      </c>
      <c r="S107" s="128"/>
      <c r="T107" s="305">
        <v>0</v>
      </c>
      <c r="U107" s="132">
        <v>11117.240866339533</v>
      </c>
      <c r="V107" s="132">
        <v>0</v>
      </c>
      <c r="W107" s="133">
        <v>1570853.8618954741</v>
      </c>
      <c r="X107" s="134">
        <v>1574735.3597601214</v>
      </c>
    </row>
    <row r="108" spans="1:24" ht="10.5" x14ac:dyDescent="0.25">
      <c r="A108" s="123" t="s">
        <v>289</v>
      </c>
      <c r="B108" s="123" t="s">
        <v>144</v>
      </c>
      <c r="C108" s="124">
        <v>5202</v>
      </c>
      <c r="D108" s="125" t="s">
        <v>145</v>
      </c>
      <c r="E108" s="126"/>
      <c r="F108" s="304">
        <v>662808.03232</v>
      </c>
      <c r="G108" s="305">
        <v>34060.134740109868</v>
      </c>
      <c r="H108" s="305">
        <v>25261.432486950787</v>
      </c>
      <c r="I108" s="305">
        <v>18692.265646381853</v>
      </c>
      <c r="J108" s="305">
        <v>0</v>
      </c>
      <c r="K108" s="305">
        <v>68239.537268969507</v>
      </c>
      <c r="L108" s="305">
        <v>3288.3791638424373</v>
      </c>
      <c r="M108" s="129">
        <v>121319.408</v>
      </c>
      <c r="N108" s="305">
        <v>0</v>
      </c>
      <c r="O108" s="129">
        <v>3584</v>
      </c>
      <c r="P108" s="130"/>
      <c r="Q108" s="131"/>
      <c r="R108" s="305">
        <v>-6672.2931386896089</v>
      </c>
      <c r="S108" s="128"/>
      <c r="T108" s="305">
        <v>0</v>
      </c>
      <c r="U108" s="132">
        <v>5298.4695678879507</v>
      </c>
      <c r="V108" s="132">
        <v>0</v>
      </c>
      <c r="W108" s="133">
        <v>935879.36605545273</v>
      </c>
      <c r="X108" s="134">
        <v>938967.65919414232</v>
      </c>
    </row>
    <row r="109" spans="1:24" ht="10.5" x14ac:dyDescent="0.25">
      <c r="A109" s="148" t="s">
        <v>291</v>
      </c>
      <c r="B109" s="148"/>
      <c r="C109" s="149">
        <v>2003</v>
      </c>
      <c r="D109" s="125" t="s">
        <v>146</v>
      </c>
      <c r="E109" s="126"/>
      <c r="F109" s="304">
        <v>682113.12063999998</v>
      </c>
      <c r="G109" s="305">
        <v>69134.217600026896</v>
      </c>
      <c r="H109" s="305">
        <v>46331.271466656159</v>
      </c>
      <c r="I109" s="305">
        <v>99590.844266693603</v>
      </c>
      <c r="J109" s="305">
        <v>275.27210666471819</v>
      </c>
      <c r="K109" s="305">
        <v>103952.71442963571</v>
      </c>
      <c r="L109" s="305">
        <v>7081.7240275875511</v>
      </c>
      <c r="M109" s="129">
        <v>121319.408</v>
      </c>
      <c r="N109" s="305">
        <v>0</v>
      </c>
      <c r="O109" s="129">
        <v>4940.8</v>
      </c>
      <c r="P109" s="130"/>
      <c r="Q109" s="131"/>
      <c r="R109" s="305">
        <v>0</v>
      </c>
      <c r="S109" s="128"/>
      <c r="T109" s="305">
        <v>0</v>
      </c>
      <c r="U109" s="132">
        <v>99585.477550679236</v>
      </c>
      <c r="V109" s="132">
        <v>0</v>
      </c>
      <c r="W109" s="133">
        <v>1234324.850087944</v>
      </c>
      <c r="X109" s="134">
        <v>1229384.0500879437</v>
      </c>
    </row>
    <row r="110" spans="1:24" ht="10.5" x14ac:dyDescent="0.25">
      <c r="A110" s="123" t="s">
        <v>289</v>
      </c>
      <c r="B110" s="123" t="s">
        <v>147</v>
      </c>
      <c r="C110" s="124">
        <v>2140</v>
      </c>
      <c r="D110" s="125" t="s">
        <v>148</v>
      </c>
      <c r="E110" s="126"/>
      <c r="F110" s="304">
        <v>1348138.66768</v>
      </c>
      <c r="G110" s="305">
        <v>30239.154037421831</v>
      </c>
      <c r="H110" s="305">
        <v>18420.860535247633</v>
      </c>
      <c r="I110" s="305">
        <v>30962.723027346525</v>
      </c>
      <c r="J110" s="305">
        <v>0</v>
      </c>
      <c r="K110" s="305">
        <v>113650.98124800666</v>
      </c>
      <c r="L110" s="305">
        <v>4094.0555204618863</v>
      </c>
      <c r="M110" s="129">
        <v>121319.408</v>
      </c>
      <c r="N110" s="305">
        <v>0</v>
      </c>
      <c r="O110" s="129">
        <v>21581.75</v>
      </c>
      <c r="P110" s="130"/>
      <c r="Q110" s="131"/>
      <c r="R110" s="305">
        <v>-13187.795775035484</v>
      </c>
      <c r="S110" s="128"/>
      <c r="T110" s="305">
        <v>120209.14995151553</v>
      </c>
      <c r="U110" s="132">
        <v>0</v>
      </c>
      <c r="V110" s="132">
        <v>0</v>
      </c>
      <c r="W110" s="133">
        <v>1795428.9542249646</v>
      </c>
      <c r="X110" s="134">
        <v>1787035</v>
      </c>
    </row>
    <row r="111" spans="1:24" ht="10.5" x14ac:dyDescent="0.25">
      <c r="A111" s="123" t="s">
        <v>289</v>
      </c>
      <c r="B111" s="123" t="s">
        <v>149</v>
      </c>
      <c r="C111" s="124">
        <v>2174</v>
      </c>
      <c r="D111" s="125" t="s">
        <v>150</v>
      </c>
      <c r="E111" s="126"/>
      <c r="F111" s="304">
        <v>1315963.5204799999</v>
      </c>
      <c r="G111" s="305">
        <v>24253.169101970216</v>
      </c>
      <c r="H111" s="305">
        <v>16021.729733329707</v>
      </c>
      <c r="I111" s="305">
        <v>25616.720568634442</v>
      </c>
      <c r="J111" s="305">
        <v>0</v>
      </c>
      <c r="K111" s="305">
        <v>99238.813523169665</v>
      </c>
      <c r="L111" s="305">
        <v>1942.2014588238978</v>
      </c>
      <c r="M111" s="129">
        <v>121319.408</v>
      </c>
      <c r="N111" s="305">
        <v>0</v>
      </c>
      <c r="O111" s="129">
        <v>33536</v>
      </c>
      <c r="P111" s="130"/>
      <c r="Q111" s="131"/>
      <c r="R111" s="305">
        <v>-12821.334259113355</v>
      </c>
      <c r="S111" s="128"/>
      <c r="T111" s="305">
        <v>140029.43713407213</v>
      </c>
      <c r="U111" s="132">
        <v>0</v>
      </c>
      <c r="V111" s="132">
        <v>0</v>
      </c>
      <c r="W111" s="133">
        <v>1765099.6657408867</v>
      </c>
      <c r="X111" s="134">
        <v>1744385</v>
      </c>
    </row>
    <row r="112" spans="1:24" ht="10.5" x14ac:dyDescent="0.25">
      <c r="A112" s="123" t="s">
        <v>289</v>
      </c>
      <c r="B112" s="123" t="s">
        <v>151</v>
      </c>
      <c r="C112" s="124">
        <v>2055</v>
      </c>
      <c r="D112" s="125" t="s">
        <v>152</v>
      </c>
      <c r="E112" s="126"/>
      <c r="F112" s="304">
        <v>1003864.59264</v>
      </c>
      <c r="G112" s="305">
        <v>47797.646400018588</v>
      </c>
      <c r="H112" s="305">
        <v>34785.564799992113</v>
      </c>
      <c r="I112" s="305">
        <v>60799.726400016589</v>
      </c>
      <c r="J112" s="305">
        <v>0</v>
      </c>
      <c r="K112" s="305">
        <v>113290.4127228982</v>
      </c>
      <c r="L112" s="305">
        <v>25849.699200004845</v>
      </c>
      <c r="M112" s="129">
        <v>121319.408</v>
      </c>
      <c r="N112" s="305">
        <v>0</v>
      </c>
      <c r="O112" s="129">
        <v>23952</v>
      </c>
      <c r="P112" s="130"/>
      <c r="Q112" s="131"/>
      <c r="R112" s="305">
        <v>-10068.389588221678</v>
      </c>
      <c r="S112" s="128"/>
      <c r="T112" s="305">
        <v>0</v>
      </c>
      <c r="U112" s="132">
        <v>0</v>
      </c>
      <c r="V112" s="132">
        <v>0</v>
      </c>
      <c r="W112" s="133">
        <v>1421590.6605747086</v>
      </c>
      <c r="X112" s="134">
        <v>1407707.0501629303</v>
      </c>
    </row>
    <row r="113" spans="1:24" ht="10.5" x14ac:dyDescent="0.25">
      <c r="A113" s="148" t="s">
        <v>291</v>
      </c>
      <c r="B113" s="148"/>
      <c r="C113" s="149">
        <v>2178</v>
      </c>
      <c r="D113" s="125" t="s">
        <v>153</v>
      </c>
      <c r="E113" s="126"/>
      <c r="F113" s="304">
        <v>1315963.5204799999</v>
      </c>
      <c r="G113" s="305">
        <v>29649.706339077871</v>
      </c>
      <c r="H113" s="305">
        <v>21257.33183291911</v>
      </c>
      <c r="I113" s="305">
        <v>30936.202071752949</v>
      </c>
      <c r="J113" s="305">
        <v>0</v>
      </c>
      <c r="K113" s="305">
        <v>153200.85107200895</v>
      </c>
      <c r="L113" s="305">
        <v>1332.1151216140875</v>
      </c>
      <c r="M113" s="129">
        <v>121319.408</v>
      </c>
      <c r="N113" s="305">
        <v>0</v>
      </c>
      <c r="O113" s="129">
        <v>6144</v>
      </c>
      <c r="P113" s="130"/>
      <c r="Q113" s="131"/>
      <c r="R113" s="305">
        <v>0</v>
      </c>
      <c r="S113" s="128"/>
      <c r="T113" s="305">
        <v>70725.865082627133</v>
      </c>
      <c r="U113" s="132">
        <v>0</v>
      </c>
      <c r="V113" s="132">
        <v>0</v>
      </c>
      <c r="W113" s="133">
        <v>1750529</v>
      </c>
      <c r="X113" s="134">
        <v>1744385</v>
      </c>
    </row>
    <row r="114" spans="1:24" ht="10.5" x14ac:dyDescent="0.25">
      <c r="A114" s="148" t="s">
        <v>291</v>
      </c>
      <c r="B114" s="148"/>
      <c r="C114" s="124">
        <v>3366</v>
      </c>
      <c r="D114" s="125" t="s">
        <v>313</v>
      </c>
      <c r="E114" s="126"/>
      <c r="F114" s="304">
        <v>624197.85568000004</v>
      </c>
      <c r="G114" s="305">
        <v>33919.500325939116</v>
      </c>
      <c r="H114" s="305">
        <v>24125.552592587181</v>
      </c>
      <c r="I114" s="305">
        <v>13417.913718522157</v>
      </c>
      <c r="J114" s="305">
        <v>0</v>
      </c>
      <c r="K114" s="305">
        <v>78305.384000004604</v>
      </c>
      <c r="L114" s="305">
        <v>13703.44220000261</v>
      </c>
      <c r="M114" s="129">
        <v>121319.408</v>
      </c>
      <c r="N114" s="305">
        <v>0</v>
      </c>
      <c r="O114" s="129">
        <v>3225.6000000000004</v>
      </c>
      <c r="P114" s="130"/>
      <c r="Q114" s="131"/>
      <c r="R114" s="305">
        <v>0</v>
      </c>
      <c r="S114" s="128"/>
      <c r="T114" s="305">
        <v>0</v>
      </c>
      <c r="U114" s="132">
        <v>16694.789969892125</v>
      </c>
      <c r="V114" s="132">
        <v>0</v>
      </c>
      <c r="W114" s="133">
        <v>928909.44648694783</v>
      </c>
      <c r="X114" s="134">
        <v>925683.84648694785</v>
      </c>
    </row>
    <row r="115" spans="1:24" ht="10.5" x14ac:dyDescent="0.25">
      <c r="A115" s="148" t="s">
        <v>291</v>
      </c>
      <c r="B115" s="148"/>
      <c r="C115" s="149">
        <v>2077</v>
      </c>
      <c r="D115" s="125" t="s">
        <v>154</v>
      </c>
      <c r="E115" s="126"/>
      <c r="F115" s="304">
        <v>640285.42928000004</v>
      </c>
      <c r="G115" s="305">
        <v>56085.390137335242</v>
      </c>
      <c r="H115" s="305">
        <v>37231.826786061218</v>
      </c>
      <c r="I115" s="305">
        <v>97515.699518434383</v>
      </c>
      <c r="J115" s="305">
        <v>0</v>
      </c>
      <c r="K115" s="305">
        <v>68794.770108239332</v>
      </c>
      <c r="L115" s="305">
        <v>2498.9553244449176</v>
      </c>
      <c r="M115" s="129">
        <v>121319.408</v>
      </c>
      <c r="N115" s="305">
        <v>0</v>
      </c>
      <c r="O115" s="129">
        <v>3686.4</v>
      </c>
      <c r="P115" s="130"/>
      <c r="Q115" s="131"/>
      <c r="R115" s="305">
        <v>0</v>
      </c>
      <c r="S115" s="128"/>
      <c r="T115" s="305">
        <v>0</v>
      </c>
      <c r="U115" s="132">
        <v>27901.758042160887</v>
      </c>
      <c r="V115" s="132">
        <v>0</v>
      </c>
      <c r="W115" s="133">
        <v>1055319.6371966759</v>
      </c>
      <c r="X115" s="134">
        <v>1051633.237196676</v>
      </c>
    </row>
    <row r="116" spans="1:24" ht="10.5" x14ac:dyDescent="0.25">
      <c r="A116" s="123" t="s">
        <v>289</v>
      </c>
      <c r="B116" s="123" t="s">
        <v>155</v>
      </c>
      <c r="C116" s="124">
        <v>2146</v>
      </c>
      <c r="D116" s="125" t="s">
        <v>156</v>
      </c>
      <c r="E116" s="126"/>
      <c r="F116" s="304">
        <v>1940161.37616</v>
      </c>
      <c r="G116" s="305">
        <v>49339.785435581987</v>
      </c>
      <c r="H116" s="305">
        <v>34680.507210432523</v>
      </c>
      <c r="I116" s="305">
        <v>13891.879767703598</v>
      </c>
      <c r="J116" s="305">
        <v>0</v>
      </c>
      <c r="K116" s="305">
        <v>185739.21251784658</v>
      </c>
      <c r="L116" s="305">
        <v>5830.3148304193555</v>
      </c>
      <c r="M116" s="129">
        <v>121319.408</v>
      </c>
      <c r="N116" s="305">
        <v>0</v>
      </c>
      <c r="O116" s="129">
        <v>36052.75</v>
      </c>
      <c r="P116" s="130"/>
      <c r="Q116" s="131"/>
      <c r="R116" s="305">
        <v>-19036.285097573</v>
      </c>
      <c r="S116" s="128"/>
      <c r="T116" s="305">
        <v>220832.51607801634</v>
      </c>
      <c r="U116" s="132">
        <v>0</v>
      </c>
      <c r="V116" s="132">
        <v>0</v>
      </c>
      <c r="W116" s="133">
        <v>2588811.464902427</v>
      </c>
      <c r="X116" s="134">
        <v>2571795</v>
      </c>
    </row>
    <row r="117" spans="1:24" ht="10.5" x14ac:dyDescent="0.25">
      <c r="A117" s="148" t="s">
        <v>291</v>
      </c>
      <c r="B117" s="148"/>
      <c r="C117" s="149">
        <v>2023</v>
      </c>
      <c r="D117" s="148" t="s">
        <v>157</v>
      </c>
      <c r="E117" s="126"/>
      <c r="F117" s="304">
        <v>949166.84240000008</v>
      </c>
      <c r="G117" s="305">
        <v>85365.098538494727</v>
      </c>
      <c r="H117" s="305">
        <v>62224.697948703921</v>
      </c>
      <c r="I117" s="305">
        <v>123248.40248721285</v>
      </c>
      <c r="J117" s="305">
        <v>31890.239262021089</v>
      </c>
      <c r="K117" s="305">
        <v>162390.41796552678</v>
      </c>
      <c r="L117" s="305">
        <v>55370.872056547618</v>
      </c>
      <c r="M117" s="129">
        <v>121319.408</v>
      </c>
      <c r="N117" s="305">
        <v>0</v>
      </c>
      <c r="O117" s="129">
        <v>7424</v>
      </c>
      <c r="P117" s="130"/>
      <c r="Q117" s="131"/>
      <c r="R117" s="305">
        <v>0</v>
      </c>
      <c r="S117" s="128"/>
      <c r="T117" s="305">
        <v>0</v>
      </c>
      <c r="U117" s="132">
        <v>0</v>
      </c>
      <c r="V117" s="132">
        <v>0</v>
      </c>
      <c r="W117" s="133">
        <v>1598399.9786585071</v>
      </c>
      <c r="X117" s="134">
        <v>1590975.9786585071</v>
      </c>
    </row>
    <row r="118" spans="1:24" ht="10.5" x14ac:dyDescent="0.25">
      <c r="A118" s="148" t="s">
        <v>291</v>
      </c>
      <c r="B118" s="148"/>
      <c r="C118" s="149">
        <v>2025</v>
      </c>
      <c r="D118" s="148" t="s">
        <v>52</v>
      </c>
      <c r="E118" s="126"/>
      <c r="F118" s="304">
        <v>1148652.75504</v>
      </c>
      <c r="G118" s="305">
        <v>72325.957222916419</v>
      </c>
      <c r="H118" s="305">
        <v>53957.46015039651</v>
      </c>
      <c r="I118" s="305">
        <v>142706.09907796781</v>
      </c>
      <c r="J118" s="305">
        <v>0</v>
      </c>
      <c r="K118" s="305">
        <v>157215.94363035404</v>
      </c>
      <c r="L118" s="305">
        <v>81446.72504349373</v>
      </c>
      <c r="M118" s="129">
        <v>121319.408</v>
      </c>
      <c r="N118" s="305">
        <v>0</v>
      </c>
      <c r="O118" s="129">
        <v>6502.4000000000005</v>
      </c>
      <c r="P118" s="130"/>
      <c r="Q118" s="131"/>
      <c r="R118" s="305">
        <v>0</v>
      </c>
      <c r="S118" s="128"/>
      <c r="T118" s="305">
        <v>0</v>
      </c>
      <c r="U118" s="132">
        <v>0</v>
      </c>
      <c r="V118" s="132">
        <v>0</v>
      </c>
      <c r="W118" s="133">
        <v>1784126.7481651285</v>
      </c>
      <c r="X118" s="134">
        <v>1777624.3481651286</v>
      </c>
    </row>
    <row r="119" spans="1:24" ht="10.5" x14ac:dyDescent="0.25">
      <c r="A119" s="148" t="s">
        <v>291</v>
      </c>
      <c r="B119" s="148"/>
      <c r="C119" s="149">
        <v>3369</v>
      </c>
      <c r="D119" s="125" t="s">
        <v>158</v>
      </c>
      <c r="E119" s="126"/>
      <c r="F119" s="304">
        <v>646720.45872</v>
      </c>
      <c r="G119" s="305">
        <v>18817.769976930394</v>
      </c>
      <c r="H119" s="305">
        <v>14536.171569227497</v>
      </c>
      <c r="I119" s="305">
        <v>45261.231023089182</v>
      </c>
      <c r="J119" s="305">
        <v>0</v>
      </c>
      <c r="K119" s="305">
        <v>98125.105789354857</v>
      </c>
      <c r="L119" s="305">
        <v>39562.67733034461</v>
      </c>
      <c r="M119" s="129">
        <v>121319.408</v>
      </c>
      <c r="N119" s="305">
        <v>0</v>
      </c>
      <c r="O119" s="129">
        <v>3891.2000000000003</v>
      </c>
      <c r="P119" s="130"/>
      <c r="Q119" s="131"/>
      <c r="R119" s="305">
        <v>0</v>
      </c>
      <c r="S119" s="128"/>
      <c r="T119" s="305">
        <v>0</v>
      </c>
      <c r="U119" s="132">
        <v>0</v>
      </c>
      <c r="V119" s="132">
        <v>0</v>
      </c>
      <c r="W119" s="133">
        <v>988234.02240894642</v>
      </c>
      <c r="X119" s="134">
        <v>984342.82240894646</v>
      </c>
    </row>
    <row r="120" spans="1:24" ht="10.5" x14ac:dyDescent="0.25">
      <c r="A120" s="148" t="s">
        <v>291</v>
      </c>
      <c r="B120" s="148"/>
      <c r="C120" s="124">
        <v>3333</v>
      </c>
      <c r="D120" s="125" t="s">
        <v>159</v>
      </c>
      <c r="E120" s="126"/>
      <c r="F120" s="304">
        <v>662808.03232</v>
      </c>
      <c r="G120" s="305">
        <v>25964.153600010097</v>
      </c>
      <c r="H120" s="305">
        <v>17862.85759999599</v>
      </c>
      <c r="I120" s="305">
        <v>47627.619200012887</v>
      </c>
      <c r="J120" s="305">
        <v>0</v>
      </c>
      <c r="K120" s="305">
        <v>75831.902592004451</v>
      </c>
      <c r="L120" s="305">
        <v>10643.074048002023</v>
      </c>
      <c r="M120" s="129">
        <v>121319.408</v>
      </c>
      <c r="N120" s="305">
        <v>0</v>
      </c>
      <c r="O120" s="129">
        <v>3200</v>
      </c>
      <c r="P120" s="130"/>
      <c r="Q120" s="131"/>
      <c r="R120" s="305">
        <v>0</v>
      </c>
      <c r="S120" s="128"/>
      <c r="T120" s="305">
        <v>0</v>
      </c>
      <c r="U120" s="132">
        <v>0</v>
      </c>
      <c r="V120" s="132">
        <v>0</v>
      </c>
      <c r="W120" s="133">
        <v>965257.04736002558</v>
      </c>
      <c r="X120" s="134">
        <v>962057.04736002558</v>
      </c>
    </row>
    <row r="121" spans="1:24" ht="10.5" x14ac:dyDescent="0.25">
      <c r="A121" s="148" t="s">
        <v>291</v>
      </c>
      <c r="B121" s="148"/>
      <c r="C121" s="124">
        <v>3373</v>
      </c>
      <c r="D121" s="125" t="s">
        <v>160</v>
      </c>
      <c r="E121" s="126"/>
      <c r="F121" s="304">
        <v>405406.85472</v>
      </c>
      <c r="G121" s="305">
        <v>13518.526254550712</v>
      </c>
      <c r="H121" s="305">
        <v>8810.996310741788</v>
      </c>
      <c r="I121" s="305">
        <v>35348.134135546759</v>
      </c>
      <c r="J121" s="305">
        <v>0</v>
      </c>
      <c r="K121" s="305">
        <v>29836.773120001752</v>
      </c>
      <c r="L121" s="305">
        <v>5879.0138862396489</v>
      </c>
      <c r="M121" s="129">
        <v>121319.408</v>
      </c>
      <c r="N121" s="305">
        <v>0</v>
      </c>
      <c r="O121" s="129">
        <v>2483.2000000000003</v>
      </c>
      <c r="P121" s="130"/>
      <c r="Q121" s="131"/>
      <c r="R121" s="305">
        <v>0</v>
      </c>
      <c r="S121" s="128"/>
      <c r="T121" s="305">
        <v>0</v>
      </c>
      <c r="U121" s="132">
        <v>39699.740623364458</v>
      </c>
      <c r="V121" s="132">
        <v>0</v>
      </c>
      <c r="W121" s="133">
        <v>662302.6470504452</v>
      </c>
      <c r="X121" s="134">
        <v>659819.44705044525</v>
      </c>
    </row>
    <row r="122" spans="1:24" ht="10.5" x14ac:dyDescent="0.25">
      <c r="A122" s="148" t="s">
        <v>291</v>
      </c>
      <c r="B122" s="148"/>
      <c r="C122" s="124">
        <v>3334</v>
      </c>
      <c r="D122" s="125" t="s">
        <v>162</v>
      </c>
      <c r="E122" s="126"/>
      <c r="F122" s="304">
        <v>672460.57648000005</v>
      </c>
      <c r="G122" s="305">
        <v>53698.590400020883</v>
      </c>
      <c r="H122" s="305">
        <v>38546.166399991336</v>
      </c>
      <c r="I122" s="305">
        <v>79142.660800021462</v>
      </c>
      <c r="J122" s="305">
        <v>4126.1600799707958</v>
      </c>
      <c r="K122" s="305">
        <v>94750.016334468834</v>
      </c>
      <c r="L122" s="305">
        <v>20453.746936316693</v>
      </c>
      <c r="M122" s="129">
        <v>121319.408</v>
      </c>
      <c r="N122" s="305">
        <v>0</v>
      </c>
      <c r="O122" s="290">
        <v>3123.2000000000003</v>
      </c>
      <c r="P122" s="130"/>
      <c r="Q122" s="131"/>
      <c r="R122" s="305">
        <v>0</v>
      </c>
      <c r="S122" s="128"/>
      <c r="T122" s="305">
        <v>0</v>
      </c>
      <c r="U122" s="132">
        <v>0</v>
      </c>
      <c r="V122" s="132">
        <v>0</v>
      </c>
      <c r="W122" s="133">
        <v>1087620.5254307901</v>
      </c>
      <c r="X122" s="134">
        <v>1084497.3254307902</v>
      </c>
    </row>
    <row r="123" spans="1:24" ht="10.5" x14ac:dyDescent="0.25">
      <c r="A123" s="148" t="s">
        <v>291</v>
      </c>
      <c r="B123" s="148"/>
      <c r="C123" s="124">
        <v>3335</v>
      </c>
      <c r="D123" s="125" t="s">
        <v>164</v>
      </c>
      <c r="E123" s="126"/>
      <c r="F123" s="304">
        <v>1029604.7104</v>
      </c>
      <c r="G123" s="305">
        <v>68718.02676455272</v>
      </c>
      <c r="H123" s="305">
        <v>49221.329810386422</v>
      </c>
      <c r="I123" s="305">
        <v>132679.32927220708</v>
      </c>
      <c r="J123" s="305">
        <v>0</v>
      </c>
      <c r="K123" s="305">
        <v>147047.6996923163</v>
      </c>
      <c r="L123" s="305">
        <v>36165.785600006886</v>
      </c>
      <c r="M123" s="129">
        <v>121319.408</v>
      </c>
      <c r="N123" s="305">
        <v>0</v>
      </c>
      <c r="O123" s="290">
        <v>5683.2000000000007</v>
      </c>
      <c r="P123" s="130"/>
      <c r="Q123" s="131"/>
      <c r="R123" s="305">
        <v>0</v>
      </c>
      <c r="S123" s="128"/>
      <c r="T123" s="305">
        <v>0</v>
      </c>
      <c r="U123" s="132">
        <v>0</v>
      </c>
      <c r="V123" s="132">
        <v>0</v>
      </c>
      <c r="W123" s="133">
        <v>1590439.4895394696</v>
      </c>
      <c r="X123" s="134">
        <v>1584756.2895394696</v>
      </c>
    </row>
    <row r="124" spans="1:24" ht="10.5" x14ac:dyDescent="0.25">
      <c r="A124" s="148" t="s">
        <v>291</v>
      </c>
      <c r="B124" s="148"/>
      <c r="C124" s="124">
        <v>3354</v>
      </c>
      <c r="D124" s="125" t="s">
        <v>165</v>
      </c>
      <c r="E124" s="126"/>
      <c r="F124" s="304">
        <v>669243.06176000007</v>
      </c>
      <c r="G124" s="305">
        <v>20653.304000008033</v>
      </c>
      <c r="H124" s="305">
        <v>14102.255999996789</v>
      </c>
      <c r="I124" s="305">
        <v>58939.428800015936</v>
      </c>
      <c r="J124" s="305">
        <v>0</v>
      </c>
      <c r="K124" s="305">
        <v>74797.420218186206</v>
      </c>
      <c r="L124" s="305">
        <v>35261.640960006713</v>
      </c>
      <c r="M124" s="129">
        <v>121319.408</v>
      </c>
      <c r="N124" s="305">
        <v>0</v>
      </c>
      <c r="O124" s="129">
        <v>3143.7</v>
      </c>
      <c r="P124" s="130"/>
      <c r="Q124" s="131"/>
      <c r="R124" s="305">
        <v>0</v>
      </c>
      <c r="S124" s="128"/>
      <c r="T124" s="305">
        <v>0</v>
      </c>
      <c r="U124" s="132">
        <v>0</v>
      </c>
      <c r="V124" s="132">
        <v>0</v>
      </c>
      <c r="W124" s="133">
        <v>997460.21973821381</v>
      </c>
      <c r="X124" s="134">
        <v>994316.51973821386</v>
      </c>
    </row>
    <row r="125" spans="1:24" ht="10.5" x14ac:dyDescent="0.25">
      <c r="A125" s="148" t="s">
        <v>291</v>
      </c>
      <c r="B125" s="148"/>
      <c r="C125" s="124">
        <v>3351</v>
      </c>
      <c r="D125" s="125" t="s">
        <v>166</v>
      </c>
      <c r="E125" s="126"/>
      <c r="F125" s="304">
        <v>666025.54703999998</v>
      </c>
      <c r="G125" s="305">
        <v>12982.076800005048</v>
      </c>
      <c r="H125" s="305">
        <v>9401.5039999978744</v>
      </c>
      <c r="I125" s="305">
        <v>36685.868800009885</v>
      </c>
      <c r="J125" s="305">
        <v>0</v>
      </c>
      <c r="K125" s="305">
        <v>72695.527728817833</v>
      </c>
      <c r="L125" s="305">
        <v>660.86843389843057</v>
      </c>
      <c r="M125" s="129">
        <v>121319.408</v>
      </c>
      <c r="N125" s="305">
        <v>0</v>
      </c>
      <c r="O125" s="129">
        <v>2669.65</v>
      </c>
      <c r="P125" s="130"/>
      <c r="Q125" s="131"/>
      <c r="R125" s="305">
        <v>0</v>
      </c>
      <c r="S125" s="128"/>
      <c r="T125" s="305">
        <v>0</v>
      </c>
      <c r="U125" s="132">
        <v>15954.267673932831</v>
      </c>
      <c r="V125" s="132">
        <v>0</v>
      </c>
      <c r="W125" s="133">
        <v>938394.71847666171</v>
      </c>
      <c r="X125" s="134">
        <v>935725.06847666169</v>
      </c>
    </row>
    <row r="126" spans="1:24" ht="10.5" x14ac:dyDescent="0.25">
      <c r="A126" s="148" t="s">
        <v>291</v>
      </c>
      <c r="B126" s="148"/>
      <c r="C126" s="149">
        <v>2032</v>
      </c>
      <c r="D126" s="125" t="s">
        <v>391</v>
      </c>
      <c r="E126" s="126"/>
      <c r="F126" s="304">
        <v>817248.73888000008</v>
      </c>
      <c r="G126" s="305">
        <v>65858.111369722581</v>
      </c>
      <c r="H126" s="305">
        <v>47940.548048473953</v>
      </c>
      <c r="I126" s="305">
        <v>100172.84327275443</v>
      </c>
      <c r="J126" s="305">
        <v>4592.939298149312</v>
      </c>
      <c r="K126" s="305">
        <v>122854.48408136315</v>
      </c>
      <c r="L126" s="305">
        <v>14291.160678790604</v>
      </c>
      <c r="M126" s="129">
        <v>121319.408</v>
      </c>
      <c r="N126" s="305">
        <v>0</v>
      </c>
      <c r="O126" s="129">
        <v>6963.2000000000007</v>
      </c>
      <c r="P126" s="130"/>
      <c r="Q126" s="131"/>
      <c r="R126" s="305">
        <v>0</v>
      </c>
      <c r="S126" s="128"/>
      <c r="T126" s="305">
        <v>0</v>
      </c>
      <c r="U126" s="132">
        <v>35092.654121691594</v>
      </c>
      <c r="V126" s="132">
        <v>0</v>
      </c>
      <c r="W126" s="133">
        <v>1336334.0877509457</v>
      </c>
      <c r="X126" s="134">
        <v>1329370.8877509458</v>
      </c>
    </row>
    <row r="127" spans="1:24" ht="10.5" x14ac:dyDescent="0.25">
      <c r="A127" s="148" t="s">
        <v>291</v>
      </c>
      <c r="B127" s="148"/>
      <c r="C127" s="124">
        <v>3352</v>
      </c>
      <c r="D127" s="125" t="s">
        <v>167</v>
      </c>
      <c r="E127" s="126"/>
      <c r="F127" s="304">
        <v>662808.03232</v>
      </c>
      <c r="G127" s="305">
        <v>21243.39840000826</v>
      </c>
      <c r="H127" s="305">
        <v>13632.180799996899</v>
      </c>
      <c r="I127" s="305">
        <v>53718.593600014625</v>
      </c>
      <c r="J127" s="305">
        <v>0</v>
      </c>
      <c r="K127" s="305">
        <v>63250.927778038385</v>
      </c>
      <c r="L127" s="305">
        <v>13228.252545457104</v>
      </c>
      <c r="M127" s="129">
        <v>121319.408</v>
      </c>
      <c r="N127" s="305">
        <v>0</v>
      </c>
      <c r="O127" s="129">
        <v>2585.6000000000004</v>
      </c>
      <c r="P127" s="130"/>
      <c r="Q127" s="131"/>
      <c r="R127" s="305">
        <v>0</v>
      </c>
      <c r="S127" s="128"/>
      <c r="T127" s="305">
        <v>0</v>
      </c>
      <c r="U127" s="132">
        <v>0</v>
      </c>
      <c r="V127" s="132">
        <v>0</v>
      </c>
      <c r="W127" s="133">
        <v>951786.39344351518</v>
      </c>
      <c r="X127" s="134">
        <v>949200.7934435152</v>
      </c>
    </row>
    <row r="128" spans="1:24" ht="10.5" x14ac:dyDescent="0.25">
      <c r="A128" s="148" t="s">
        <v>291</v>
      </c>
      <c r="B128" s="148"/>
      <c r="C128" s="124">
        <v>5208</v>
      </c>
      <c r="D128" s="125" t="s">
        <v>168</v>
      </c>
      <c r="E128" s="126"/>
      <c r="F128" s="304">
        <v>1354573.6971200001</v>
      </c>
      <c r="G128" s="305">
        <v>69370.596326518629</v>
      </c>
      <c r="H128" s="305">
        <v>49121.175553210764</v>
      </c>
      <c r="I128" s="305">
        <v>142841.32350934646</v>
      </c>
      <c r="J128" s="305">
        <v>0</v>
      </c>
      <c r="K128" s="305">
        <v>136710.48989747281</v>
      </c>
      <c r="L128" s="305">
        <v>27094.514984449626</v>
      </c>
      <c r="M128" s="129">
        <v>121319.408</v>
      </c>
      <c r="N128" s="305">
        <v>0</v>
      </c>
      <c r="O128" s="129">
        <v>8908.8000000000011</v>
      </c>
      <c r="P128" s="130"/>
      <c r="Q128" s="131"/>
      <c r="R128" s="305">
        <v>0</v>
      </c>
      <c r="S128" s="128"/>
      <c r="T128" s="305">
        <v>0</v>
      </c>
      <c r="U128" s="132">
        <v>22955.612812425941</v>
      </c>
      <c r="V128" s="132">
        <v>0</v>
      </c>
      <c r="W128" s="133">
        <v>1932895.6182034244</v>
      </c>
      <c r="X128" s="134">
        <v>1923986.8182034243</v>
      </c>
    </row>
    <row r="129" spans="1:24" ht="10.5" x14ac:dyDescent="0.25">
      <c r="A129" s="148" t="s">
        <v>291</v>
      </c>
      <c r="B129" s="148"/>
      <c r="C129" s="124">
        <v>3367</v>
      </c>
      <c r="D129" s="125" t="s">
        <v>169</v>
      </c>
      <c r="E129" s="126"/>
      <c r="F129" s="304">
        <v>637067.91456000006</v>
      </c>
      <c r="G129" s="305">
        <v>9832.9591603998651</v>
      </c>
      <c r="H129" s="305">
        <v>5989.9681425729077</v>
      </c>
      <c r="I129" s="305">
        <v>10519.207556438474</v>
      </c>
      <c r="J129" s="305">
        <v>0</v>
      </c>
      <c r="K129" s="305">
        <v>52427.472768003077</v>
      </c>
      <c r="L129" s="305">
        <v>7032.9536640013448</v>
      </c>
      <c r="M129" s="129">
        <v>121319.408</v>
      </c>
      <c r="N129" s="305">
        <v>0</v>
      </c>
      <c r="O129" s="129">
        <v>3788.8</v>
      </c>
      <c r="P129" s="130"/>
      <c r="Q129" s="131"/>
      <c r="R129" s="305">
        <v>0</v>
      </c>
      <c r="S129" s="128"/>
      <c r="T129" s="305">
        <v>280.116148584244</v>
      </c>
      <c r="U129" s="132">
        <v>8658.1927676827181</v>
      </c>
      <c r="V129" s="132">
        <v>0</v>
      </c>
      <c r="W129" s="133">
        <v>856916.99276768276</v>
      </c>
      <c r="X129" s="134">
        <v>853128.19276768272</v>
      </c>
    </row>
    <row r="130" spans="1:24" ht="10.5" x14ac:dyDescent="0.25">
      <c r="A130" s="148" t="s">
        <v>291</v>
      </c>
      <c r="B130" s="148"/>
      <c r="C130" s="124">
        <v>3338</v>
      </c>
      <c r="D130" s="125" t="s">
        <v>170</v>
      </c>
      <c r="E130" s="126"/>
      <c r="F130" s="304">
        <v>910556.66576</v>
      </c>
      <c r="G130" s="305">
        <v>63061.696648975572</v>
      </c>
      <c r="H130" s="305">
        <v>43723.568078311837</v>
      </c>
      <c r="I130" s="305">
        <v>108853.67254268675</v>
      </c>
      <c r="J130" s="305">
        <v>0</v>
      </c>
      <c r="K130" s="305">
        <v>114965.94921290995</v>
      </c>
      <c r="L130" s="305">
        <v>56597.408046101293</v>
      </c>
      <c r="M130" s="129">
        <v>121319.408</v>
      </c>
      <c r="N130" s="305">
        <v>0</v>
      </c>
      <c r="O130" s="129">
        <v>4765.45</v>
      </c>
      <c r="P130" s="130"/>
      <c r="Q130" s="131"/>
      <c r="R130" s="305">
        <v>0</v>
      </c>
      <c r="S130" s="128"/>
      <c r="T130" s="305">
        <v>0</v>
      </c>
      <c r="U130" s="132">
        <v>0</v>
      </c>
      <c r="V130" s="132">
        <v>0</v>
      </c>
      <c r="W130" s="133">
        <v>1423843.8182889854</v>
      </c>
      <c r="X130" s="134">
        <v>1419078.3682889855</v>
      </c>
    </row>
    <row r="131" spans="1:24" ht="10.5" x14ac:dyDescent="0.25">
      <c r="A131" s="148" t="s">
        <v>291</v>
      </c>
      <c r="B131" s="148"/>
      <c r="C131" s="124">
        <v>3370</v>
      </c>
      <c r="D131" s="125" t="s">
        <v>171</v>
      </c>
      <c r="E131" s="126"/>
      <c r="F131" s="304">
        <v>900904.12160000007</v>
      </c>
      <c r="G131" s="305">
        <v>32421.79043020129</v>
      </c>
      <c r="H131" s="305">
        <v>23840.795049051201</v>
      </c>
      <c r="I131" s="305">
        <v>86750.481630212205</v>
      </c>
      <c r="J131" s="305">
        <v>0</v>
      </c>
      <c r="K131" s="305">
        <v>83198.286122070611</v>
      </c>
      <c r="L131" s="305">
        <v>11507.295418184005</v>
      </c>
      <c r="M131" s="129">
        <v>121319.408</v>
      </c>
      <c r="N131" s="305">
        <v>0</v>
      </c>
      <c r="O131" s="129">
        <v>4198.4000000000005</v>
      </c>
      <c r="P131" s="130"/>
      <c r="Q131" s="131"/>
      <c r="R131" s="305">
        <v>0</v>
      </c>
      <c r="S131" s="128"/>
      <c r="T131" s="305">
        <v>0</v>
      </c>
      <c r="U131" s="132">
        <v>51036.968885353766</v>
      </c>
      <c r="V131" s="132">
        <v>0</v>
      </c>
      <c r="W131" s="133">
        <v>1315177.547135073</v>
      </c>
      <c r="X131" s="134">
        <v>1310979.1471350731</v>
      </c>
    </row>
    <row r="132" spans="1:24" ht="10.5" x14ac:dyDescent="0.25">
      <c r="A132" s="123" t="s">
        <v>289</v>
      </c>
      <c r="B132" s="123" t="s">
        <v>172</v>
      </c>
      <c r="C132" s="124">
        <v>3021</v>
      </c>
      <c r="D132" s="125" t="s">
        <v>173</v>
      </c>
      <c r="E132" s="126"/>
      <c r="F132" s="304">
        <v>672460.57648000005</v>
      </c>
      <c r="G132" s="305">
        <v>30832.432400011992</v>
      </c>
      <c r="H132" s="305">
        <v>21255.08296153367</v>
      </c>
      <c r="I132" s="305">
        <v>55444.110023091933</v>
      </c>
      <c r="J132" s="305">
        <v>0</v>
      </c>
      <c r="K132" s="305">
        <v>73729.59831676734</v>
      </c>
      <c r="L132" s="305">
        <v>9841.9911333352047</v>
      </c>
      <c r="M132" s="129">
        <v>121319.408</v>
      </c>
      <c r="N132" s="305">
        <v>0</v>
      </c>
      <c r="O132" s="129">
        <v>14970</v>
      </c>
      <c r="P132" s="130"/>
      <c r="Q132" s="131"/>
      <c r="R132" s="305">
        <v>-6732.8801461907096</v>
      </c>
      <c r="S132" s="128"/>
      <c r="T132" s="305">
        <v>0</v>
      </c>
      <c r="U132" s="132">
        <v>3395.0691360619385</v>
      </c>
      <c r="V132" s="132">
        <v>0</v>
      </c>
      <c r="W132" s="133">
        <v>996515.38830461144</v>
      </c>
      <c r="X132" s="134">
        <v>988278.26845080219</v>
      </c>
    </row>
    <row r="133" spans="1:24" ht="10.5" x14ac:dyDescent="0.25">
      <c r="A133" s="123" t="s">
        <v>289</v>
      </c>
      <c r="B133" s="123" t="s">
        <v>174</v>
      </c>
      <c r="C133" s="124">
        <v>3347</v>
      </c>
      <c r="D133" s="125" t="s">
        <v>175</v>
      </c>
      <c r="E133" s="126"/>
      <c r="F133" s="304">
        <v>624197.85568000004</v>
      </c>
      <c r="G133" s="305">
        <v>36585.852800014225</v>
      </c>
      <c r="H133" s="305">
        <v>26324.211199994053</v>
      </c>
      <c r="I133" s="305">
        <v>62459.992000016973</v>
      </c>
      <c r="J133" s="305">
        <v>0</v>
      </c>
      <c r="K133" s="305">
        <v>82404.592021481352</v>
      </c>
      <c r="L133" s="305">
        <v>36765.332731714356</v>
      </c>
      <c r="M133" s="129">
        <v>121319.408</v>
      </c>
      <c r="N133" s="305">
        <v>0</v>
      </c>
      <c r="O133" s="129">
        <v>2969.6000000000004</v>
      </c>
      <c r="P133" s="130"/>
      <c r="Q133" s="131"/>
      <c r="R133" s="305">
        <v>-6327.9207216829191</v>
      </c>
      <c r="S133" s="128"/>
      <c r="T133" s="305">
        <v>0</v>
      </c>
      <c r="U133" s="132">
        <v>43665.113755334169</v>
      </c>
      <c r="V133" s="132">
        <v>0</v>
      </c>
      <c r="W133" s="133">
        <v>1030364.0374668721</v>
      </c>
      <c r="X133" s="134">
        <v>1033722.3581885551</v>
      </c>
    </row>
    <row r="134" spans="1:24" ht="10.5" x14ac:dyDescent="0.25">
      <c r="A134" s="123" t="s">
        <v>289</v>
      </c>
      <c r="B134" s="123" t="s">
        <v>176</v>
      </c>
      <c r="C134" s="124">
        <v>3355</v>
      </c>
      <c r="D134" s="125" t="s">
        <v>177</v>
      </c>
      <c r="E134" s="126"/>
      <c r="F134" s="304">
        <v>678895.60592</v>
      </c>
      <c r="G134" s="305">
        <v>37766.041600014687</v>
      </c>
      <c r="H134" s="305">
        <v>26794.286399993973</v>
      </c>
      <c r="I134" s="305">
        <v>87063.928000023661</v>
      </c>
      <c r="J134" s="305">
        <v>0</v>
      </c>
      <c r="K134" s="305">
        <v>112301.86077209961</v>
      </c>
      <c r="L134" s="305">
        <v>17222.69963555878</v>
      </c>
      <c r="M134" s="129">
        <v>121319.408</v>
      </c>
      <c r="N134" s="305">
        <v>0</v>
      </c>
      <c r="O134" s="129">
        <v>3763.2000000000003</v>
      </c>
      <c r="P134" s="130"/>
      <c r="Q134" s="131"/>
      <c r="R134" s="305">
        <v>-6862.527653453828</v>
      </c>
      <c r="S134" s="128"/>
      <c r="T134" s="305">
        <v>0</v>
      </c>
      <c r="U134" s="132">
        <v>0</v>
      </c>
      <c r="V134" s="132">
        <v>0</v>
      </c>
      <c r="W134" s="133">
        <v>1078264.5026742367</v>
      </c>
      <c r="X134" s="134">
        <v>1081363.8303276906</v>
      </c>
    </row>
    <row r="135" spans="1:24" ht="10.5" x14ac:dyDescent="0.25">
      <c r="A135" s="123" t="s">
        <v>289</v>
      </c>
      <c r="B135" s="123" t="s">
        <v>178</v>
      </c>
      <c r="C135" s="124">
        <v>3013</v>
      </c>
      <c r="D135" s="125" t="s">
        <v>179</v>
      </c>
      <c r="E135" s="126"/>
      <c r="F135" s="304">
        <v>1293440.91744</v>
      </c>
      <c r="G135" s="305">
        <v>79265.509721006441</v>
      </c>
      <c r="H135" s="305">
        <v>58073.778122913754</v>
      </c>
      <c r="I135" s="305">
        <v>135397.61137174402</v>
      </c>
      <c r="J135" s="305">
        <v>0</v>
      </c>
      <c r="K135" s="305">
        <v>137421.61357037842</v>
      </c>
      <c r="L135" s="305">
        <v>41185.965470829426</v>
      </c>
      <c r="M135" s="129">
        <v>121319.408</v>
      </c>
      <c r="N135" s="305">
        <v>0</v>
      </c>
      <c r="O135" s="129">
        <v>45056</v>
      </c>
      <c r="P135" s="130"/>
      <c r="Q135" s="131"/>
      <c r="R135" s="305">
        <v>-13146.423979695239</v>
      </c>
      <c r="S135" s="128"/>
      <c r="T135" s="305">
        <v>0</v>
      </c>
      <c r="U135" s="132">
        <v>12646.542863052804</v>
      </c>
      <c r="V135" s="132">
        <v>0</v>
      </c>
      <c r="W135" s="133">
        <v>1910660.9225802298</v>
      </c>
      <c r="X135" s="134">
        <v>1878751.346559925</v>
      </c>
    </row>
    <row r="136" spans="1:24" ht="10.5" x14ac:dyDescent="0.25">
      <c r="A136" s="148" t="s">
        <v>291</v>
      </c>
      <c r="B136" s="148"/>
      <c r="C136" s="149">
        <v>2010</v>
      </c>
      <c r="D136" s="125" t="s">
        <v>180</v>
      </c>
      <c r="E136" s="126"/>
      <c r="F136" s="304">
        <v>1177610.3875200001</v>
      </c>
      <c r="G136" s="305">
        <v>87432.056596280643</v>
      </c>
      <c r="H136" s="305">
        <v>61807.957396232661</v>
      </c>
      <c r="I136" s="305">
        <v>158023.45665205352</v>
      </c>
      <c r="J136" s="305">
        <v>17003.030990648993</v>
      </c>
      <c r="K136" s="305">
        <v>192931.98358210089</v>
      </c>
      <c r="L136" s="305">
        <v>85802.766494133961</v>
      </c>
      <c r="M136" s="129">
        <v>121319.408</v>
      </c>
      <c r="N136" s="305">
        <v>0</v>
      </c>
      <c r="O136" s="129">
        <v>6195.2000000000007</v>
      </c>
      <c r="P136" s="130"/>
      <c r="Q136" s="131"/>
      <c r="R136" s="305">
        <v>0</v>
      </c>
      <c r="S136" s="128"/>
      <c r="T136" s="305">
        <v>0</v>
      </c>
      <c r="U136" s="132">
        <v>0</v>
      </c>
      <c r="V136" s="132">
        <v>0</v>
      </c>
      <c r="W136" s="133">
        <v>1908126.2472314509</v>
      </c>
      <c r="X136" s="134">
        <v>1901931.0472314509</v>
      </c>
    </row>
    <row r="137" spans="1:24" ht="10.5" x14ac:dyDescent="0.25">
      <c r="A137" s="123" t="s">
        <v>289</v>
      </c>
      <c r="B137" s="123" t="s">
        <v>181</v>
      </c>
      <c r="C137" s="124">
        <v>3301</v>
      </c>
      <c r="D137" s="125" t="s">
        <v>182</v>
      </c>
      <c r="E137" s="126"/>
      <c r="F137" s="304">
        <v>662808.03232</v>
      </c>
      <c r="G137" s="305">
        <v>30244.455563648127</v>
      </c>
      <c r="H137" s="305">
        <v>22239.730036358618</v>
      </c>
      <c r="I137" s="305">
        <v>50818.17745455922</v>
      </c>
      <c r="J137" s="305">
        <v>0</v>
      </c>
      <c r="K137" s="305">
        <v>55928.164951958592</v>
      </c>
      <c r="L137" s="305">
        <v>2601.3099977658585</v>
      </c>
      <c r="M137" s="129">
        <v>121319.408</v>
      </c>
      <c r="N137" s="305">
        <v>0</v>
      </c>
      <c r="O137" s="129">
        <v>2457.6000000000004</v>
      </c>
      <c r="P137" s="130"/>
      <c r="Q137" s="131"/>
      <c r="R137" s="305">
        <v>-6634.8074471620212</v>
      </c>
      <c r="S137" s="128"/>
      <c r="T137" s="305">
        <v>0</v>
      </c>
      <c r="U137" s="132">
        <v>18656.130007366417</v>
      </c>
      <c r="V137" s="132">
        <v>0</v>
      </c>
      <c r="W137" s="133">
        <v>960438.20088449481</v>
      </c>
      <c r="X137" s="134">
        <v>964615.40833165683</v>
      </c>
    </row>
    <row r="138" spans="1:24" ht="10.5" x14ac:dyDescent="0.25">
      <c r="A138" s="148" t="s">
        <v>291</v>
      </c>
      <c r="B138" s="148"/>
      <c r="C138" s="149">
        <v>2022</v>
      </c>
      <c r="D138" s="148" t="s">
        <v>183</v>
      </c>
      <c r="E138" s="126"/>
      <c r="F138" s="304">
        <v>637067.91456000006</v>
      </c>
      <c r="G138" s="305">
        <v>28914.625600011244</v>
      </c>
      <c r="H138" s="305">
        <v>20683.308799995302</v>
      </c>
      <c r="I138" s="305">
        <v>54668.745600014809</v>
      </c>
      <c r="J138" s="305">
        <v>0</v>
      </c>
      <c r="K138" s="305">
        <v>95138.213691023557</v>
      </c>
      <c r="L138" s="305">
        <v>60196.998400011493</v>
      </c>
      <c r="M138" s="129">
        <v>121319.408</v>
      </c>
      <c r="N138" s="305">
        <v>0</v>
      </c>
      <c r="O138" s="129">
        <v>5632</v>
      </c>
      <c r="P138" s="130"/>
      <c r="Q138" s="131"/>
      <c r="R138" s="305">
        <v>0</v>
      </c>
      <c r="S138" s="128"/>
      <c r="T138" s="305">
        <v>0</v>
      </c>
      <c r="U138" s="132">
        <v>0</v>
      </c>
      <c r="V138" s="132">
        <v>0</v>
      </c>
      <c r="W138" s="133">
        <v>1023621.2146510563</v>
      </c>
      <c r="X138" s="134">
        <v>1017989.2146510563</v>
      </c>
    </row>
    <row r="139" spans="1:24" ht="10.5" x14ac:dyDescent="0.25">
      <c r="A139" s="123" t="s">
        <v>289</v>
      </c>
      <c r="B139" s="123" t="s">
        <v>184</v>
      </c>
      <c r="C139" s="124">
        <v>3313</v>
      </c>
      <c r="D139" s="125" t="s">
        <v>185</v>
      </c>
      <c r="E139" s="126"/>
      <c r="F139" s="304">
        <v>1254830.7408</v>
      </c>
      <c r="G139" s="305">
        <v>81258.184414846415</v>
      </c>
      <c r="H139" s="305">
        <v>57488.455940727705</v>
      </c>
      <c r="I139" s="305">
        <v>130704.6130963317</v>
      </c>
      <c r="J139" s="305">
        <v>0</v>
      </c>
      <c r="K139" s="305">
        <v>177925.71126606548</v>
      </c>
      <c r="L139" s="305">
        <v>64969.063907526892</v>
      </c>
      <c r="M139" s="129">
        <v>121319.408</v>
      </c>
      <c r="N139" s="305">
        <v>9394.627379677011</v>
      </c>
      <c r="O139" s="129">
        <v>6758.4000000000005</v>
      </c>
      <c r="P139" s="130"/>
      <c r="Q139" s="131"/>
      <c r="R139" s="305">
        <v>-12796.814880497244</v>
      </c>
      <c r="S139" s="128"/>
      <c r="T139" s="305">
        <v>0</v>
      </c>
      <c r="U139" s="132">
        <v>0</v>
      </c>
      <c r="V139" s="132">
        <v>0</v>
      </c>
      <c r="W139" s="133">
        <v>1891852.3899246778</v>
      </c>
      <c r="X139" s="134">
        <v>1888496.1774254981</v>
      </c>
    </row>
    <row r="140" spans="1:24" ht="10.5" x14ac:dyDescent="0.25">
      <c r="A140" s="148" t="s">
        <v>291</v>
      </c>
      <c r="B140" s="148"/>
      <c r="C140" s="124">
        <v>3371</v>
      </c>
      <c r="D140" s="125" t="s">
        <v>186</v>
      </c>
      <c r="E140" s="126"/>
      <c r="F140" s="304">
        <v>669243.06176000007</v>
      </c>
      <c r="G140" s="305">
        <v>16522.643200006427</v>
      </c>
      <c r="H140" s="305">
        <v>12221.955199997237</v>
      </c>
      <c r="I140" s="305">
        <v>22383.580800006079</v>
      </c>
      <c r="J140" s="305">
        <v>0</v>
      </c>
      <c r="K140" s="305">
        <v>44651.612388829439</v>
      </c>
      <c r="L140" s="305">
        <v>1980.9910651689208</v>
      </c>
      <c r="M140" s="129">
        <v>121319.408</v>
      </c>
      <c r="N140" s="305">
        <v>0</v>
      </c>
      <c r="O140" s="129">
        <v>4224</v>
      </c>
      <c r="P140" s="130"/>
      <c r="Q140" s="131"/>
      <c r="R140" s="305">
        <v>0</v>
      </c>
      <c r="S140" s="128"/>
      <c r="T140" s="305">
        <v>0</v>
      </c>
      <c r="U140" s="132">
        <v>15156.841630143463</v>
      </c>
      <c r="V140" s="132">
        <v>0</v>
      </c>
      <c r="W140" s="133">
        <v>907704.0940441516</v>
      </c>
      <c r="X140" s="134">
        <v>903480.0940441516</v>
      </c>
    </row>
    <row r="141" spans="1:24" ht="10.5" x14ac:dyDescent="0.25">
      <c r="A141" s="148" t="s">
        <v>291</v>
      </c>
      <c r="B141" s="148"/>
      <c r="C141" s="124">
        <v>3349</v>
      </c>
      <c r="D141" s="125" t="s">
        <v>187</v>
      </c>
      <c r="E141" s="126"/>
      <c r="F141" s="304">
        <v>437582.00192000001</v>
      </c>
      <c r="G141" s="305">
        <v>36278.680372616844</v>
      </c>
      <c r="H141" s="305">
        <v>25396.939572597017</v>
      </c>
      <c r="I141" s="305">
        <v>44337.503824669526</v>
      </c>
      <c r="J141" s="305">
        <v>0</v>
      </c>
      <c r="K141" s="305">
        <v>66999.436143593673</v>
      </c>
      <c r="L141" s="305">
        <v>21541.931006064686</v>
      </c>
      <c r="M141" s="129">
        <v>121319.408</v>
      </c>
      <c r="N141" s="305">
        <v>0</v>
      </c>
      <c r="O141" s="129">
        <v>3418.15</v>
      </c>
      <c r="P141" s="130"/>
      <c r="Q141" s="131"/>
      <c r="R141" s="305">
        <v>0</v>
      </c>
      <c r="S141" s="128"/>
      <c r="T141" s="305">
        <v>0</v>
      </c>
      <c r="U141" s="132">
        <v>0</v>
      </c>
      <c r="V141" s="132">
        <v>0</v>
      </c>
      <c r="W141" s="133">
        <v>756874.05083954183</v>
      </c>
      <c r="X141" s="134">
        <v>753455.90083954181</v>
      </c>
    </row>
    <row r="142" spans="1:24" ht="10.5" x14ac:dyDescent="0.25">
      <c r="A142" s="148" t="s">
        <v>291</v>
      </c>
      <c r="B142" s="148"/>
      <c r="C142" s="124">
        <v>3350</v>
      </c>
      <c r="D142" s="125" t="s">
        <v>188</v>
      </c>
      <c r="E142" s="126"/>
      <c r="F142" s="304">
        <v>1328833.5793600001</v>
      </c>
      <c r="G142" s="305">
        <v>43352.079453863014</v>
      </c>
      <c r="H142" s="305">
        <v>28001.114076916703</v>
      </c>
      <c r="I142" s="305">
        <v>109760.39539233746</v>
      </c>
      <c r="J142" s="305">
        <v>0</v>
      </c>
      <c r="K142" s="305">
        <v>116691.16760000684</v>
      </c>
      <c r="L142" s="305">
        <v>14382.104690198821</v>
      </c>
      <c r="M142" s="129">
        <v>121319.408</v>
      </c>
      <c r="N142" s="305">
        <v>0</v>
      </c>
      <c r="O142" s="129">
        <v>5222.4000000000005</v>
      </c>
      <c r="P142" s="130"/>
      <c r="Q142" s="131"/>
      <c r="R142" s="305">
        <v>0</v>
      </c>
      <c r="S142" s="128"/>
      <c r="T142" s="305">
        <v>0</v>
      </c>
      <c r="U142" s="132">
        <v>0</v>
      </c>
      <c r="V142" s="132">
        <v>0</v>
      </c>
      <c r="W142" s="133">
        <v>1767562.2485733225</v>
      </c>
      <c r="X142" s="134">
        <v>1762339.8485733226</v>
      </c>
    </row>
    <row r="143" spans="1:24" ht="10.5" x14ac:dyDescent="0.25">
      <c r="A143" s="123" t="s">
        <v>289</v>
      </c>
      <c r="B143" s="123" t="s">
        <v>189</v>
      </c>
      <c r="C143" s="124">
        <v>2134</v>
      </c>
      <c r="D143" s="125" t="s">
        <v>190</v>
      </c>
      <c r="E143" s="126"/>
      <c r="F143" s="304">
        <v>331404.01616</v>
      </c>
      <c r="G143" s="305">
        <v>5958.79639215918</v>
      </c>
      <c r="H143" s="305">
        <v>4746.8378039204945</v>
      </c>
      <c r="I143" s="305">
        <v>5625.507780393682</v>
      </c>
      <c r="J143" s="305">
        <v>0</v>
      </c>
      <c r="K143" s="305">
        <v>17394.391852874585</v>
      </c>
      <c r="L143" s="305">
        <v>0</v>
      </c>
      <c r="M143" s="129">
        <v>121319.408</v>
      </c>
      <c r="N143" s="305">
        <v>0</v>
      </c>
      <c r="O143" s="129">
        <v>14845.25</v>
      </c>
      <c r="P143" s="130"/>
      <c r="Q143" s="131"/>
      <c r="R143" s="305">
        <v>-3227.3810705953601</v>
      </c>
      <c r="S143" s="128"/>
      <c r="T143" s="305">
        <v>0</v>
      </c>
      <c r="U143" s="132">
        <v>49702.117334751238</v>
      </c>
      <c r="V143" s="132">
        <v>0</v>
      </c>
      <c r="W143" s="133">
        <v>547768.94425350381</v>
      </c>
      <c r="X143" s="134">
        <v>536151.07532409928</v>
      </c>
    </row>
    <row r="144" spans="1:24" ht="10.5" x14ac:dyDescent="0.25">
      <c r="A144" s="123" t="s">
        <v>289</v>
      </c>
      <c r="B144" s="123" t="s">
        <v>191</v>
      </c>
      <c r="C144" s="124">
        <v>2148</v>
      </c>
      <c r="D144" s="125" t="s">
        <v>192</v>
      </c>
      <c r="E144" s="126"/>
      <c r="F144" s="304">
        <v>913774.18047999998</v>
      </c>
      <c r="G144" s="305">
        <v>23095.002029690961</v>
      </c>
      <c r="H144" s="305">
        <v>17454.240995049106</v>
      </c>
      <c r="I144" s="305">
        <v>33904.787855839604</v>
      </c>
      <c r="J144" s="305">
        <v>0</v>
      </c>
      <c r="K144" s="305">
        <v>116716.85352727959</v>
      </c>
      <c r="L144" s="305">
        <v>30787.047588577359</v>
      </c>
      <c r="M144" s="129">
        <v>121319.408</v>
      </c>
      <c r="N144" s="305">
        <v>0</v>
      </c>
      <c r="O144" s="129">
        <v>19086.75</v>
      </c>
      <c r="P144" s="130"/>
      <c r="Q144" s="131"/>
      <c r="R144" s="305">
        <v>-8964.275294187355</v>
      </c>
      <c r="S144" s="128"/>
      <c r="T144" s="305">
        <v>0</v>
      </c>
      <c r="U144" s="132">
        <v>0</v>
      </c>
      <c r="V144" s="132">
        <v>0</v>
      </c>
      <c r="W144" s="133">
        <v>1267173.9951822495</v>
      </c>
      <c r="X144" s="134">
        <v>1257051.5204764367</v>
      </c>
    </row>
    <row r="145" spans="1:24" ht="10.5" x14ac:dyDescent="0.25">
      <c r="A145" s="123" t="s">
        <v>289</v>
      </c>
      <c r="B145" s="123" t="s">
        <v>193</v>
      </c>
      <c r="C145" s="124">
        <v>2081</v>
      </c>
      <c r="D145" s="125" t="s">
        <v>194</v>
      </c>
      <c r="E145" s="126"/>
      <c r="F145" s="304">
        <v>666025.54703999998</v>
      </c>
      <c r="G145" s="305">
        <v>23417.269479801849</v>
      </c>
      <c r="H145" s="305">
        <v>18150.261090151296</v>
      </c>
      <c r="I145" s="305">
        <v>22022.745873581101</v>
      </c>
      <c r="J145" s="305">
        <v>0</v>
      </c>
      <c r="K145" s="305">
        <v>52969.228437738959</v>
      </c>
      <c r="L145" s="305">
        <v>7893.9315386518083</v>
      </c>
      <c r="M145" s="129">
        <v>121319.408</v>
      </c>
      <c r="N145" s="305">
        <v>0</v>
      </c>
      <c r="O145" s="129">
        <v>22829.25</v>
      </c>
      <c r="P145" s="130"/>
      <c r="Q145" s="131"/>
      <c r="R145" s="305">
        <v>-6598.5017972150563</v>
      </c>
      <c r="S145" s="128"/>
      <c r="T145" s="305">
        <v>0</v>
      </c>
      <c r="U145" s="132">
        <v>40574.506112404517</v>
      </c>
      <c r="V145" s="132">
        <v>0</v>
      </c>
      <c r="W145" s="133">
        <v>968603.64577511454</v>
      </c>
      <c r="X145" s="134">
        <v>952372.89757232962</v>
      </c>
    </row>
    <row r="146" spans="1:24" ht="10.5" x14ac:dyDescent="0.25">
      <c r="A146" s="123" t="s">
        <v>289</v>
      </c>
      <c r="B146" s="123" t="s">
        <v>195</v>
      </c>
      <c r="C146" s="124">
        <v>2057</v>
      </c>
      <c r="D146" s="125" t="s">
        <v>196</v>
      </c>
      <c r="E146" s="126"/>
      <c r="F146" s="304">
        <v>1383531.3296000001</v>
      </c>
      <c r="G146" s="305">
        <v>85944.394064549546</v>
      </c>
      <c r="H146" s="305">
        <v>59149.324129018874</v>
      </c>
      <c r="I146" s="305">
        <v>117198.70270970916</v>
      </c>
      <c r="J146" s="305">
        <v>0</v>
      </c>
      <c r="K146" s="305">
        <v>191974.63367956923</v>
      </c>
      <c r="L146" s="305">
        <v>16286.117426276563</v>
      </c>
      <c r="M146" s="129">
        <v>121319.408</v>
      </c>
      <c r="N146" s="305">
        <v>0</v>
      </c>
      <c r="O146" s="129">
        <v>55808</v>
      </c>
      <c r="P146" s="130"/>
      <c r="Q146" s="131"/>
      <c r="R146" s="305">
        <v>-14073.470685684119</v>
      </c>
      <c r="S146" s="128"/>
      <c r="T146" s="305">
        <v>0</v>
      </c>
      <c r="U146" s="132">
        <v>0</v>
      </c>
      <c r="V146" s="132">
        <v>0</v>
      </c>
      <c r="W146" s="133">
        <v>2017138.4389234395</v>
      </c>
      <c r="X146" s="134">
        <v>1975403.9096091236</v>
      </c>
    </row>
    <row r="147" spans="1:24" ht="10.5" x14ac:dyDescent="0.25">
      <c r="A147" s="123" t="s">
        <v>289</v>
      </c>
      <c r="B147" s="123" t="s">
        <v>197</v>
      </c>
      <c r="C147" s="124">
        <v>2058</v>
      </c>
      <c r="D147" s="125" t="s">
        <v>198</v>
      </c>
      <c r="E147" s="126"/>
      <c r="F147" s="304">
        <v>1348138.66768</v>
      </c>
      <c r="G147" s="305">
        <v>28324.531200011013</v>
      </c>
      <c r="H147" s="305">
        <v>19273.083199995639</v>
      </c>
      <c r="I147" s="305">
        <v>34675.547200009423</v>
      </c>
      <c r="J147" s="305">
        <v>0</v>
      </c>
      <c r="K147" s="305">
        <v>104340.59012881968</v>
      </c>
      <c r="L147" s="305">
        <v>5291.014024582013</v>
      </c>
      <c r="M147" s="129">
        <v>121319.408</v>
      </c>
      <c r="N147" s="305">
        <v>0</v>
      </c>
      <c r="O147" s="129">
        <v>34560</v>
      </c>
      <c r="P147" s="130"/>
      <c r="Q147" s="131"/>
      <c r="R147" s="305">
        <v>-13168.986289815237</v>
      </c>
      <c r="S147" s="128"/>
      <c r="T147" s="305">
        <v>125672.15856658231</v>
      </c>
      <c r="U147" s="132">
        <v>0</v>
      </c>
      <c r="V147" s="132">
        <v>0</v>
      </c>
      <c r="W147" s="133">
        <v>1808426.0137101847</v>
      </c>
      <c r="X147" s="134">
        <v>1787035</v>
      </c>
    </row>
    <row r="148" spans="1:24" ht="10.5" x14ac:dyDescent="0.25">
      <c r="A148" s="148" t="s">
        <v>291</v>
      </c>
      <c r="B148" s="148"/>
      <c r="C148" s="149">
        <v>3368</v>
      </c>
      <c r="D148" s="125" t="s">
        <v>199</v>
      </c>
      <c r="E148" s="126"/>
      <c r="F148" s="304">
        <v>495497.26688000001</v>
      </c>
      <c r="G148" s="305">
        <v>3926.6775506188105</v>
      </c>
      <c r="H148" s="305">
        <v>1787.4464395057719</v>
      </c>
      <c r="I148" s="305">
        <v>513.41546666680654</v>
      </c>
      <c r="J148" s="305">
        <v>0</v>
      </c>
      <c r="K148" s="305">
        <v>24098.932135386032</v>
      </c>
      <c r="L148" s="305">
        <v>1192.1085150687202</v>
      </c>
      <c r="M148" s="129">
        <v>121319.408</v>
      </c>
      <c r="N148" s="305">
        <v>0</v>
      </c>
      <c r="O148" s="129">
        <v>2432</v>
      </c>
      <c r="P148" s="130"/>
      <c r="Q148" s="131"/>
      <c r="R148" s="305">
        <v>0</v>
      </c>
      <c r="S148" s="128"/>
      <c r="T148" s="305">
        <v>8474.7450127539068</v>
      </c>
      <c r="U148" s="132">
        <v>17561.981755194953</v>
      </c>
      <c r="V148" s="132">
        <v>0</v>
      </c>
      <c r="W148" s="133">
        <v>676803.98175519495</v>
      </c>
      <c r="X148" s="134">
        <v>674371.98175519495</v>
      </c>
    </row>
    <row r="149" spans="1:24" ht="10.5" x14ac:dyDescent="0.25">
      <c r="A149" s="148" t="s">
        <v>291</v>
      </c>
      <c r="B149" s="148"/>
      <c r="C149" s="149">
        <v>2060</v>
      </c>
      <c r="D149" s="125" t="s">
        <v>200</v>
      </c>
      <c r="E149" s="126"/>
      <c r="F149" s="304">
        <v>1576582.2128000001</v>
      </c>
      <c r="G149" s="305">
        <v>93777.164108144585</v>
      </c>
      <c r="H149" s="305">
        <v>68033.856648633184</v>
      </c>
      <c r="I149" s="305">
        <v>197978.37689927861</v>
      </c>
      <c r="J149" s="305">
        <v>6997.129361550481</v>
      </c>
      <c r="K149" s="305">
        <v>179245.58291788489</v>
      </c>
      <c r="L149" s="305">
        <v>91694.843119843281</v>
      </c>
      <c r="M149" s="129">
        <v>121319.408</v>
      </c>
      <c r="N149" s="305">
        <v>0</v>
      </c>
      <c r="O149" s="129">
        <v>13926.400000000001</v>
      </c>
      <c r="P149" s="130"/>
      <c r="Q149" s="131"/>
      <c r="R149" s="305">
        <v>0</v>
      </c>
      <c r="S149" s="128"/>
      <c r="T149" s="305">
        <v>0</v>
      </c>
      <c r="U149" s="132">
        <v>0</v>
      </c>
      <c r="V149" s="132">
        <v>0</v>
      </c>
      <c r="W149" s="133">
        <v>2349554.9738553348</v>
      </c>
      <c r="X149" s="134">
        <v>2335628.5738553349</v>
      </c>
    </row>
    <row r="150" spans="1:24" ht="10.5" x14ac:dyDescent="0.25">
      <c r="A150" s="148" t="s">
        <v>291</v>
      </c>
      <c r="B150" s="148"/>
      <c r="C150" s="124">
        <v>2061</v>
      </c>
      <c r="D150" s="125" t="s">
        <v>201</v>
      </c>
      <c r="E150" s="126"/>
      <c r="F150" s="304">
        <v>1583017.2422400001</v>
      </c>
      <c r="G150" s="305">
        <v>66911.17282502602</v>
      </c>
      <c r="H150" s="305">
        <v>51043.556287488464</v>
      </c>
      <c r="I150" s="305">
        <v>109766.23166252974</v>
      </c>
      <c r="J150" s="305">
        <v>0</v>
      </c>
      <c r="K150" s="305">
        <v>184495.50534194629</v>
      </c>
      <c r="L150" s="305">
        <v>8014.0093090924402</v>
      </c>
      <c r="M150" s="129">
        <v>121319.408</v>
      </c>
      <c r="N150" s="305">
        <v>0</v>
      </c>
      <c r="O150" s="129">
        <v>11980.800000000001</v>
      </c>
      <c r="P150" s="130"/>
      <c r="Q150" s="131"/>
      <c r="R150" s="305">
        <v>0</v>
      </c>
      <c r="S150" s="128"/>
      <c r="T150" s="305">
        <v>0</v>
      </c>
      <c r="U150" s="132">
        <v>0</v>
      </c>
      <c r="V150" s="132">
        <v>0</v>
      </c>
      <c r="W150" s="133">
        <v>2136547.9256660831</v>
      </c>
      <c r="X150" s="134">
        <v>2124567.1256660833</v>
      </c>
    </row>
    <row r="151" spans="1:24" ht="10.5" x14ac:dyDescent="0.25">
      <c r="A151" s="148" t="s">
        <v>291</v>
      </c>
      <c r="B151" s="148"/>
      <c r="C151" s="124">
        <v>2200</v>
      </c>
      <c r="D151" s="125" t="s">
        <v>202</v>
      </c>
      <c r="E151" s="126"/>
      <c r="F151" s="304">
        <v>656373.00288000004</v>
      </c>
      <c r="G151" s="305">
        <v>39731.085020705104</v>
      </c>
      <c r="H151" s="305">
        <v>29288.232165510653</v>
      </c>
      <c r="I151" s="305">
        <v>68918.808496570375</v>
      </c>
      <c r="J151" s="305">
        <v>0</v>
      </c>
      <c r="K151" s="305">
        <v>67414.293333337278</v>
      </c>
      <c r="L151" s="305">
        <v>4637.6384551732999</v>
      </c>
      <c r="M151" s="129">
        <v>121319.408</v>
      </c>
      <c r="N151" s="305">
        <v>0</v>
      </c>
      <c r="O151" s="129">
        <v>2445.1</v>
      </c>
      <c r="P151" s="130"/>
      <c r="Q151" s="131"/>
      <c r="R151" s="305">
        <v>0</v>
      </c>
      <c r="S151" s="128"/>
      <c r="T151" s="305">
        <v>0</v>
      </c>
      <c r="U151" s="132">
        <v>0</v>
      </c>
      <c r="V151" s="132">
        <v>0</v>
      </c>
      <c r="W151" s="133">
        <v>990127.56835129682</v>
      </c>
      <c r="X151" s="134">
        <v>987682.46835129685</v>
      </c>
    </row>
    <row r="152" spans="1:24" ht="10.5" x14ac:dyDescent="0.25">
      <c r="A152" s="123" t="s">
        <v>289</v>
      </c>
      <c r="B152" s="123" t="s">
        <v>203</v>
      </c>
      <c r="C152" s="124">
        <v>3362</v>
      </c>
      <c r="D152" s="125" t="s">
        <v>204</v>
      </c>
      <c r="E152" s="126"/>
      <c r="F152" s="304">
        <v>730375.84143999999</v>
      </c>
      <c r="G152" s="305">
        <v>38569.672105851569</v>
      </c>
      <c r="H152" s="305">
        <v>26157.764339293699</v>
      </c>
      <c r="I152" s="305">
        <v>24081.751296504557</v>
      </c>
      <c r="J152" s="305">
        <v>4559.7197107848497</v>
      </c>
      <c r="K152" s="305">
        <v>64410.687040003773</v>
      </c>
      <c r="L152" s="305">
        <v>8551.7013866682992</v>
      </c>
      <c r="M152" s="129">
        <v>121319.408</v>
      </c>
      <c r="N152" s="305">
        <v>0</v>
      </c>
      <c r="O152" s="129">
        <v>6707.2000000000007</v>
      </c>
      <c r="P152" s="130"/>
      <c r="Q152" s="131"/>
      <c r="R152" s="305">
        <v>-7362.669783278503</v>
      </c>
      <c r="S152" s="128"/>
      <c r="T152" s="305">
        <v>0</v>
      </c>
      <c r="U152" s="132">
        <v>0</v>
      </c>
      <c r="V152" s="132">
        <v>0</v>
      </c>
      <c r="W152" s="133">
        <v>1017371.0755358281</v>
      </c>
      <c r="X152" s="134">
        <v>1018026.5453191067</v>
      </c>
    </row>
    <row r="153" spans="1:24" ht="10.5" x14ac:dyDescent="0.25">
      <c r="A153" s="148" t="s">
        <v>291</v>
      </c>
      <c r="B153" s="148"/>
      <c r="C153" s="124">
        <v>2135</v>
      </c>
      <c r="D153" s="125" t="s">
        <v>205</v>
      </c>
      <c r="E153" s="126"/>
      <c r="F153" s="304">
        <v>949166.84240000008</v>
      </c>
      <c r="G153" s="305">
        <v>39457.645546682004</v>
      </c>
      <c r="H153" s="305">
        <v>29583.399253326599</v>
      </c>
      <c r="I153" s="305">
        <v>64084.25184001735</v>
      </c>
      <c r="J153" s="305">
        <v>0</v>
      </c>
      <c r="K153" s="305">
        <v>133361.33440000782</v>
      </c>
      <c r="L153" s="305">
        <v>67988.131262758048</v>
      </c>
      <c r="M153" s="129">
        <v>121319.408</v>
      </c>
      <c r="N153" s="305">
        <v>0</v>
      </c>
      <c r="O153" s="129">
        <v>7936</v>
      </c>
      <c r="P153" s="130"/>
      <c r="Q153" s="131"/>
      <c r="R153" s="305">
        <v>0</v>
      </c>
      <c r="S153" s="128"/>
      <c r="T153" s="305">
        <v>0</v>
      </c>
      <c r="U153" s="132">
        <v>0</v>
      </c>
      <c r="V153" s="132">
        <v>0</v>
      </c>
      <c r="W153" s="133">
        <v>1412897.012702792</v>
      </c>
      <c r="X153" s="134">
        <v>1404961.012702792</v>
      </c>
    </row>
    <row r="154" spans="1:24" ht="10.5" x14ac:dyDescent="0.25">
      <c r="A154" s="123" t="s">
        <v>289</v>
      </c>
      <c r="B154" s="123" t="s">
        <v>206</v>
      </c>
      <c r="C154" s="124">
        <v>2071</v>
      </c>
      <c r="D154" s="125" t="s">
        <v>207</v>
      </c>
      <c r="E154" s="126"/>
      <c r="F154" s="304">
        <v>1341703.63824</v>
      </c>
      <c r="G154" s="305">
        <v>66473.714661637234</v>
      </c>
      <c r="H154" s="305">
        <v>46915.064451174185</v>
      </c>
      <c r="I154" s="305">
        <v>54149.491916602383</v>
      </c>
      <c r="J154" s="305">
        <v>0</v>
      </c>
      <c r="K154" s="305">
        <v>168504.2748067138</v>
      </c>
      <c r="L154" s="305">
        <v>38405.853898349938</v>
      </c>
      <c r="M154" s="129">
        <v>121319.408</v>
      </c>
      <c r="N154" s="305">
        <v>0</v>
      </c>
      <c r="O154" s="129">
        <v>40192</v>
      </c>
      <c r="P154" s="130"/>
      <c r="Q154" s="131"/>
      <c r="R154" s="305">
        <v>-13482.237564331537</v>
      </c>
      <c r="S154" s="128"/>
      <c r="T154" s="305">
        <v>0</v>
      </c>
      <c r="U154" s="132">
        <v>0</v>
      </c>
      <c r="V154" s="132">
        <v>0</v>
      </c>
      <c r="W154" s="133">
        <v>1864181.2084101459</v>
      </c>
      <c r="X154" s="134">
        <v>1837471.4459744776</v>
      </c>
    </row>
    <row r="155" spans="1:24" ht="10.5" x14ac:dyDescent="0.25">
      <c r="A155" s="148" t="s">
        <v>291</v>
      </c>
      <c r="B155" s="148"/>
      <c r="C155" s="124">
        <v>2193</v>
      </c>
      <c r="D155" s="125" t="s">
        <v>208</v>
      </c>
      <c r="E155" s="126"/>
      <c r="F155" s="304">
        <v>1180827.90224</v>
      </c>
      <c r="G155" s="305">
        <v>73948.903102467782</v>
      </c>
      <c r="H155" s="305">
        <v>53298.119830882206</v>
      </c>
      <c r="I155" s="305">
        <v>143391.63817890064</v>
      </c>
      <c r="J155" s="305">
        <v>6312.1168231531574</v>
      </c>
      <c r="K155" s="305">
        <v>145772.84891015349</v>
      </c>
      <c r="L155" s="305">
        <v>93389.085826104696</v>
      </c>
      <c r="M155" s="129">
        <v>121319.408</v>
      </c>
      <c r="N155" s="305">
        <v>0</v>
      </c>
      <c r="O155" s="129">
        <v>7731.2000000000007</v>
      </c>
      <c r="P155" s="130"/>
      <c r="Q155" s="131"/>
      <c r="R155" s="305">
        <v>0</v>
      </c>
      <c r="S155" s="128"/>
      <c r="T155" s="305">
        <v>0</v>
      </c>
      <c r="U155" s="132">
        <v>0</v>
      </c>
      <c r="V155" s="132">
        <v>0</v>
      </c>
      <c r="W155" s="133">
        <v>1825991.2229116617</v>
      </c>
      <c r="X155" s="134">
        <v>1818260.0229116618</v>
      </c>
    </row>
    <row r="156" spans="1:24" ht="10.5" x14ac:dyDescent="0.25">
      <c r="A156" s="148" t="s">
        <v>291</v>
      </c>
      <c r="B156" s="148"/>
      <c r="C156" s="149">
        <v>2028</v>
      </c>
      <c r="D156" s="125" t="s">
        <v>209</v>
      </c>
      <c r="E156" s="126"/>
      <c r="F156" s="304">
        <v>1547624.58032</v>
      </c>
      <c r="G156" s="305">
        <v>117525.59796254571</v>
      </c>
      <c r="H156" s="305">
        <v>85673.041431230638</v>
      </c>
      <c r="I156" s="305">
        <v>145619.74074378944</v>
      </c>
      <c r="J156" s="305">
        <v>10672.955446486962</v>
      </c>
      <c r="K156" s="305">
        <v>222988.51226020724</v>
      </c>
      <c r="L156" s="305">
        <v>97031.409459885312</v>
      </c>
      <c r="M156" s="129">
        <v>121319.408</v>
      </c>
      <c r="N156" s="305">
        <v>0</v>
      </c>
      <c r="O156" s="129">
        <v>13066.0676</v>
      </c>
      <c r="P156" s="130"/>
      <c r="Q156" s="131"/>
      <c r="R156" s="305">
        <v>0</v>
      </c>
      <c r="S156" s="128"/>
      <c r="T156" s="305">
        <v>0</v>
      </c>
      <c r="U156" s="132">
        <v>0</v>
      </c>
      <c r="V156" s="132">
        <v>0</v>
      </c>
      <c r="W156" s="133">
        <v>2361521.3132241452</v>
      </c>
      <c r="X156" s="134">
        <v>2348455.245624145</v>
      </c>
    </row>
    <row r="157" spans="1:24" ht="10.5" x14ac:dyDescent="0.25">
      <c r="A157" s="148" t="s">
        <v>291</v>
      </c>
      <c r="B157" s="148"/>
      <c r="C157" s="149">
        <v>2012</v>
      </c>
      <c r="D157" s="125" t="s">
        <v>210</v>
      </c>
      <c r="E157" s="126"/>
      <c r="F157" s="304">
        <v>1422141.50624</v>
      </c>
      <c r="G157" s="305">
        <v>87680.494720034083</v>
      </c>
      <c r="H157" s="305">
        <v>61447.830079986146</v>
      </c>
      <c r="I157" s="305">
        <v>141133.42880003821</v>
      </c>
      <c r="J157" s="305">
        <v>31385.128210577863</v>
      </c>
      <c r="K157" s="305">
        <v>206135.44627471091</v>
      </c>
      <c r="L157" s="305">
        <v>145144.76908477326</v>
      </c>
      <c r="M157" s="129">
        <v>121319.408</v>
      </c>
      <c r="N157" s="305">
        <v>0</v>
      </c>
      <c r="O157" s="129">
        <v>8038.4000000000005</v>
      </c>
      <c r="P157" s="130"/>
      <c r="Q157" s="131"/>
      <c r="R157" s="305">
        <v>0</v>
      </c>
      <c r="S157" s="128"/>
      <c r="T157" s="305">
        <v>0</v>
      </c>
      <c r="U157" s="132">
        <v>0</v>
      </c>
      <c r="V157" s="132">
        <v>0</v>
      </c>
      <c r="W157" s="133">
        <v>2224426.4114101203</v>
      </c>
      <c r="X157" s="134">
        <v>2216388.0114101204</v>
      </c>
    </row>
    <row r="158" spans="1:24" ht="10.5" x14ac:dyDescent="0.25">
      <c r="A158" s="123" t="s">
        <v>289</v>
      </c>
      <c r="B158" s="123" t="s">
        <v>211</v>
      </c>
      <c r="C158" s="124">
        <v>2074</v>
      </c>
      <c r="D158" s="125" t="s">
        <v>212</v>
      </c>
      <c r="E158" s="126"/>
      <c r="F158" s="304">
        <v>2010946.7000000002</v>
      </c>
      <c r="G158" s="305">
        <v>122738.68649522458</v>
      </c>
      <c r="H158" s="305">
        <v>90689.749196121134</v>
      </c>
      <c r="I158" s="305">
        <v>129311.28135051749</v>
      </c>
      <c r="J158" s="305">
        <v>0</v>
      </c>
      <c r="K158" s="305">
        <v>248035.86259543436</v>
      </c>
      <c r="L158" s="305">
        <v>21825.823033712033</v>
      </c>
      <c r="M158" s="129">
        <v>121319.408</v>
      </c>
      <c r="N158" s="305">
        <v>29138.879060682142</v>
      </c>
      <c r="O158" s="129">
        <v>44032</v>
      </c>
      <c r="P158" s="130"/>
      <c r="Q158" s="131"/>
      <c r="R158" s="305">
        <v>-20434.204591326372</v>
      </c>
      <c r="S158" s="128"/>
      <c r="T158" s="305">
        <v>0</v>
      </c>
      <c r="U158" s="132">
        <v>0</v>
      </c>
      <c r="V158" s="132">
        <v>0</v>
      </c>
      <c r="W158" s="133">
        <v>2797604.1851403648</v>
      </c>
      <c r="X158" s="134">
        <v>2744867.5106710093</v>
      </c>
    </row>
    <row r="159" spans="1:24" ht="10.5" x14ac:dyDescent="0.25">
      <c r="A159" s="148" t="s">
        <v>291</v>
      </c>
      <c r="B159" s="148"/>
      <c r="C159" s="124">
        <v>2117</v>
      </c>
      <c r="D159" s="125" t="s">
        <v>213</v>
      </c>
      <c r="E159" s="126"/>
      <c r="F159" s="304">
        <v>978124.47487999999</v>
      </c>
      <c r="G159" s="305">
        <v>16462.886805069695</v>
      </c>
      <c r="H159" s="305">
        <v>10401.157589871071</v>
      </c>
      <c r="I159" s="305">
        <v>15548.816526586492</v>
      </c>
      <c r="J159" s="305">
        <v>0</v>
      </c>
      <c r="K159" s="305">
        <v>71578.117333337534</v>
      </c>
      <c r="L159" s="305">
        <v>1258.5163487181892</v>
      </c>
      <c r="M159" s="129">
        <v>121319.408</v>
      </c>
      <c r="N159" s="305">
        <v>0</v>
      </c>
      <c r="O159" s="129">
        <v>5888</v>
      </c>
      <c r="P159" s="130"/>
      <c r="Q159" s="131"/>
      <c r="R159" s="305">
        <v>0</v>
      </c>
      <c r="S159" s="128"/>
      <c r="T159" s="305">
        <v>81866.622516416945</v>
      </c>
      <c r="U159" s="132">
        <v>0</v>
      </c>
      <c r="V159" s="132">
        <v>0</v>
      </c>
      <c r="W159" s="133">
        <v>1302448</v>
      </c>
      <c r="X159" s="134">
        <v>1296560</v>
      </c>
    </row>
    <row r="160" spans="1:24" ht="10.5" x14ac:dyDescent="0.25">
      <c r="A160" s="148" t="s">
        <v>291</v>
      </c>
      <c r="B160" s="148"/>
      <c r="C160" s="124">
        <v>3035</v>
      </c>
      <c r="D160" s="125" t="s">
        <v>214</v>
      </c>
      <c r="E160" s="126"/>
      <c r="F160" s="304">
        <v>337839.04560000001</v>
      </c>
      <c r="G160" s="305">
        <v>12859.604377363492</v>
      </c>
      <c r="H160" s="305">
        <v>10244.091622639206</v>
      </c>
      <c r="I160" s="305">
        <v>6558.5963773602562</v>
      </c>
      <c r="J160" s="305">
        <v>586.50892075056618</v>
      </c>
      <c r="K160" s="305">
        <v>21824.180965518521</v>
      </c>
      <c r="L160" s="305">
        <v>1956.0821538465284</v>
      </c>
      <c r="M160" s="129">
        <v>121319.408</v>
      </c>
      <c r="N160" s="305">
        <v>0</v>
      </c>
      <c r="O160" s="129">
        <v>2073.6</v>
      </c>
      <c r="P160" s="130"/>
      <c r="Q160" s="131"/>
      <c r="R160" s="305">
        <v>0</v>
      </c>
      <c r="S160" s="128"/>
      <c r="T160" s="305">
        <v>0</v>
      </c>
      <c r="U160" s="132">
        <v>35799.814712880761</v>
      </c>
      <c r="V160" s="132">
        <v>0</v>
      </c>
      <c r="W160" s="133">
        <v>551060.93273035937</v>
      </c>
      <c r="X160" s="134">
        <v>548987.3327303594</v>
      </c>
    </row>
    <row r="161" spans="1:59" ht="10.5" x14ac:dyDescent="0.25">
      <c r="A161" s="148" t="s">
        <v>291</v>
      </c>
      <c r="B161" s="148"/>
      <c r="C161" s="149">
        <v>2078</v>
      </c>
      <c r="D161" s="125" t="s">
        <v>215</v>
      </c>
      <c r="E161" s="126"/>
      <c r="F161" s="304">
        <v>1264483.2849600001</v>
      </c>
      <c r="G161" s="305">
        <v>118261.0829254191</v>
      </c>
      <c r="H161" s="305">
        <v>82719.203104458968</v>
      </c>
      <c r="I161" s="305">
        <v>151338.98648362304</v>
      </c>
      <c r="J161" s="305">
        <v>0</v>
      </c>
      <c r="K161" s="305">
        <v>172361.00618508476</v>
      </c>
      <c r="L161" s="305">
        <v>10880.02582824415</v>
      </c>
      <c r="M161" s="129">
        <v>121319.408</v>
      </c>
      <c r="N161" s="305">
        <v>0</v>
      </c>
      <c r="O161" s="129">
        <v>7065.6</v>
      </c>
      <c r="P161" s="130"/>
      <c r="Q161" s="131"/>
      <c r="R161" s="305">
        <v>0</v>
      </c>
      <c r="S161" s="128"/>
      <c r="T161" s="305">
        <v>0</v>
      </c>
      <c r="U161" s="132">
        <v>24898.071200729348</v>
      </c>
      <c r="V161" s="132">
        <v>0</v>
      </c>
      <c r="W161" s="133">
        <v>1953326.6686875597</v>
      </c>
      <c r="X161" s="134">
        <v>1946261.0686875596</v>
      </c>
    </row>
    <row r="162" spans="1:59" ht="10.5" x14ac:dyDescent="0.25">
      <c r="A162" s="148" t="s">
        <v>291</v>
      </c>
      <c r="B162" s="148"/>
      <c r="C162" s="149">
        <v>2030</v>
      </c>
      <c r="D162" s="125" t="s">
        <v>392</v>
      </c>
      <c r="E162" s="126"/>
      <c r="F162" s="304">
        <v>643502.94400000002</v>
      </c>
      <c r="G162" s="305">
        <v>64851.958811906406</v>
      </c>
      <c r="H162" s="305">
        <v>49334.624950483922</v>
      </c>
      <c r="I162" s="305">
        <v>83587.629306953429</v>
      </c>
      <c r="J162" s="305">
        <v>5386.0101385757416</v>
      </c>
      <c r="K162" s="305">
        <v>74914.84160000438</v>
      </c>
      <c r="L162" s="305">
        <v>657.08186046524099</v>
      </c>
      <c r="M162" s="129">
        <v>121319.408</v>
      </c>
      <c r="N162" s="305">
        <v>0</v>
      </c>
      <c r="O162" s="129">
        <v>3251.2000000000003</v>
      </c>
      <c r="P162" s="130"/>
      <c r="Q162" s="131"/>
      <c r="R162" s="305">
        <v>0</v>
      </c>
      <c r="S162" s="128"/>
      <c r="T162" s="305">
        <v>0</v>
      </c>
      <c r="U162" s="132">
        <v>13662.38048772281</v>
      </c>
      <c r="V162" s="132">
        <v>0</v>
      </c>
      <c r="W162" s="133">
        <v>1060468.0791561117</v>
      </c>
      <c r="X162" s="134">
        <v>1057216.8791561117</v>
      </c>
    </row>
    <row r="163" spans="1:59" ht="10.5" x14ac:dyDescent="0.25">
      <c r="A163" s="123" t="s">
        <v>289</v>
      </c>
      <c r="B163" s="123" t="s">
        <v>216</v>
      </c>
      <c r="C163" s="124">
        <v>2100</v>
      </c>
      <c r="D163" s="125" t="s">
        <v>217</v>
      </c>
      <c r="E163" s="126"/>
      <c r="F163" s="304">
        <v>682113.12063999998</v>
      </c>
      <c r="G163" s="305">
        <v>29953.524191560944</v>
      </c>
      <c r="H163" s="305">
        <v>20586.204063845147</v>
      </c>
      <c r="I163" s="305">
        <v>57697.117385931138</v>
      </c>
      <c r="J163" s="305">
        <v>0</v>
      </c>
      <c r="K163" s="305">
        <v>59241.345230772713</v>
      </c>
      <c r="L163" s="305">
        <v>2618.5609792354762</v>
      </c>
      <c r="M163" s="129">
        <v>121319.408</v>
      </c>
      <c r="N163" s="305">
        <v>0</v>
      </c>
      <c r="O163" s="129">
        <v>14845.25</v>
      </c>
      <c r="P163" s="130"/>
      <c r="Q163" s="131"/>
      <c r="R163" s="305">
        <v>-6816.5419899683675</v>
      </c>
      <c r="S163" s="128"/>
      <c r="T163" s="305">
        <v>0</v>
      </c>
      <c r="U163" s="132">
        <v>39901.162434935104</v>
      </c>
      <c r="V163" s="132">
        <v>0</v>
      </c>
      <c r="W163" s="133">
        <v>1021459.150936312</v>
      </c>
      <c r="X163" s="134">
        <v>1013430.4429262804</v>
      </c>
    </row>
    <row r="164" spans="1:59" ht="11" thickBot="1" x14ac:dyDescent="0.3">
      <c r="A164" s="148" t="s">
        <v>291</v>
      </c>
      <c r="B164" s="148"/>
      <c r="C164" s="124">
        <v>3036</v>
      </c>
      <c r="D164" s="125" t="s">
        <v>314</v>
      </c>
      <c r="E164" s="126"/>
      <c r="F164" s="304">
        <v>1097172.5195200001</v>
      </c>
      <c r="G164" s="305">
        <v>36750.160522169979</v>
      </c>
      <c r="H164" s="305">
        <v>22556.572546102605</v>
      </c>
      <c r="I164" s="305">
        <v>36974.807238333327</v>
      </c>
      <c r="J164" s="305">
        <v>18.94741882645285</v>
      </c>
      <c r="K164" s="305">
        <v>108915.03231304986</v>
      </c>
      <c r="L164" s="305">
        <v>4204.272576000797</v>
      </c>
      <c r="M164" s="129">
        <v>121319.408</v>
      </c>
      <c r="N164" s="305">
        <v>0</v>
      </c>
      <c r="O164" s="129">
        <v>3251.2000000000003</v>
      </c>
      <c r="P164" s="130"/>
      <c r="Q164" s="131"/>
      <c r="R164" s="305">
        <v>0</v>
      </c>
      <c r="S164" s="128"/>
      <c r="T164" s="305">
        <v>26453.279865516983</v>
      </c>
      <c r="U164" s="132">
        <v>4971.7144099909347</v>
      </c>
      <c r="V164" s="132">
        <v>0</v>
      </c>
      <c r="W164" s="133">
        <v>1462587.9144099909</v>
      </c>
      <c r="X164" s="134">
        <v>1459336.7144099909</v>
      </c>
    </row>
    <row r="165" spans="1:59" ht="11" hidden="1" thickBot="1" x14ac:dyDescent="0.3">
      <c r="A165" s="123"/>
      <c r="B165" s="123"/>
      <c r="C165" s="124"/>
      <c r="D165" s="125"/>
      <c r="E165" s="126"/>
      <c r="F165" s="127"/>
      <c r="G165" s="128"/>
      <c r="H165" s="128"/>
      <c r="I165" s="128"/>
      <c r="J165" s="128"/>
      <c r="K165" s="128"/>
      <c r="L165" s="128"/>
      <c r="M165" s="147"/>
      <c r="N165" s="128"/>
      <c r="O165" s="153"/>
      <c r="P165" s="130"/>
      <c r="Q165" s="131"/>
      <c r="R165" s="128"/>
      <c r="S165" s="128"/>
      <c r="T165" s="128"/>
      <c r="U165" s="132"/>
      <c r="V165" s="132"/>
      <c r="W165" s="133"/>
      <c r="X165" s="134"/>
    </row>
    <row r="166" spans="1:59" ht="11" hidden="1" thickBot="1" x14ac:dyDescent="0.3">
      <c r="A166" s="123"/>
      <c r="B166" s="123"/>
      <c r="C166" s="124"/>
      <c r="D166" s="125"/>
      <c r="E166" s="126"/>
      <c r="F166" s="127"/>
      <c r="G166" s="128"/>
      <c r="H166" s="128"/>
      <c r="I166" s="128"/>
      <c r="J166" s="128"/>
      <c r="K166" s="128"/>
      <c r="L166" s="128"/>
      <c r="M166" s="147"/>
      <c r="N166" s="128"/>
      <c r="O166" s="153"/>
      <c r="P166" s="130"/>
      <c r="Q166" s="131"/>
      <c r="R166" s="128"/>
      <c r="S166" s="128"/>
      <c r="T166" s="128"/>
      <c r="U166" s="132"/>
      <c r="V166" s="132"/>
      <c r="W166" s="133"/>
      <c r="X166" s="134"/>
    </row>
    <row r="167" spans="1:59" ht="11" hidden="1" thickBot="1" x14ac:dyDescent="0.3">
      <c r="A167" s="123"/>
      <c r="B167" s="123"/>
      <c r="C167" s="124"/>
      <c r="D167" s="125"/>
      <c r="E167" s="126"/>
      <c r="F167" s="127"/>
      <c r="G167" s="128"/>
      <c r="H167" s="128"/>
      <c r="I167" s="128"/>
      <c r="J167" s="128"/>
      <c r="K167" s="128"/>
      <c r="L167" s="128"/>
      <c r="M167" s="147"/>
      <c r="N167" s="128"/>
      <c r="O167" s="153"/>
      <c r="P167" s="130"/>
      <c r="Q167" s="131"/>
      <c r="R167" s="128"/>
      <c r="S167" s="128"/>
      <c r="T167" s="128"/>
      <c r="U167" s="132"/>
      <c r="V167" s="132"/>
      <c r="W167" s="133">
        <v>0</v>
      </c>
      <c r="X167" s="134"/>
    </row>
    <row r="168" spans="1:59" ht="11" hidden="1" thickBot="1" x14ac:dyDescent="0.3">
      <c r="A168" s="123"/>
      <c r="B168" s="123"/>
      <c r="C168" s="124"/>
      <c r="D168" s="125"/>
      <c r="E168" s="126"/>
      <c r="F168" s="127"/>
      <c r="G168" s="128"/>
      <c r="H168" s="128"/>
      <c r="I168" s="128"/>
      <c r="J168" s="128"/>
      <c r="K168" s="128"/>
      <c r="L168" s="128"/>
      <c r="M168" s="147"/>
      <c r="N168" s="128"/>
      <c r="O168" s="153"/>
      <c r="P168" s="130"/>
      <c r="Q168" s="131"/>
      <c r="R168" s="128"/>
      <c r="S168" s="128"/>
      <c r="T168" s="128"/>
      <c r="U168" s="132"/>
      <c r="V168" s="132"/>
      <c r="W168" s="133"/>
      <c r="X168" s="134"/>
    </row>
    <row r="169" spans="1:59" s="93" customFormat="1" ht="10.5" x14ac:dyDescent="0.25">
      <c r="C169" s="87" t="s">
        <v>355</v>
      </c>
      <c r="D169" s="63" t="s">
        <v>289</v>
      </c>
      <c r="E169" s="134">
        <v>67</v>
      </c>
      <c r="F169" s="154">
        <v>75231929.183040008</v>
      </c>
      <c r="G169" s="155">
        <v>3413477.5416492564</v>
      </c>
      <c r="H169" s="155">
        <v>2442392.7820369694</v>
      </c>
      <c r="I169" s="155">
        <v>4952784.5101029892</v>
      </c>
      <c r="J169" s="155">
        <v>60182.716520106609</v>
      </c>
      <c r="K169" s="155">
        <v>8269033.0915766796</v>
      </c>
      <c r="L169" s="155">
        <v>1794634.7494443478</v>
      </c>
      <c r="M169" s="155">
        <v>8128400.3359999917</v>
      </c>
      <c r="N169" s="155">
        <v>102807.42473907062</v>
      </c>
      <c r="O169" s="155">
        <v>1752421.087728</v>
      </c>
      <c r="P169" s="155">
        <v>0</v>
      </c>
      <c r="Q169" s="155">
        <v>0</v>
      </c>
      <c r="R169" s="155">
        <v>-752892.11793025536</v>
      </c>
      <c r="S169" s="155">
        <v>0</v>
      </c>
      <c r="T169" s="155">
        <v>2482233.1825034861</v>
      </c>
      <c r="U169" s="155">
        <v>833443.96111969848</v>
      </c>
      <c r="V169" s="155">
        <v>0</v>
      </c>
      <c r="W169" s="156">
        <v>108710848.44853035</v>
      </c>
      <c r="X169" s="134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2"/>
      <c r="BC169" s="92"/>
      <c r="BD169" s="92"/>
      <c r="BE169" s="92"/>
      <c r="BF169" s="92"/>
      <c r="BG169" s="92"/>
    </row>
    <row r="170" spans="1:59" ht="10.5" x14ac:dyDescent="0.25">
      <c r="C170" s="87" t="s">
        <v>355</v>
      </c>
      <c r="D170" s="64" t="s">
        <v>291</v>
      </c>
      <c r="E170" s="134">
        <v>90</v>
      </c>
      <c r="F170" s="154">
        <v>93282186.762239948</v>
      </c>
      <c r="G170" s="155">
        <v>5124326.9845466595</v>
      </c>
      <c r="H170" s="155">
        <v>3634191.5162466476</v>
      </c>
      <c r="I170" s="155">
        <v>8386757.2166737504</v>
      </c>
      <c r="J170" s="155">
        <v>188690.27838235279</v>
      </c>
      <c r="K170" s="155">
        <v>11219020.371647589</v>
      </c>
      <c r="L170" s="155">
        <v>3863826.8844305049</v>
      </c>
      <c r="M170" s="155">
        <v>10554788.495999988</v>
      </c>
      <c r="N170" s="155">
        <v>34084.611587543252</v>
      </c>
      <c r="O170" s="155">
        <v>526300.36760000011</v>
      </c>
      <c r="P170" s="155">
        <v>0</v>
      </c>
      <c r="Q170" s="155">
        <v>0</v>
      </c>
      <c r="R170" s="155">
        <v>0</v>
      </c>
      <c r="S170" s="155">
        <v>0</v>
      </c>
      <c r="T170" s="155">
        <v>643868.59221648565</v>
      </c>
      <c r="U170" s="155">
        <v>1609130.7499366801</v>
      </c>
      <c r="V170" s="155">
        <v>0</v>
      </c>
      <c r="W170" s="133">
        <v>139067172.83150822</v>
      </c>
      <c r="X170" s="134"/>
    </row>
    <row r="171" spans="1:59" ht="11" thickBot="1" x14ac:dyDescent="0.3">
      <c r="B171" s="126"/>
      <c r="C171" s="167" t="s">
        <v>355</v>
      </c>
      <c r="D171" s="65" t="s">
        <v>292</v>
      </c>
      <c r="E171" s="134">
        <v>3</v>
      </c>
      <c r="F171" s="154">
        <v>3597181.4569599996</v>
      </c>
      <c r="G171" s="155">
        <v>137239.93246647675</v>
      </c>
      <c r="H171" s="155">
        <v>99784.372676383326</v>
      </c>
      <c r="I171" s="155">
        <v>295535.38721646497</v>
      </c>
      <c r="J171" s="155">
        <v>7024.882837540641</v>
      </c>
      <c r="K171" s="155">
        <v>351826.39777033066</v>
      </c>
      <c r="L171" s="155">
        <v>98307.550091198194</v>
      </c>
      <c r="M171" s="155">
        <v>242638.81599999999</v>
      </c>
      <c r="N171" s="155">
        <v>0</v>
      </c>
      <c r="O171" s="155">
        <v>16691.2</v>
      </c>
      <c r="P171" s="155">
        <v>0</v>
      </c>
      <c r="Q171" s="155">
        <v>0</v>
      </c>
      <c r="R171" s="155">
        <v>0</v>
      </c>
      <c r="S171" s="155">
        <v>0</v>
      </c>
      <c r="T171" s="155">
        <v>23575.978099632412</v>
      </c>
      <c r="U171" s="155">
        <v>184248.09346785699</v>
      </c>
      <c r="V171" s="155">
        <v>0</v>
      </c>
      <c r="W171" s="168">
        <v>5054054.0675858837</v>
      </c>
      <c r="X171" s="134"/>
    </row>
    <row r="172" spans="1:59" ht="7.5" customHeight="1" x14ac:dyDescent="0.25">
      <c r="B172" s="126"/>
      <c r="C172" s="167"/>
      <c r="D172" s="65"/>
      <c r="E172" s="126"/>
      <c r="F172" s="154"/>
      <c r="G172" s="155"/>
      <c r="H172" s="155"/>
      <c r="I172" s="155"/>
      <c r="J172" s="155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65"/>
      <c r="X172" s="155"/>
    </row>
    <row r="173" spans="1:59" s="176" customFormat="1" ht="10.5" x14ac:dyDescent="0.25">
      <c r="A173" s="163"/>
      <c r="B173" s="175"/>
      <c r="C173" s="94" t="s">
        <v>356</v>
      </c>
      <c r="E173" s="177">
        <v>160</v>
      </c>
      <c r="F173" s="154">
        <v>172111297.40223995</v>
      </c>
      <c r="G173" s="155">
        <v>8675044.4586623926</v>
      </c>
      <c r="H173" s="155">
        <v>6176368.6709600007</v>
      </c>
      <c r="I173" s="155">
        <v>13635077.113993205</v>
      </c>
      <c r="J173" s="155">
        <v>255897.87774000003</v>
      </c>
      <c r="K173" s="155">
        <v>19839879.8609946</v>
      </c>
      <c r="L173" s="155">
        <v>5756769.1839660509</v>
      </c>
      <c r="M173" s="155">
        <v>18925827.64799998</v>
      </c>
      <c r="N173" s="155">
        <v>136892.03632661386</v>
      </c>
      <c r="O173" s="155">
        <v>2295412.6553280004</v>
      </c>
      <c r="P173" s="155">
        <v>0</v>
      </c>
      <c r="Q173" s="155">
        <v>0</v>
      </c>
      <c r="R173" s="155">
        <v>-752892.11793025536</v>
      </c>
      <c r="S173" s="155">
        <v>0</v>
      </c>
      <c r="T173" s="155">
        <v>3149677.7528196042</v>
      </c>
      <c r="U173" s="155">
        <v>2626822.8045242354</v>
      </c>
      <c r="V173" s="155">
        <v>0</v>
      </c>
      <c r="W173" s="165">
        <v>252832075.34762445</v>
      </c>
      <c r="X173" s="88">
        <v>251152662.77390006</v>
      </c>
    </row>
    <row r="174" spans="1:59" ht="11" thickBot="1" x14ac:dyDescent="0.3">
      <c r="A174" s="178" t="s">
        <v>357</v>
      </c>
      <c r="F174" s="138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/>
      <c r="T174" s="134"/>
      <c r="U174" s="134"/>
      <c r="V174" s="134"/>
      <c r="W174" s="140"/>
    </row>
    <row r="175" spans="1:59" ht="11" thickBot="1" x14ac:dyDescent="0.3">
      <c r="A175" s="178" t="s">
        <v>357</v>
      </c>
      <c r="D175" s="185" t="s">
        <v>358</v>
      </c>
      <c r="F175" s="180">
        <v>0</v>
      </c>
      <c r="G175" s="180">
        <v>0</v>
      </c>
      <c r="H175" s="180">
        <v>0</v>
      </c>
      <c r="I175" s="180">
        <v>0</v>
      </c>
      <c r="J175" s="180">
        <v>0</v>
      </c>
      <c r="K175" s="180">
        <v>0</v>
      </c>
      <c r="L175" s="180">
        <v>0</v>
      </c>
      <c r="M175" s="134"/>
      <c r="N175" s="186">
        <v>0</v>
      </c>
      <c r="O175" s="134"/>
      <c r="P175" s="134"/>
      <c r="Q175" s="134"/>
      <c r="R175" s="186">
        <v>-1.3824319466948509E-10</v>
      </c>
      <c r="S175" s="134"/>
      <c r="T175" s="186">
        <v>0</v>
      </c>
      <c r="U175" s="186">
        <v>0</v>
      </c>
      <c r="V175" s="186"/>
      <c r="W175" s="187">
        <v>252832075.34762436</v>
      </c>
    </row>
    <row r="176" spans="1:59" ht="11" thickBot="1" x14ac:dyDescent="0.3">
      <c r="A176" s="178" t="s">
        <v>357</v>
      </c>
      <c r="D176" s="190" t="s">
        <v>359</v>
      </c>
      <c r="F176" s="191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3"/>
      <c r="W176" s="194">
        <v>0</v>
      </c>
    </row>
    <row r="177" spans="1:24" hidden="1" x14ac:dyDescent="0.2">
      <c r="A177" s="144"/>
      <c r="B177" s="144"/>
      <c r="C177" s="144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  <c r="R177" s="144"/>
      <c r="S177" s="144"/>
      <c r="T177" s="144"/>
      <c r="U177" s="144"/>
      <c r="V177" s="144"/>
      <c r="W177" s="199"/>
      <c r="X177" s="144"/>
    </row>
    <row r="178" spans="1:24" hidden="1" x14ac:dyDescent="0.2">
      <c r="P178" s="99" t="e">
        <v>#REF!</v>
      </c>
    </row>
    <row r="179" spans="1:24" hidden="1" x14ac:dyDescent="0.2">
      <c r="O179" s="99">
        <v>1696920.2877280002</v>
      </c>
      <c r="P179" s="99">
        <v>5895360.3498558979</v>
      </c>
      <c r="R179" s="99">
        <v>-752892.11793025536</v>
      </c>
    </row>
    <row r="180" spans="1:24" hidden="1" x14ac:dyDescent="0.2"/>
    <row r="181" spans="1:24" hidden="1" x14ac:dyDescent="0.2"/>
    <row r="182" spans="1:24" hidden="1" x14ac:dyDescent="0.2"/>
    <row r="183" spans="1:24" ht="6.75" customHeight="1" x14ac:dyDescent="0.2"/>
    <row r="184" spans="1:24" x14ac:dyDescent="0.2">
      <c r="O184" s="180"/>
      <c r="T184" s="99">
        <v>37</v>
      </c>
      <c r="U184" s="99">
        <v>69</v>
      </c>
    </row>
    <row r="185" spans="1:24" hidden="1" x14ac:dyDescent="0.2">
      <c r="D185" s="163" t="s">
        <v>360</v>
      </c>
      <c r="F185" s="99">
        <v>18039831.305825591</v>
      </c>
      <c r="H185" s="99">
        <v>-2811903.5823200047</v>
      </c>
      <c r="I185" s="99">
        <v>-5292071.9390399866</v>
      </c>
      <c r="J185" s="99">
        <v>-278100.09127416089</v>
      </c>
      <c r="K185" s="99">
        <v>17233407.772932041</v>
      </c>
      <c r="L185" s="99">
        <v>3342055.5041000005</v>
      </c>
      <c r="M185" s="99">
        <v>-8549172.3520000204</v>
      </c>
      <c r="N185" s="99">
        <v>13388.985488417617</v>
      </c>
      <c r="O185" s="99">
        <v>-794011.61290799873</v>
      </c>
      <c r="R185" s="99">
        <v>1629560.9745657244</v>
      </c>
      <c r="T185" s="200"/>
      <c r="U185" s="200"/>
      <c r="V185" s="200"/>
      <c r="W185" s="201"/>
    </row>
    <row r="186" spans="1:24" hidden="1" x14ac:dyDescent="0.2">
      <c r="D186" s="163" t="s">
        <v>361</v>
      </c>
      <c r="T186" s="327"/>
      <c r="U186" s="327"/>
      <c r="V186" s="327"/>
      <c r="W186" s="201"/>
    </row>
    <row r="187" spans="1:24" hidden="1" x14ac:dyDescent="0.2"/>
    <row r="188" spans="1:24" hidden="1" x14ac:dyDescent="0.2"/>
    <row r="189" spans="1:24" hidden="1" x14ac:dyDescent="0.2"/>
    <row r="190" spans="1:24" hidden="1" x14ac:dyDescent="0.2"/>
    <row r="191" spans="1:24" x14ac:dyDescent="0.2">
      <c r="A191" s="246">
        <v>67</v>
      </c>
      <c r="B191" s="163" t="s">
        <v>397</v>
      </c>
      <c r="D191" s="316" t="s">
        <v>434</v>
      </c>
      <c r="F191" s="317">
        <v>0.68073363383819196</v>
      </c>
      <c r="G191" s="317">
        <v>3.4311486969107387E-2</v>
      </c>
      <c r="H191" s="317">
        <v>2.4428738570721194E-2</v>
      </c>
      <c r="I191" s="317">
        <v>5.392938018345194E-2</v>
      </c>
      <c r="J191" s="317">
        <v>1.0121258443500903E-3</v>
      </c>
      <c r="K191" s="317">
        <v>7.8470581051539076E-2</v>
      </c>
      <c r="L191" s="317">
        <v>2.2769141043718209E-2</v>
      </c>
      <c r="M191" s="317">
        <v>7.4855326888324747E-2</v>
      </c>
      <c r="N191" s="317">
        <v>5.4143461085148293E-4</v>
      </c>
      <c r="O191" s="317">
        <v>9.0788032023705317E-3</v>
      </c>
      <c r="P191" s="317">
        <v>0</v>
      </c>
      <c r="Q191" s="317">
        <v>0</v>
      </c>
      <c r="R191" s="317">
        <v>-2.97783466316561E-3</v>
      </c>
      <c r="S191" s="317">
        <v>0</v>
      </c>
      <c r="T191" s="317">
        <v>1.2457587703178254E-2</v>
      </c>
      <c r="U191" s="317">
        <v>1.0389594757360426E-2</v>
      </c>
      <c r="V191" s="317">
        <v>0</v>
      </c>
      <c r="W191" s="317">
        <v>1</v>
      </c>
    </row>
    <row r="192" spans="1:24" x14ac:dyDescent="0.2">
      <c r="D192" s="316" t="s">
        <v>435</v>
      </c>
      <c r="F192" s="317">
        <v>0.67592206469827087</v>
      </c>
      <c r="G192" s="317">
        <v>3.3629822034135635E-2</v>
      </c>
      <c r="H192" s="317">
        <v>2.4542210770746906E-2</v>
      </c>
      <c r="I192" s="317">
        <v>5.362054517632369E-2</v>
      </c>
      <c r="J192" s="317">
        <v>3.9914868760583961E-4</v>
      </c>
      <c r="K192" s="317">
        <v>7.7936573404943213E-2</v>
      </c>
      <c r="L192" s="317">
        <v>2.2754548138135117E-2</v>
      </c>
      <c r="M192" s="317">
        <v>7.3387024683002788E-2</v>
      </c>
      <c r="N192" s="317">
        <v>6.5284814847191145E-4</v>
      </c>
      <c r="O192" s="317">
        <v>9.2804732251828715E-3</v>
      </c>
      <c r="P192" s="317">
        <v>0</v>
      </c>
      <c r="Q192" s="317">
        <v>0</v>
      </c>
      <c r="R192" s="317">
        <v>-2.885177396536084E-3</v>
      </c>
      <c r="S192" s="317">
        <v>0</v>
      </c>
      <c r="T192" s="317">
        <v>1.4438519321633987E-2</v>
      </c>
      <c r="U192" s="317">
        <v>1.6321399108083626E-2</v>
      </c>
      <c r="V192" s="317">
        <v>0</v>
      </c>
      <c r="W192" s="317">
        <v>1</v>
      </c>
    </row>
    <row r="193" spans="1:24" x14ac:dyDescent="0.2">
      <c r="A193" s="144"/>
      <c r="B193" s="144"/>
      <c r="C193" s="144"/>
      <c r="D193" s="288" t="s">
        <v>4</v>
      </c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  <c r="R193" s="144"/>
      <c r="S193" s="144"/>
      <c r="T193" s="144"/>
      <c r="U193" s="144"/>
      <c r="V193" s="144"/>
      <c r="W193" s="144"/>
      <c r="X193" s="144"/>
    </row>
    <row r="194" spans="1:24" x14ac:dyDescent="0.2">
      <c r="A194" s="144"/>
      <c r="B194" s="144"/>
      <c r="C194" s="144"/>
      <c r="D194" s="288" t="s">
        <v>219</v>
      </c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  <c r="R194" s="144"/>
      <c r="S194" s="144"/>
      <c r="T194" s="144"/>
      <c r="U194" s="144"/>
      <c r="V194" s="144"/>
      <c r="W194" s="144"/>
      <c r="X194" s="144"/>
    </row>
    <row r="195" spans="1:24" x14ac:dyDescent="0.2">
      <c r="A195" s="144"/>
      <c r="B195" s="144"/>
      <c r="C195" s="144"/>
      <c r="D195" s="288" t="s">
        <v>222</v>
      </c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  <c r="R195" s="144"/>
      <c r="S195" s="144"/>
      <c r="T195" s="144"/>
      <c r="U195" s="144"/>
      <c r="V195" s="144"/>
      <c r="W195" s="144"/>
      <c r="X195" s="144"/>
    </row>
    <row r="196" spans="1:24" s="105" customFormat="1" x14ac:dyDescent="0.2">
      <c r="D196" s="288" t="s">
        <v>223</v>
      </c>
    </row>
    <row r="197" spans="1:24" x14ac:dyDescent="0.2">
      <c r="A197" s="144"/>
      <c r="B197" s="144"/>
      <c r="C197" s="144"/>
      <c r="D197" s="288" t="s">
        <v>225</v>
      </c>
      <c r="E197" s="144"/>
      <c r="F197" s="247"/>
      <c r="G197" s="247"/>
      <c r="H197" s="247"/>
      <c r="I197" s="247"/>
      <c r="J197" s="247"/>
      <c r="K197" s="247"/>
      <c r="L197" s="247"/>
      <c r="M197" s="247"/>
      <c r="N197" s="247"/>
      <c r="O197" s="247"/>
      <c r="P197" s="144"/>
      <c r="Q197" s="144"/>
      <c r="R197" s="247"/>
      <c r="S197" s="144"/>
      <c r="T197" s="247"/>
      <c r="U197" s="247"/>
      <c r="V197" s="144"/>
      <c r="W197" s="144"/>
      <c r="X197" s="144"/>
    </row>
    <row r="198" spans="1:24" x14ac:dyDescent="0.2">
      <c r="A198" s="144"/>
      <c r="B198" s="144"/>
      <c r="C198" s="144"/>
      <c r="D198" s="288" t="s">
        <v>5</v>
      </c>
      <c r="E198" s="144"/>
      <c r="F198" s="248"/>
      <c r="G198" s="248"/>
      <c r="H198" s="248"/>
      <c r="I198" s="248"/>
      <c r="J198" s="248"/>
      <c r="K198" s="248"/>
      <c r="L198" s="248"/>
      <c r="M198" s="248"/>
      <c r="N198" s="248"/>
      <c r="O198" s="248"/>
      <c r="P198" s="144"/>
      <c r="Q198" s="144"/>
      <c r="R198" s="248"/>
      <c r="S198" s="144"/>
      <c r="T198" s="248"/>
      <c r="U198" s="248"/>
      <c r="V198" s="144"/>
      <c r="W198" s="144"/>
      <c r="X198" s="144"/>
    </row>
    <row r="199" spans="1:24" x14ac:dyDescent="0.2">
      <c r="A199" s="144"/>
      <c r="B199" s="144"/>
      <c r="C199" s="144"/>
      <c r="D199" s="288" t="s">
        <v>6</v>
      </c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  <c r="R199" s="144"/>
      <c r="S199" s="144"/>
      <c r="T199" s="144"/>
      <c r="U199" s="144"/>
      <c r="V199" s="144"/>
      <c r="W199" s="144"/>
      <c r="X199" s="144"/>
    </row>
    <row r="200" spans="1:24" x14ac:dyDescent="0.2">
      <c r="A200" s="144"/>
      <c r="B200" s="144"/>
      <c r="C200" s="144"/>
      <c r="D200" s="288" t="s">
        <v>315</v>
      </c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  <c r="R200" s="144"/>
      <c r="S200" s="144"/>
      <c r="T200" s="144"/>
      <c r="U200" s="144"/>
      <c r="V200" s="144"/>
      <c r="W200" s="144"/>
      <c r="X200" s="144"/>
    </row>
    <row r="201" spans="1:24" x14ac:dyDescent="0.2">
      <c r="A201" s="144"/>
      <c r="B201" s="144"/>
      <c r="C201" s="144"/>
      <c r="D201" s="288" t="s">
        <v>228</v>
      </c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  <c r="R201" s="144"/>
      <c r="S201" s="144"/>
      <c r="T201" s="144"/>
      <c r="U201" s="144"/>
      <c r="V201" s="144"/>
      <c r="W201" s="144"/>
      <c r="X201" s="144"/>
    </row>
    <row r="202" spans="1:24" x14ac:dyDescent="0.2">
      <c r="A202" s="144"/>
      <c r="B202" s="144"/>
      <c r="C202" s="144"/>
      <c r="D202" s="288" t="s">
        <v>7</v>
      </c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  <c r="R202" s="144"/>
      <c r="S202" s="144"/>
      <c r="T202" s="144"/>
      <c r="U202" s="144"/>
      <c r="V202" s="144"/>
      <c r="W202" s="144"/>
      <c r="X202" s="144"/>
    </row>
    <row r="203" spans="1:24" x14ac:dyDescent="0.2">
      <c r="A203" s="144"/>
      <c r="B203" s="144"/>
      <c r="C203" s="144"/>
      <c r="D203" s="288" t="s">
        <v>229</v>
      </c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  <c r="R203" s="144"/>
      <c r="S203" s="144"/>
      <c r="T203" s="144"/>
      <c r="U203" s="144"/>
      <c r="V203" s="144"/>
      <c r="W203" s="144"/>
      <c r="X203" s="144"/>
    </row>
    <row r="204" spans="1:24" x14ac:dyDescent="0.2">
      <c r="A204" s="144"/>
      <c r="B204" s="144"/>
      <c r="C204" s="144"/>
      <c r="D204" s="288" t="s">
        <v>232</v>
      </c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  <c r="R204" s="144"/>
      <c r="S204" s="144"/>
      <c r="T204" s="144"/>
      <c r="U204" s="144"/>
      <c r="V204" s="144"/>
      <c r="W204" s="144"/>
      <c r="X204" s="144"/>
    </row>
    <row r="205" spans="1:24" x14ac:dyDescent="0.2">
      <c r="A205" s="144"/>
      <c r="B205" s="144"/>
      <c r="C205" s="144"/>
      <c r="D205" s="288" t="s">
        <v>233</v>
      </c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  <c r="R205" s="144"/>
      <c r="S205" s="144"/>
      <c r="T205" s="144"/>
      <c r="U205" s="144"/>
      <c r="V205" s="144"/>
      <c r="W205" s="144"/>
      <c r="X205" s="144"/>
    </row>
    <row r="206" spans="1:24" x14ac:dyDescent="0.2">
      <c r="A206" s="144"/>
      <c r="B206" s="144"/>
      <c r="C206" s="144"/>
      <c r="D206" s="288" t="s">
        <v>226</v>
      </c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  <c r="R206" s="144"/>
      <c r="S206" s="144"/>
      <c r="T206" s="144"/>
      <c r="U206" s="144"/>
      <c r="V206" s="144"/>
      <c r="W206" s="144"/>
      <c r="X206" s="144"/>
    </row>
    <row r="207" spans="1:24" x14ac:dyDescent="0.2">
      <c r="A207" s="144"/>
      <c r="B207" s="144"/>
      <c r="C207" s="144"/>
      <c r="D207" s="288" t="s">
        <v>235</v>
      </c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  <c r="R207" s="144"/>
      <c r="S207" s="144"/>
      <c r="T207" s="144"/>
      <c r="U207" s="144"/>
      <c r="V207" s="144"/>
      <c r="W207" s="144"/>
      <c r="X207" s="144"/>
    </row>
    <row r="208" spans="1:24" x14ac:dyDescent="0.2">
      <c r="A208" s="144"/>
      <c r="B208" s="144"/>
      <c r="C208" s="144"/>
      <c r="D208" s="288" t="s">
        <v>393</v>
      </c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  <c r="R208" s="144"/>
      <c r="S208" s="144"/>
      <c r="T208" s="144"/>
      <c r="U208" s="144"/>
      <c r="V208" s="144"/>
      <c r="W208" s="144"/>
      <c r="X208" s="144"/>
    </row>
    <row r="209" spans="4:4" s="144" customFormat="1" x14ac:dyDescent="0.2">
      <c r="D209" s="288" t="s">
        <v>237</v>
      </c>
    </row>
    <row r="210" spans="4:4" s="144" customFormat="1" x14ac:dyDescent="0.2">
      <c r="D210" s="288" t="s">
        <v>238</v>
      </c>
    </row>
    <row r="211" spans="4:4" s="144" customFormat="1" x14ac:dyDescent="0.2">
      <c r="D211" s="288" t="s">
        <v>239</v>
      </c>
    </row>
    <row r="212" spans="4:4" s="144" customFormat="1" x14ac:dyDescent="0.2">
      <c r="D212" s="288" t="s">
        <v>231</v>
      </c>
    </row>
    <row r="213" spans="4:4" s="144" customFormat="1" x14ac:dyDescent="0.2">
      <c r="D213" s="288" t="s">
        <v>240</v>
      </c>
    </row>
    <row r="214" spans="4:4" s="144" customFormat="1" x14ac:dyDescent="0.2">
      <c r="D214" s="288" t="s">
        <v>220</v>
      </c>
    </row>
    <row r="215" spans="4:4" s="144" customFormat="1" x14ac:dyDescent="0.2">
      <c r="D215" s="288" t="s">
        <v>241</v>
      </c>
    </row>
    <row r="216" spans="4:4" s="144" customFormat="1" x14ac:dyDescent="0.2">
      <c r="D216" s="288" t="s">
        <v>242</v>
      </c>
    </row>
    <row r="217" spans="4:4" s="144" customFormat="1" x14ac:dyDescent="0.2">
      <c r="D217" s="288" t="s">
        <v>244</v>
      </c>
    </row>
    <row r="218" spans="4:4" s="144" customFormat="1" x14ac:dyDescent="0.2">
      <c r="D218" s="288" t="s">
        <v>410</v>
      </c>
    </row>
    <row r="219" spans="4:4" s="144" customFormat="1" x14ac:dyDescent="0.2">
      <c r="D219" s="288" t="s">
        <v>230</v>
      </c>
    </row>
    <row r="220" spans="4:4" s="144" customFormat="1" x14ac:dyDescent="0.2">
      <c r="D220" s="288" t="s">
        <v>247</v>
      </c>
    </row>
    <row r="221" spans="4:4" s="144" customFormat="1" x14ac:dyDescent="0.2">
      <c r="D221" s="288" t="s">
        <v>249</v>
      </c>
    </row>
    <row r="222" spans="4:4" s="144" customFormat="1" x14ac:dyDescent="0.2">
      <c r="D222" s="288" t="s">
        <v>221</v>
      </c>
    </row>
    <row r="223" spans="4:4" s="144" customFormat="1" x14ac:dyDescent="0.2">
      <c r="D223" s="288" t="s">
        <v>251</v>
      </c>
    </row>
    <row r="224" spans="4:4" s="144" customFormat="1" x14ac:dyDescent="0.2">
      <c r="D224" s="288" t="s">
        <v>252</v>
      </c>
    </row>
    <row r="225" spans="4:24" s="144" customFormat="1" x14ac:dyDescent="0.2">
      <c r="D225" s="288" t="s">
        <v>253</v>
      </c>
    </row>
    <row r="226" spans="4:24" s="144" customFormat="1" x14ac:dyDescent="0.2">
      <c r="D226" s="288" t="s">
        <v>227</v>
      </c>
    </row>
    <row r="227" spans="4:24" s="144" customFormat="1" x14ac:dyDescent="0.2">
      <c r="D227" s="288" t="s">
        <v>234</v>
      </c>
    </row>
    <row r="228" spans="4:24" s="144" customFormat="1" x14ac:dyDescent="0.2"/>
    <row r="229" spans="4:24" s="144" customFormat="1" x14ac:dyDescent="0.2">
      <c r="D229" s="163"/>
      <c r="E229" s="175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  <c r="X229" s="99"/>
    </row>
    <row r="230" spans="4:24" s="144" customFormat="1" x14ac:dyDescent="0.2">
      <c r="D230" s="163"/>
      <c r="E230" s="175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</row>
    <row r="231" spans="4:24" s="144" customFormat="1" x14ac:dyDescent="0.2">
      <c r="D231" s="163"/>
      <c r="E231" s="175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</row>
    <row r="232" spans="4:24" s="144" customFormat="1" x14ac:dyDescent="0.2">
      <c r="D232" s="163"/>
      <c r="E232" s="175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</row>
    <row r="233" spans="4:24" s="144" customFormat="1" x14ac:dyDescent="0.2">
      <c r="D233" s="163"/>
      <c r="E233" s="175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</row>
    <row r="234" spans="4:24" s="144" customFormat="1" x14ac:dyDescent="0.2">
      <c r="D234" s="163"/>
      <c r="E234" s="175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</row>
    <row r="235" spans="4:24" s="144" customFormat="1" x14ac:dyDescent="0.2">
      <c r="D235" s="163"/>
      <c r="E235" s="175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  <c r="X235" s="99"/>
    </row>
    <row r="236" spans="4:24" s="144" customFormat="1" x14ac:dyDescent="0.2">
      <c r="D236" s="163"/>
      <c r="E236" s="175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  <c r="X236" s="99"/>
    </row>
    <row r="237" spans="4:24" s="144" customFormat="1" x14ac:dyDescent="0.2">
      <c r="D237" s="163"/>
      <c r="E237" s="175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</row>
    <row r="238" spans="4:24" s="144" customFormat="1" x14ac:dyDescent="0.2">
      <c r="D238" s="163"/>
      <c r="E238" s="175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  <c r="X238" s="99"/>
    </row>
    <row r="239" spans="4:24" s="144" customFormat="1" x14ac:dyDescent="0.2">
      <c r="D239" s="163"/>
      <c r="E239" s="175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</row>
    <row r="240" spans="4:24" s="144" customFormat="1" x14ac:dyDescent="0.2">
      <c r="D240" s="163"/>
      <c r="E240" s="175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  <c r="X240" s="99"/>
    </row>
    <row r="241" s="144" customFormat="1" x14ac:dyDescent="0.2"/>
    <row r="242" s="144" customFormat="1" x14ac:dyDescent="0.2"/>
    <row r="243" s="144" customFormat="1" x14ac:dyDescent="0.2"/>
    <row r="244" s="144" customFormat="1" x14ac:dyDescent="0.2"/>
    <row r="245" s="144" customFormat="1" x14ac:dyDescent="0.2"/>
    <row r="246" s="144" customFormat="1" x14ac:dyDescent="0.2"/>
    <row r="247" s="144" customFormat="1" x14ac:dyDescent="0.2"/>
    <row r="248" s="144" customFormat="1" x14ac:dyDescent="0.2"/>
    <row r="249" s="144" customFormat="1" x14ac:dyDescent="0.2"/>
  </sheetData>
  <mergeCells count="2">
    <mergeCell ref="T186:V186"/>
    <mergeCell ref="F3:W3"/>
  </mergeCells>
  <dataValidations count="1">
    <dataValidation type="list" allowBlank="1" showInputMessage="1" showErrorMessage="1" sqref="A5:A168">
      <formula1>$D$169:$D$171</formula1>
    </dataValidation>
  </dataValidation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EP121"/>
  <sheetViews>
    <sheetView workbookViewId="0">
      <selection activeCell="D8" sqref="D8"/>
    </sheetView>
  </sheetViews>
  <sheetFormatPr defaultColWidth="9.1796875" defaultRowHeight="10" x14ac:dyDescent="0.2"/>
  <cols>
    <col min="1" max="1" width="20.1796875" style="163" customWidth="1"/>
    <col min="2" max="2" width="6.54296875" style="163" customWidth="1"/>
    <col min="3" max="3" width="6.26953125" style="179" bestFit="1" customWidth="1"/>
    <col min="4" max="4" width="35" style="163" customWidth="1"/>
    <col min="5" max="5" width="2.7265625" style="175" customWidth="1"/>
    <col min="6" max="6" width="10.1796875" style="99" bestFit="1" customWidth="1"/>
    <col min="7" max="7" width="9.81640625" style="99" bestFit="1" customWidth="1"/>
    <col min="8" max="8" width="9.81640625" style="99" customWidth="1"/>
    <col min="9" max="9" width="9.81640625" style="99" bestFit="1" customWidth="1"/>
    <col min="10" max="10" width="9.54296875" style="99" bestFit="1" customWidth="1"/>
    <col min="11" max="11" width="9.7265625" style="99" bestFit="1" customWidth="1"/>
    <col min="12" max="13" width="9.54296875" style="99" bestFit="1" customWidth="1"/>
    <col min="14" max="14" width="9.26953125" style="99" customWidth="1"/>
    <col min="15" max="15" width="8.7265625" style="99" bestFit="1" customWidth="1"/>
    <col min="16" max="16" width="10.453125" style="99" customWidth="1"/>
    <col min="17" max="17" width="10.81640625" style="99" customWidth="1"/>
    <col min="18" max="18" width="11" style="99" customWidth="1"/>
    <col min="19" max="19" width="10.453125" style="99" hidden="1" customWidth="1"/>
    <col min="20" max="20" width="10.7265625" style="99" customWidth="1"/>
    <col min="21" max="21" width="10.54296875" style="99" customWidth="1"/>
    <col min="22" max="22" width="10.26953125" style="99" hidden="1" customWidth="1"/>
    <col min="23" max="23" width="12" style="99" bestFit="1" customWidth="1"/>
    <col min="24" max="24" width="4" style="99" customWidth="1"/>
    <col min="25" max="25" width="9.26953125" style="99" bestFit="1" customWidth="1"/>
    <col min="26" max="26" width="9.26953125" style="99" customWidth="1"/>
    <col min="27" max="27" width="10" style="99" hidden="1" customWidth="1"/>
    <col min="28" max="28" width="10.453125" style="99" customWidth="1"/>
    <col min="29" max="29" width="1.81640625" style="99" bestFit="1" customWidth="1"/>
    <col min="30" max="30" width="10.1796875" style="99" customWidth="1"/>
    <col min="31" max="31" width="10" style="99" customWidth="1"/>
    <col min="32" max="32" width="8.26953125" style="99" bestFit="1" customWidth="1"/>
    <col min="33" max="33" width="9.54296875" style="99" customWidth="1"/>
    <col min="34" max="34" width="11" style="99" hidden="1" customWidth="1"/>
    <col min="35" max="35" width="8.453125" style="99" bestFit="1" customWidth="1"/>
    <col min="36" max="36" width="1.81640625" style="99" customWidth="1"/>
    <col min="37" max="37" width="10.453125" style="99" bestFit="1" customWidth="1"/>
    <col min="38" max="38" width="1.81640625" style="99" bestFit="1" customWidth="1"/>
    <col min="39" max="39" width="11" style="99" bestFit="1" customWidth="1"/>
    <col min="40" max="40" width="1.453125" style="99" customWidth="1"/>
    <col min="41" max="41" width="10.54296875" style="99" bestFit="1" customWidth="1"/>
    <col min="42" max="42" width="1.81640625" style="99" bestFit="1" customWidth="1"/>
    <col min="43" max="43" width="9.54296875" style="105" bestFit="1" customWidth="1"/>
    <col min="44" max="45" width="8.7265625" style="105" bestFit="1" customWidth="1"/>
    <col min="46" max="46" width="7.81640625" style="99" hidden="1" customWidth="1"/>
    <col min="47" max="47" width="8.7265625" style="105" bestFit="1" customWidth="1"/>
    <col min="48" max="48" width="7" style="105" customWidth="1"/>
    <col min="49" max="49" width="6.54296875" style="105" bestFit="1" customWidth="1"/>
    <col min="50" max="50" width="7.1796875" style="105" hidden="1" customWidth="1"/>
    <col min="51" max="51" width="7.1796875" style="105" bestFit="1" customWidth="1"/>
    <col min="52" max="52" width="7.453125" style="105" customWidth="1"/>
    <col min="53" max="53" width="8.26953125" style="105" customWidth="1"/>
    <col min="54" max="54" width="10.81640625" style="105" customWidth="1"/>
    <col min="55" max="55" width="8.453125" style="105" bestFit="1" customWidth="1"/>
    <col min="56" max="56" width="1.26953125" style="105" customWidth="1"/>
    <col min="57" max="57" width="9.54296875" style="105" bestFit="1" customWidth="1"/>
    <col min="58" max="58" width="9.1796875" style="105"/>
    <col min="59" max="59" width="9.54296875" style="105" bestFit="1" customWidth="1"/>
    <col min="60" max="60" width="1.81640625" style="105" customWidth="1"/>
    <col min="61" max="61" width="9.1796875" style="105"/>
    <col min="62" max="62" width="1.81640625" style="105" customWidth="1"/>
    <col min="63" max="64" width="9.1796875" style="105"/>
    <col min="65" max="16384" width="9.1796875" style="144"/>
  </cols>
  <sheetData>
    <row r="1" spans="1:146" s="87" customFormat="1" ht="10.5" x14ac:dyDescent="0.25">
      <c r="A1" s="86" t="s">
        <v>363</v>
      </c>
      <c r="B1" s="86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240" t="s">
        <v>317</v>
      </c>
      <c r="P1" s="93"/>
      <c r="Q1" s="93"/>
      <c r="R1" s="93"/>
      <c r="S1" s="93"/>
      <c r="T1" s="89"/>
      <c r="U1" s="89"/>
      <c r="V1" s="89"/>
      <c r="W1" s="93"/>
      <c r="X1" s="93"/>
      <c r="Y1" s="293" t="s">
        <v>364</v>
      </c>
      <c r="Z1" s="294"/>
      <c r="AA1" s="295"/>
      <c r="AB1" s="295"/>
      <c r="AC1" s="93"/>
      <c r="AD1" s="246" t="s">
        <v>394</v>
      </c>
      <c r="AE1" s="93"/>
      <c r="AF1" s="246" t="s">
        <v>394</v>
      </c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0"/>
      <c r="AR1" s="93"/>
      <c r="AS1" s="93"/>
      <c r="AT1" s="93"/>
      <c r="AU1" s="93"/>
      <c r="AV1" s="287"/>
      <c r="AW1" s="93"/>
      <c r="AX1" s="93"/>
      <c r="AY1" s="93"/>
      <c r="AZ1" s="93"/>
      <c r="BA1" s="93"/>
      <c r="BB1" s="93"/>
      <c r="BC1" s="93"/>
      <c r="BD1" s="93"/>
      <c r="BE1" s="93"/>
      <c r="BF1" s="91"/>
      <c r="BG1" s="91"/>
      <c r="BH1" s="91"/>
      <c r="BI1" s="91"/>
      <c r="BJ1" s="91"/>
      <c r="BK1" s="91"/>
      <c r="BL1" s="91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</row>
    <row r="2" spans="1:146" s="87" customFormat="1" ht="11" thickBot="1" x14ac:dyDescent="0.3">
      <c r="A2" s="102" t="s">
        <v>399</v>
      </c>
      <c r="B2" s="86"/>
      <c r="D2" s="93"/>
      <c r="E2" s="94"/>
      <c r="F2" s="88"/>
      <c r="G2" s="88"/>
      <c r="H2" s="88"/>
      <c r="I2" s="88"/>
      <c r="J2" s="88"/>
      <c r="K2" s="88"/>
      <c r="L2" s="88"/>
      <c r="M2" s="95"/>
      <c r="N2" s="88"/>
      <c r="O2" s="203"/>
      <c r="P2" s="88"/>
      <c r="Q2" s="93"/>
      <c r="R2" s="88"/>
      <c r="S2" s="88"/>
      <c r="T2" s="95"/>
      <c r="U2" s="315" t="s">
        <v>321</v>
      </c>
      <c r="V2" s="95" t="s">
        <v>321</v>
      </c>
      <c r="W2" s="88"/>
      <c r="X2" s="88"/>
      <c r="Y2" s="100" t="s">
        <v>425</v>
      </c>
      <c r="Z2" s="189"/>
      <c r="AA2" s="96"/>
      <c r="AB2" s="96"/>
      <c r="AC2" s="88"/>
      <c r="AD2" s="88"/>
      <c r="AE2" s="93"/>
      <c r="AF2" s="88"/>
      <c r="AG2" s="88"/>
      <c r="AH2" s="88"/>
      <c r="AI2" s="88"/>
      <c r="AJ2" s="88"/>
      <c r="AK2" s="88"/>
      <c r="AL2" s="88"/>
      <c r="AM2" s="241" t="s">
        <v>419</v>
      </c>
      <c r="AN2" s="88"/>
      <c r="AO2" s="88"/>
      <c r="AP2" s="88"/>
      <c r="AQ2" s="98"/>
      <c r="AR2" s="99"/>
      <c r="AS2" s="91"/>
      <c r="AT2" s="88"/>
      <c r="AU2" s="91"/>
      <c r="AV2" s="89"/>
      <c r="AW2" s="89"/>
      <c r="AX2" s="89"/>
      <c r="AY2" s="89"/>
      <c r="AZ2" s="89"/>
      <c r="BA2" s="89"/>
      <c r="BB2" s="91"/>
      <c r="BC2" s="97" t="s">
        <v>322</v>
      </c>
      <c r="BD2" s="91"/>
      <c r="BE2" s="91"/>
      <c r="BF2" s="91"/>
      <c r="BG2" s="91"/>
      <c r="BH2" s="91"/>
      <c r="BI2" s="91"/>
      <c r="BJ2" s="91"/>
      <c r="BK2" s="101"/>
      <c r="BL2" s="91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</row>
    <row r="3" spans="1:146" s="87" customFormat="1" ht="11" thickBot="1" x14ac:dyDescent="0.3">
      <c r="A3" s="102" t="s">
        <v>323</v>
      </c>
      <c r="B3" s="103"/>
      <c r="C3" s="104"/>
      <c r="D3" s="94"/>
      <c r="E3" s="94"/>
      <c r="F3" s="328" t="s">
        <v>324</v>
      </c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30"/>
      <c r="X3" s="88"/>
      <c r="Y3" s="331" t="s">
        <v>365</v>
      </c>
      <c r="Z3" s="332"/>
      <c r="AA3" s="332"/>
      <c r="AB3" s="333"/>
      <c r="AC3" s="88"/>
      <c r="AD3" s="334" t="s">
        <v>325</v>
      </c>
      <c r="AE3" s="335"/>
      <c r="AF3" s="335"/>
      <c r="AG3" s="335"/>
      <c r="AH3" s="335"/>
      <c r="AI3" s="336"/>
      <c r="AJ3" s="88"/>
      <c r="AK3" s="88"/>
      <c r="AL3" s="88"/>
      <c r="AM3" s="88"/>
      <c r="AN3" s="88"/>
      <c r="AO3" s="88"/>
      <c r="AP3" s="88"/>
      <c r="AQ3" s="202"/>
      <c r="AR3" s="91"/>
      <c r="AS3" s="91"/>
      <c r="AT3" s="88"/>
      <c r="AU3" s="91"/>
      <c r="AV3" s="337" t="s">
        <v>326</v>
      </c>
      <c r="AW3" s="338"/>
      <c r="AX3" s="338"/>
      <c r="AY3" s="338"/>
      <c r="AZ3" s="338"/>
      <c r="BA3" s="339"/>
      <c r="BB3" s="91"/>
      <c r="BC3" s="91"/>
      <c r="BD3" s="91"/>
      <c r="BE3" s="91"/>
      <c r="BF3" s="91"/>
      <c r="BG3" s="91"/>
      <c r="BH3" s="91"/>
      <c r="BI3" s="91"/>
      <c r="BJ3" s="91"/>
      <c r="BK3" s="101"/>
      <c r="BL3" s="91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</row>
    <row r="4" spans="1:146" s="122" customFormat="1" ht="52.5" x14ac:dyDescent="0.25">
      <c r="A4" s="106" t="s">
        <v>0</v>
      </c>
      <c r="B4" s="107" t="s">
        <v>275</v>
      </c>
      <c r="C4" s="107" t="s">
        <v>276</v>
      </c>
      <c r="D4" s="106" t="s">
        <v>1</v>
      </c>
      <c r="E4" s="108"/>
      <c r="F4" s="300" t="s">
        <v>327</v>
      </c>
      <c r="G4" s="301" t="s">
        <v>328</v>
      </c>
      <c r="H4" s="301" t="s">
        <v>329</v>
      </c>
      <c r="I4" s="301" t="s">
        <v>330</v>
      </c>
      <c r="J4" s="301" t="s">
        <v>258</v>
      </c>
      <c r="K4" s="301" t="s">
        <v>420</v>
      </c>
      <c r="L4" s="301" t="s">
        <v>331</v>
      </c>
      <c r="M4" s="301" t="s">
        <v>261</v>
      </c>
      <c r="N4" s="301" t="s">
        <v>262</v>
      </c>
      <c r="O4" s="110" t="s">
        <v>332</v>
      </c>
      <c r="P4" s="301" t="s">
        <v>366</v>
      </c>
      <c r="Q4" s="110" t="s">
        <v>426</v>
      </c>
      <c r="R4" s="301" t="s">
        <v>335</v>
      </c>
      <c r="S4" s="110" t="s">
        <v>395</v>
      </c>
      <c r="T4" s="301" t="s">
        <v>427</v>
      </c>
      <c r="U4" s="110" t="s">
        <v>367</v>
      </c>
      <c r="V4" s="245" t="s">
        <v>336</v>
      </c>
      <c r="W4" s="111" t="s">
        <v>337</v>
      </c>
      <c r="X4" s="112"/>
      <c r="Y4" s="300" t="s">
        <v>368</v>
      </c>
      <c r="Z4" s="301" t="s">
        <v>369</v>
      </c>
      <c r="AA4" s="110" t="s">
        <v>370</v>
      </c>
      <c r="AB4" s="111" t="s">
        <v>371</v>
      </c>
      <c r="AC4" s="112"/>
      <c r="AD4" s="300" t="s">
        <v>422</v>
      </c>
      <c r="AE4" s="301" t="s">
        <v>338</v>
      </c>
      <c r="AF4" s="301" t="s">
        <v>428</v>
      </c>
      <c r="AG4" s="301" t="s">
        <v>339</v>
      </c>
      <c r="AH4" s="110" t="s">
        <v>396</v>
      </c>
      <c r="AI4" s="111" t="s">
        <v>340</v>
      </c>
      <c r="AJ4" s="112"/>
      <c r="AK4" s="113" t="s">
        <v>423</v>
      </c>
      <c r="AL4" s="112"/>
      <c r="AM4" s="302" t="s">
        <v>341</v>
      </c>
      <c r="AN4" s="112"/>
      <c r="AO4" s="114" t="s">
        <v>429</v>
      </c>
      <c r="AP4" s="112"/>
      <c r="AQ4" s="115" t="s">
        <v>342</v>
      </c>
      <c r="AR4" s="116" t="s">
        <v>343</v>
      </c>
      <c r="AS4" s="116" t="s">
        <v>344</v>
      </c>
      <c r="AT4" s="303" t="s">
        <v>345</v>
      </c>
      <c r="AU4" s="117" t="s">
        <v>263</v>
      </c>
      <c r="AV4" s="115" t="s">
        <v>346</v>
      </c>
      <c r="AW4" s="116" t="s">
        <v>347</v>
      </c>
      <c r="AX4" s="116" t="s">
        <v>348</v>
      </c>
      <c r="AY4" s="116" t="s">
        <v>349</v>
      </c>
      <c r="AZ4" s="303" t="s">
        <v>350</v>
      </c>
      <c r="BA4" s="117" t="s">
        <v>351</v>
      </c>
      <c r="BB4" s="205" t="s">
        <v>352</v>
      </c>
      <c r="BC4" s="117" t="s">
        <v>264</v>
      </c>
      <c r="BD4" s="118"/>
      <c r="BE4" s="278" t="s">
        <v>372</v>
      </c>
      <c r="BF4" s="310" t="s">
        <v>373</v>
      </c>
      <c r="BG4" s="120" t="s">
        <v>374</v>
      </c>
      <c r="BH4" s="118"/>
      <c r="BI4" s="119" t="s">
        <v>353</v>
      </c>
      <c r="BJ4" s="118"/>
      <c r="BK4" s="121" t="s">
        <v>424</v>
      </c>
      <c r="BL4" s="121" t="s">
        <v>354</v>
      </c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M4" s="119"/>
      <c r="CN4" s="119"/>
      <c r="CO4" s="119"/>
      <c r="CP4" s="119"/>
      <c r="CQ4" s="119"/>
      <c r="CR4" s="119"/>
      <c r="CS4" s="119"/>
      <c r="CT4" s="119"/>
      <c r="CU4" s="119"/>
      <c r="CV4" s="119"/>
      <c r="CW4" s="119"/>
      <c r="CX4" s="119"/>
      <c r="CY4" s="119"/>
      <c r="CZ4" s="119"/>
      <c r="DA4" s="119"/>
      <c r="DB4" s="119"/>
      <c r="DC4" s="119"/>
      <c r="DD4" s="119"/>
      <c r="DE4" s="119"/>
      <c r="DF4" s="119"/>
      <c r="DG4" s="119"/>
      <c r="DH4" s="119"/>
      <c r="DI4" s="119"/>
      <c r="DJ4" s="119"/>
      <c r="DK4" s="119"/>
      <c r="DL4" s="119"/>
      <c r="DM4" s="119"/>
      <c r="DN4" s="119"/>
      <c r="DO4" s="119"/>
      <c r="DP4" s="119"/>
      <c r="DQ4" s="119"/>
      <c r="DR4" s="119"/>
      <c r="DS4" s="119"/>
      <c r="DT4" s="119"/>
      <c r="DU4" s="119"/>
      <c r="DV4" s="119"/>
      <c r="DW4" s="119"/>
      <c r="DX4" s="119"/>
      <c r="DY4" s="119"/>
      <c r="DZ4" s="119"/>
      <c r="EA4" s="119"/>
      <c r="EB4" s="119"/>
      <c r="EC4" s="119"/>
      <c r="ED4" s="119"/>
      <c r="EE4" s="119"/>
      <c r="EF4" s="119"/>
      <c r="EG4" s="119"/>
      <c r="EH4" s="119"/>
      <c r="EI4" s="119"/>
      <c r="EJ4" s="119"/>
      <c r="EK4" s="119"/>
      <c r="EL4" s="119"/>
      <c r="EM4" s="119"/>
      <c r="EN4" s="119"/>
      <c r="EO4" s="119"/>
      <c r="EP4" s="119"/>
    </row>
    <row r="5" spans="1:146" ht="10.5" x14ac:dyDescent="0.25">
      <c r="A5" s="148" t="s">
        <v>291</v>
      </c>
      <c r="B5" s="149"/>
      <c r="C5" s="149">
        <v>6907</v>
      </c>
      <c r="D5" s="150" t="s">
        <v>4</v>
      </c>
      <c r="E5" s="126"/>
      <c r="F5" s="304">
        <v>4178612.4710400002</v>
      </c>
      <c r="G5" s="305">
        <v>329075.50993758993</v>
      </c>
      <c r="H5" s="305">
        <v>141892.74571917887</v>
      </c>
      <c r="I5" s="305">
        <v>416004.19537209702</v>
      </c>
      <c r="J5" s="305">
        <v>0</v>
      </c>
      <c r="K5" s="305">
        <v>427324.95528610668</v>
      </c>
      <c r="L5" s="305">
        <v>42379.727039907135</v>
      </c>
      <c r="M5" s="305">
        <v>121319.408</v>
      </c>
      <c r="N5" s="305">
        <v>0</v>
      </c>
      <c r="O5" s="129">
        <v>44402.123856000006</v>
      </c>
      <c r="P5" s="130"/>
      <c r="Q5" s="130"/>
      <c r="R5" s="305">
        <v>0</v>
      </c>
      <c r="S5" s="128"/>
      <c r="T5" s="311">
        <v>0</v>
      </c>
      <c r="U5" s="132">
        <v>0</v>
      </c>
      <c r="V5" s="132"/>
      <c r="W5" s="133">
        <v>5701011.1362508796</v>
      </c>
      <c r="X5" s="134">
        <v>5656609.0123948799</v>
      </c>
      <c r="Y5" s="207"/>
      <c r="Z5" s="130"/>
      <c r="AA5" s="131"/>
      <c r="AB5" s="133">
        <v>0</v>
      </c>
      <c r="AC5" s="134"/>
      <c r="AD5" s="304">
        <v>112995.84999999998</v>
      </c>
      <c r="AE5" s="208"/>
      <c r="AF5" s="305">
        <v>0</v>
      </c>
      <c r="AG5" s="208"/>
      <c r="AH5" s="128"/>
      <c r="AI5" s="133">
        <v>112995.84999999998</v>
      </c>
      <c r="AJ5" s="134"/>
      <c r="AK5" s="135">
        <v>5814006.9862508792</v>
      </c>
      <c r="AL5" s="134"/>
      <c r="AM5" s="306">
        <v>382755</v>
      </c>
      <c r="AN5" s="134"/>
      <c r="AO5" s="137">
        <v>817345.08654841792</v>
      </c>
      <c r="AP5" s="134"/>
      <c r="AQ5" s="138">
        <v>5729139.3026810922</v>
      </c>
      <c r="AR5" s="134">
        <v>0</v>
      </c>
      <c r="AS5" s="134">
        <v>112995.84999999998</v>
      </c>
      <c r="AT5" s="131"/>
      <c r="AU5" s="140">
        <v>382755</v>
      </c>
      <c r="AV5" s="134">
        <v>0</v>
      </c>
      <c r="AW5" s="134">
        <v>0</v>
      </c>
      <c r="AX5" s="153">
        <v>0</v>
      </c>
      <c r="AY5" s="134">
        <v>0</v>
      </c>
      <c r="AZ5" s="139">
        <v>0</v>
      </c>
      <c r="BA5" s="140">
        <v>0</v>
      </c>
      <c r="BB5" s="141">
        <v>6224890.1526810918</v>
      </c>
      <c r="BC5" s="142">
        <v>3.637978807091713E-10</v>
      </c>
      <c r="BE5" s="105">
        <v>6224890.1526810918</v>
      </c>
      <c r="BG5" s="209">
        <v>6224890.1526810918</v>
      </c>
      <c r="BI5" s="105">
        <v>5701011.1362508796</v>
      </c>
      <c r="BK5" s="145">
        <v>0</v>
      </c>
      <c r="BL5" s="146">
        <v>0</v>
      </c>
    </row>
    <row r="6" spans="1:146" ht="10.5" x14ac:dyDescent="0.25">
      <c r="A6" s="148" t="s">
        <v>291</v>
      </c>
      <c r="B6" s="149"/>
      <c r="C6" s="149">
        <v>4064</v>
      </c>
      <c r="D6" s="125" t="s">
        <v>219</v>
      </c>
      <c r="E6" s="126"/>
      <c r="F6" s="304">
        <v>6449855.8118400006</v>
      </c>
      <c r="G6" s="305">
        <v>182063.7110068498</v>
      </c>
      <c r="H6" s="305">
        <v>65794.318510395431</v>
      </c>
      <c r="I6" s="305">
        <v>122355.39177931176</v>
      </c>
      <c r="J6" s="305">
        <v>0</v>
      </c>
      <c r="K6" s="305">
        <v>446629.43021893158</v>
      </c>
      <c r="L6" s="305">
        <v>7662.5507564598856</v>
      </c>
      <c r="M6" s="129">
        <v>121319.408</v>
      </c>
      <c r="N6" s="305">
        <v>0</v>
      </c>
      <c r="O6" s="129">
        <v>56436.616384000008</v>
      </c>
      <c r="P6" s="305">
        <v>1050660.6219235209</v>
      </c>
      <c r="Q6" s="130"/>
      <c r="R6" s="305">
        <v>0</v>
      </c>
      <c r="S6" s="128"/>
      <c r="T6" s="311">
        <v>79644.377888051036</v>
      </c>
      <c r="U6" s="132">
        <v>0</v>
      </c>
      <c r="V6" s="132"/>
      <c r="W6" s="133">
        <v>8582422.2383075207</v>
      </c>
      <c r="X6" s="134">
        <v>7475325</v>
      </c>
      <c r="Y6" s="207"/>
      <c r="Z6" s="130"/>
      <c r="AA6" s="131"/>
      <c r="AB6" s="133">
        <v>0</v>
      </c>
      <c r="AC6" s="134"/>
      <c r="AD6" s="304">
        <v>114799.87999999999</v>
      </c>
      <c r="AE6" s="208"/>
      <c r="AF6" s="305">
        <v>59585.021984000021</v>
      </c>
      <c r="AG6" s="208"/>
      <c r="AH6" s="128"/>
      <c r="AI6" s="133">
        <v>174384.901984</v>
      </c>
      <c r="AJ6" s="134"/>
      <c r="AK6" s="135">
        <v>8756807.1402915213</v>
      </c>
      <c r="AL6" s="134"/>
      <c r="AM6" s="306">
        <v>256785</v>
      </c>
      <c r="AN6" s="134"/>
      <c r="AO6" s="137">
        <v>900256.44266313931</v>
      </c>
      <c r="AP6" s="134"/>
      <c r="AQ6" s="138">
        <v>8642007.2602915205</v>
      </c>
      <c r="AR6" s="134">
        <v>0</v>
      </c>
      <c r="AS6" s="134">
        <v>114799.87999999999</v>
      </c>
      <c r="AT6" s="131"/>
      <c r="AU6" s="140">
        <v>256785</v>
      </c>
      <c r="AV6" s="134">
        <v>0</v>
      </c>
      <c r="AW6" s="134">
        <v>0</v>
      </c>
      <c r="AX6" s="153">
        <v>0</v>
      </c>
      <c r="AY6" s="134">
        <v>0</v>
      </c>
      <c r="AZ6" s="139">
        <v>0</v>
      </c>
      <c r="BA6" s="140">
        <v>0</v>
      </c>
      <c r="BB6" s="141">
        <v>9013592.1402915213</v>
      </c>
      <c r="BC6" s="142">
        <v>0</v>
      </c>
      <c r="BE6" s="105">
        <v>9013592.1402915213</v>
      </c>
      <c r="BG6" s="209">
        <v>9013592.1402915213</v>
      </c>
      <c r="BI6" s="105">
        <v>8582422.2383075207</v>
      </c>
      <c r="BK6" s="145">
        <v>0</v>
      </c>
      <c r="BL6" s="146">
        <v>0</v>
      </c>
    </row>
    <row r="7" spans="1:146" ht="10.5" x14ac:dyDescent="0.25">
      <c r="A7" s="148" t="s">
        <v>291</v>
      </c>
      <c r="B7" s="149"/>
      <c r="C7" s="149">
        <v>4025</v>
      </c>
      <c r="D7" s="125" t="s">
        <v>222</v>
      </c>
      <c r="E7" s="126"/>
      <c r="F7" s="304">
        <v>3301728.1919999998</v>
      </c>
      <c r="G7" s="305">
        <v>250093.94847993579</v>
      </c>
      <c r="H7" s="305">
        <v>100567.81760007719</v>
      </c>
      <c r="I7" s="305">
        <v>302668.94560000312</v>
      </c>
      <c r="J7" s="305">
        <v>0</v>
      </c>
      <c r="K7" s="305">
        <v>384096.75786532008</v>
      </c>
      <c r="L7" s="305">
        <v>39984.559156538875</v>
      </c>
      <c r="M7" s="129">
        <v>121319.408</v>
      </c>
      <c r="N7" s="305">
        <v>0</v>
      </c>
      <c r="O7" s="129">
        <v>25137.25088</v>
      </c>
      <c r="P7" s="130"/>
      <c r="Q7" s="130"/>
      <c r="R7" s="305">
        <v>0</v>
      </c>
      <c r="S7" s="128"/>
      <c r="T7" s="311">
        <v>0</v>
      </c>
      <c r="U7" s="132">
        <v>308092.26588229463</v>
      </c>
      <c r="V7" s="132"/>
      <c r="W7" s="133">
        <v>4833689.1454641698</v>
      </c>
      <c r="X7" s="134">
        <v>4808551.8945841696</v>
      </c>
      <c r="Y7" s="207"/>
      <c r="Z7" s="130"/>
      <c r="AA7" s="131"/>
      <c r="AB7" s="133">
        <v>0</v>
      </c>
      <c r="AC7" s="134"/>
      <c r="AD7" s="304">
        <v>90228.840000000026</v>
      </c>
      <c r="AE7" s="208"/>
      <c r="AF7" s="305">
        <v>0</v>
      </c>
      <c r="AG7" s="208"/>
      <c r="AH7" s="128"/>
      <c r="AI7" s="133">
        <v>90228.840000000026</v>
      </c>
      <c r="AJ7" s="134"/>
      <c r="AK7" s="135">
        <v>4923917.9854641696</v>
      </c>
      <c r="AL7" s="134"/>
      <c r="AM7" s="306">
        <v>273130</v>
      </c>
      <c r="AN7" s="134"/>
      <c r="AO7" s="137">
        <v>685094.59043010848</v>
      </c>
      <c r="AP7" s="134"/>
      <c r="AQ7" s="138">
        <v>4833689.1454641698</v>
      </c>
      <c r="AR7" s="134">
        <v>0</v>
      </c>
      <c r="AS7" s="134">
        <v>90228.840000000026</v>
      </c>
      <c r="AT7" s="131"/>
      <c r="AU7" s="140">
        <v>273130</v>
      </c>
      <c r="AV7" s="134">
        <v>0</v>
      </c>
      <c r="AW7" s="134">
        <v>0</v>
      </c>
      <c r="AX7" s="153">
        <v>0</v>
      </c>
      <c r="AY7" s="134">
        <v>0</v>
      </c>
      <c r="AZ7" s="139">
        <v>0</v>
      </c>
      <c r="BA7" s="140">
        <v>0</v>
      </c>
      <c r="BB7" s="141">
        <v>5197047.9854641696</v>
      </c>
      <c r="BC7" s="142">
        <v>0</v>
      </c>
      <c r="BE7" s="105">
        <v>5197047.9854641696</v>
      </c>
      <c r="BG7" s="209">
        <v>5197047.9854641696</v>
      </c>
      <c r="BI7" s="105">
        <v>4833689.1454641698</v>
      </c>
      <c r="BK7" s="145">
        <v>0</v>
      </c>
      <c r="BL7" s="146">
        <v>0</v>
      </c>
    </row>
    <row r="8" spans="1:146" ht="10.5" x14ac:dyDescent="0.25">
      <c r="A8" s="148" t="s">
        <v>291</v>
      </c>
      <c r="B8" s="149"/>
      <c r="C8" s="149">
        <v>4041</v>
      </c>
      <c r="D8" s="125" t="s">
        <v>223</v>
      </c>
      <c r="E8" s="126"/>
      <c r="F8" s="304">
        <v>4400695.9987200005</v>
      </c>
      <c r="G8" s="305">
        <v>283093.65166904172</v>
      </c>
      <c r="H8" s="305">
        <v>115481.63825322033</v>
      </c>
      <c r="I8" s="305">
        <v>401649.09698747681</v>
      </c>
      <c r="J8" s="305">
        <v>0</v>
      </c>
      <c r="K8" s="305">
        <v>427138.99587087712</v>
      </c>
      <c r="L8" s="305">
        <v>56928.113591141562</v>
      </c>
      <c r="M8" s="129">
        <v>121319.408</v>
      </c>
      <c r="N8" s="305">
        <v>0</v>
      </c>
      <c r="O8" s="129">
        <v>27136</v>
      </c>
      <c r="P8" s="130"/>
      <c r="Q8" s="130"/>
      <c r="R8" s="305">
        <v>0</v>
      </c>
      <c r="S8" s="128"/>
      <c r="T8" s="311">
        <v>0</v>
      </c>
      <c r="U8" s="132">
        <v>0</v>
      </c>
      <c r="V8" s="132"/>
      <c r="W8" s="133">
        <v>5833442.9030917576</v>
      </c>
      <c r="X8" s="134">
        <v>5806306.9030917576</v>
      </c>
      <c r="Y8" s="207"/>
      <c r="Z8" s="130"/>
      <c r="AA8" s="131"/>
      <c r="AB8" s="133">
        <v>0</v>
      </c>
      <c r="AC8" s="134"/>
      <c r="AD8" s="304">
        <v>54884.179999999986</v>
      </c>
      <c r="AE8" s="208"/>
      <c r="AF8" s="305">
        <v>0</v>
      </c>
      <c r="AG8" s="208"/>
      <c r="AH8" s="128"/>
      <c r="AI8" s="133">
        <v>54884.179999999986</v>
      </c>
      <c r="AJ8" s="134"/>
      <c r="AK8" s="135">
        <v>5888327.0830917573</v>
      </c>
      <c r="AL8" s="134"/>
      <c r="AM8" s="306">
        <v>308465</v>
      </c>
      <c r="AN8" s="134"/>
      <c r="AO8" s="137">
        <v>820993.29753565707</v>
      </c>
      <c r="AP8" s="134"/>
      <c r="AQ8" s="138">
        <v>5833442.9030917576</v>
      </c>
      <c r="AR8" s="134">
        <v>0</v>
      </c>
      <c r="AS8" s="134">
        <v>54884.179999999986</v>
      </c>
      <c r="AT8" s="131"/>
      <c r="AU8" s="140">
        <v>308465</v>
      </c>
      <c r="AV8" s="134">
        <v>0</v>
      </c>
      <c r="AW8" s="134">
        <v>0</v>
      </c>
      <c r="AX8" s="153">
        <v>0</v>
      </c>
      <c r="AY8" s="134">
        <v>0</v>
      </c>
      <c r="AZ8" s="139">
        <v>0</v>
      </c>
      <c r="BA8" s="140">
        <v>0</v>
      </c>
      <c r="BB8" s="141">
        <v>6196792.0830917573</v>
      </c>
      <c r="BC8" s="142">
        <v>0</v>
      </c>
      <c r="BE8" s="105">
        <v>6196792.0830917573</v>
      </c>
      <c r="BG8" s="209">
        <v>6196792.0830917573</v>
      </c>
      <c r="BI8" s="105">
        <v>5833442.9030917576</v>
      </c>
      <c r="BK8" s="145">
        <v>0</v>
      </c>
      <c r="BL8" s="146">
        <v>0</v>
      </c>
    </row>
    <row r="9" spans="1:146" ht="10.5" x14ac:dyDescent="0.25">
      <c r="A9" s="123" t="s">
        <v>290</v>
      </c>
      <c r="B9" s="124" t="s">
        <v>224</v>
      </c>
      <c r="C9" s="124">
        <v>5400</v>
      </c>
      <c r="D9" s="125" t="s">
        <v>225</v>
      </c>
      <c r="E9" s="126"/>
      <c r="F9" s="304">
        <v>7476812.0985599998</v>
      </c>
      <c r="G9" s="305">
        <v>272705.54673789232</v>
      </c>
      <c r="H9" s="305">
        <v>105017.42307185204</v>
      </c>
      <c r="I9" s="305">
        <v>248417.78072005438</v>
      </c>
      <c r="J9" s="305">
        <v>0</v>
      </c>
      <c r="K9" s="305">
        <v>515982.97336220078</v>
      </c>
      <c r="L9" s="305">
        <v>9415.0482410752466</v>
      </c>
      <c r="M9" s="129">
        <v>121319.408</v>
      </c>
      <c r="N9" s="305">
        <v>33476.853231463589</v>
      </c>
      <c r="O9" s="129">
        <v>34816</v>
      </c>
      <c r="P9" s="130"/>
      <c r="Q9" s="130"/>
      <c r="R9" s="305">
        <v>-9688.4485449595632</v>
      </c>
      <c r="S9" s="128"/>
      <c r="T9" s="311">
        <v>0</v>
      </c>
      <c r="U9" s="132">
        <v>0</v>
      </c>
      <c r="V9" s="132"/>
      <c r="W9" s="133">
        <v>8808274.6833795775</v>
      </c>
      <c r="X9" s="134">
        <v>8749670.2786930744</v>
      </c>
      <c r="Y9" s="304">
        <v>1682934</v>
      </c>
      <c r="Z9" s="305">
        <v>36179</v>
      </c>
      <c r="AA9" s="131"/>
      <c r="AB9" s="133">
        <v>1719113</v>
      </c>
      <c r="AC9" s="134"/>
      <c r="AD9" s="304">
        <v>88094.95</v>
      </c>
      <c r="AE9" s="208"/>
      <c r="AF9" s="305">
        <v>4846.1227866925183</v>
      </c>
      <c r="AG9" s="208"/>
      <c r="AH9" s="128"/>
      <c r="AI9" s="133">
        <v>92941.072786692515</v>
      </c>
      <c r="AJ9" s="134"/>
      <c r="AK9" s="135">
        <v>10620328.75616627</v>
      </c>
      <c r="AL9" s="134"/>
      <c r="AM9" s="306">
        <v>320070</v>
      </c>
      <c r="AN9" s="134"/>
      <c r="AO9" s="137">
        <v>1071467.5287778955</v>
      </c>
      <c r="AP9" s="134"/>
      <c r="AQ9" s="138">
        <v>8822809.2547112312</v>
      </c>
      <c r="AR9" s="134">
        <v>1719113</v>
      </c>
      <c r="AS9" s="134">
        <v>88094.95</v>
      </c>
      <c r="AT9" s="131"/>
      <c r="AU9" s="140">
        <v>320070</v>
      </c>
      <c r="AV9" s="134">
        <v>5890.73806407336</v>
      </c>
      <c r="AW9" s="134">
        <v>1963.5793546911198</v>
      </c>
      <c r="AX9" s="153">
        <v>0</v>
      </c>
      <c r="AY9" s="134">
        <v>214.72114743162106</v>
      </c>
      <c r="AZ9" s="139">
        <v>0</v>
      </c>
      <c r="BA9" s="140">
        <v>1619.409978763462</v>
      </c>
      <c r="BB9" s="141">
        <v>10940398.75616627</v>
      </c>
      <c r="BC9" s="142">
        <v>0</v>
      </c>
      <c r="BE9" s="105">
        <v>10950087.20471123</v>
      </c>
      <c r="BG9" s="209">
        <v>10950087.20471123</v>
      </c>
      <c r="BI9" s="105">
        <v>8817963.1319245379</v>
      </c>
      <c r="BK9" s="145">
        <v>9433.1699408693494</v>
      </c>
      <c r="BL9" s="146">
        <v>255.27860409021378</v>
      </c>
    </row>
    <row r="10" spans="1:146" ht="10.5" x14ac:dyDescent="0.25">
      <c r="A10" s="148" t="s">
        <v>291</v>
      </c>
      <c r="B10" s="149"/>
      <c r="C10" s="149">
        <v>6906</v>
      </c>
      <c r="D10" s="150" t="s">
        <v>5</v>
      </c>
      <c r="E10" s="126"/>
      <c r="F10" s="304">
        <v>5485621.5590400007</v>
      </c>
      <c r="G10" s="305">
        <v>481075.37533078552</v>
      </c>
      <c r="H10" s="305">
        <v>198621.62719045565</v>
      </c>
      <c r="I10" s="305">
        <v>579847.9729551567</v>
      </c>
      <c r="J10" s="305">
        <v>0</v>
      </c>
      <c r="K10" s="305">
        <v>571674.20265063061</v>
      </c>
      <c r="L10" s="305">
        <v>44338.577412402752</v>
      </c>
      <c r="M10" s="129">
        <v>121319.408</v>
      </c>
      <c r="N10" s="305">
        <v>0</v>
      </c>
      <c r="O10" s="129">
        <v>52082.267391999994</v>
      </c>
      <c r="P10" s="130"/>
      <c r="Q10" s="130"/>
      <c r="R10" s="305">
        <v>0</v>
      </c>
      <c r="S10" s="128"/>
      <c r="T10" s="311">
        <v>0</v>
      </c>
      <c r="U10" s="132">
        <v>0</v>
      </c>
      <c r="V10" s="132"/>
      <c r="W10" s="133">
        <v>7534580.9899714328</v>
      </c>
      <c r="X10" s="134">
        <v>7482498.7225794327</v>
      </c>
      <c r="Y10" s="207"/>
      <c r="Z10" s="130"/>
      <c r="AA10" s="131"/>
      <c r="AB10" s="133">
        <v>0</v>
      </c>
      <c r="AC10" s="134"/>
      <c r="AD10" s="304">
        <v>199333.73999999996</v>
      </c>
      <c r="AE10" s="208"/>
      <c r="AF10" s="305">
        <v>0</v>
      </c>
      <c r="AG10" s="208"/>
      <c r="AH10" s="128"/>
      <c r="AI10" s="133">
        <v>199333.73999999996</v>
      </c>
      <c r="AJ10" s="134"/>
      <c r="AK10" s="135">
        <v>7733914.7299714331</v>
      </c>
      <c r="AL10" s="134"/>
      <c r="AM10" s="306">
        <v>539125</v>
      </c>
      <c r="AN10" s="134"/>
      <c r="AO10" s="137">
        <v>1096396.7369088912</v>
      </c>
      <c r="AP10" s="134"/>
      <c r="AQ10" s="138">
        <v>7534580.9899714328</v>
      </c>
      <c r="AR10" s="134">
        <v>0</v>
      </c>
      <c r="AS10" s="134">
        <v>199333.73999999996</v>
      </c>
      <c r="AT10" s="131"/>
      <c r="AU10" s="140">
        <v>539125</v>
      </c>
      <c r="AV10" s="134">
        <v>0</v>
      </c>
      <c r="AW10" s="134">
        <v>0</v>
      </c>
      <c r="AX10" s="153">
        <v>0</v>
      </c>
      <c r="AY10" s="134">
        <v>0</v>
      </c>
      <c r="AZ10" s="139">
        <v>0</v>
      </c>
      <c r="BA10" s="140">
        <v>0</v>
      </c>
      <c r="BB10" s="141">
        <v>8273039.7299714331</v>
      </c>
      <c r="BC10" s="142">
        <v>0</v>
      </c>
      <c r="BE10" s="105">
        <v>8273039.7299714331</v>
      </c>
      <c r="BG10" s="209">
        <v>8273039.7299714331</v>
      </c>
      <c r="BI10" s="105">
        <v>7534580.9899714328</v>
      </c>
      <c r="BK10" s="145">
        <v>0</v>
      </c>
      <c r="BL10" s="146">
        <v>0</v>
      </c>
    </row>
    <row r="11" spans="1:146" ht="10.5" x14ac:dyDescent="0.25">
      <c r="A11" s="148" t="s">
        <v>292</v>
      </c>
      <c r="B11" s="149"/>
      <c r="C11" s="149">
        <v>6102</v>
      </c>
      <c r="D11" s="150" t="s">
        <v>6</v>
      </c>
      <c r="E11" s="126"/>
      <c r="F11" s="304">
        <v>2920787.2511999998</v>
      </c>
      <c r="G11" s="305">
        <v>153417.87626662728</v>
      </c>
      <c r="H11" s="305">
        <v>64835.557214864682</v>
      </c>
      <c r="I11" s="305">
        <v>248710.89848889096</v>
      </c>
      <c r="J11" s="305">
        <v>0</v>
      </c>
      <c r="K11" s="305">
        <v>206018.21516858274</v>
      </c>
      <c r="L11" s="305">
        <v>22674.967620568819</v>
      </c>
      <c r="M11" s="129">
        <v>121319.408</v>
      </c>
      <c r="N11" s="305">
        <v>0</v>
      </c>
      <c r="O11" s="129">
        <v>34304</v>
      </c>
      <c r="P11" s="130"/>
      <c r="Q11" s="130"/>
      <c r="R11" s="305">
        <v>0</v>
      </c>
      <c r="S11" s="128"/>
      <c r="T11" s="311">
        <v>0</v>
      </c>
      <c r="U11" s="132">
        <v>0</v>
      </c>
      <c r="V11" s="132"/>
      <c r="W11" s="133">
        <v>3772068.1739595337</v>
      </c>
      <c r="X11" s="134">
        <v>3737764.1739595337</v>
      </c>
      <c r="Y11" s="207"/>
      <c r="Z11" s="130"/>
      <c r="AA11" s="131"/>
      <c r="AB11" s="133">
        <v>0</v>
      </c>
      <c r="AC11" s="134"/>
      <c r="AD11" s="304">
        <v>122037.13</v>
      </c>
      <c r="AE11" s="208"/>
      <c r="AF11" s="305">
        <v>0</v>
      </c>
      <c r="AG11" s="208"/>
      <c r="AH11" s="128"/>
      <c r="AI11" s="133">
        <v>122037.13</v>
      </c>
      <c r="AJ11" s="134"/>
      <c r="AK11" s="135">
        <v>3894105.3039595336</v>
      </c>
      <c r="AL11" s="134"/>
      <c r="AM11" s="306">
        <v>177460</v>
      </c>
      <c r="AN11" s="134"/>
      <c r="AO11" s="137">
        <v>459292.6744246243</v>
      </c>
      <c r="AP11" s="134"/>
      <c r="AQ11" s="138">
        <v>3804369.34129943</v>
      </c>
      <c r="AR11" s="134">
        <v>0</v>
      </c>
      <c r="AS11" s="134">
        <v>122037.13</v>
      </c>
      <c r="AT11" s="131"/>
      <c r="AU11" s="140">
        <v>177460</v>
      </c>
      <c r="AV11" s="134">
        <v>0</v>
      </c>
      <c r="AW11" s="134">
        <v>0</v>
      </c>
      <c r="AX11" s="153">
        <v>0</v>
      </c>
      <c r="AY11" s="134">
        <v>0</v>
      </c>
      <c r="AZ11" s="139">
        <v>0</v>
      </c>
      <c r="BA11" s="140">
        <v>0</v>
      </c>
      <c r="BB11" s="141">
        <v>4103866.4712994299</v>
      </c>
      <c r="BC11" s="142">
        <v>-1.5279510989785194E-10</v>
      </c>
      <c r="BE11" s="105">
        <v>4103866.4712994299</v>
      </c>
      <c r="BG11" s="209">
        <v>4103866.4712994299</v>
      </c>
      <c r="BI11" s="105">
        <v>3772068.1739595337</v>
      </c>
      <c r="BK11" s="145">
        <v>0</v>
      </c>
      <c r="BL11" s="146">
        <v>0</v>
      </c>
    </row>
    <row r="12" spans="1:146" ht="10.5" x14ac:dyDescent="0.25">
      <c r="A12" s="148" t="s">
        <v>291</v>
      </c>
      <c r="B12" s="149"/>
      <c r="C12" s="149">
        <v>4029</v>
      </c>
      <c r="D12" s="125" t="s">
        <v>315</v>
      </c>
      <c r="E12" s="126"/>
      <c r="F12" s="304">
        <v>6906552.8716800008</v>
      </c>
      <c r="G12" s="305">
        <v>578825.1382485308</v>
      </c>
      <c r="H12" s="305">
        <v>234175.6277026785</v>
      </c>
      <c r="I12" s="305">
        <v>653323.79417102784</v>
      </c>
      <c r="J12" s="305">
        <v>0</v>
      </c>
      <c r="K12" s="305">
        <v>733290.08105002495</v>
      </c>
      <c r="L12" s="305">
        <v>41206.292166076666</v>
      </c>
      <c r="M12" s="129">
        <v>121319.408</v>
      </c>
      <c r="N12" s="305">
        <v>0</v>
      </c>
      <c r="O12" s="129">
        <v>51325.706208000003</v>
      </c>
      <c r="P12" s="305">
        <v>937210.9163706809</v>
      </c>
      <c r="Q12" s="130"/>
      <c r="R12" s="305">
        <v>0</v>
      </c>
      <c r="S12" s="128"/>
      <c r="T12" s="311">
        <v>0</v>
      </c>
      <c r="U12" s="132">
        <v>0</v>
      </c>
      <c r="V12" s="132"/>
      <c r="W12" s="133">
        <v>10257229.83559702</v>
      </c>
      <c r="X12" s="134">
        <v>9268693.2130183391</v>
      </c>
      <c r="Y12" s="207"/>
      <c r="Z12" s="130"/>
      <c r="AA12" s="131"/>
      <c r="AB12" s="133">
        <v>0</v>
      </c>
      <c r="AC12" s="134"/>
      <c r="AD12" s="304">
        <v>153424.46000000002</v>
      </c>
      <c r="AE12" s="208"/>
      <c r="AF12" s="305">
        <v>0</v>
      </c>
      <c r="AG12" s="208"/>
      <c r="AH12" s="128"/>
      <c r="AI12" s="133">
        <v>153424.46000000002</v>
      </c>
      <c r="AJ12" s="134"/>
      <c r="AK12" s="135">
        <v>10410654.295597021</v>
      </c>
      <c r="AL12" s="134"/>
      <c r="AM12" s="306">
        <v>653080</v>
      </c>
      <c r="AN12" s="134"/>
      <c r="AO12" s="137">
        <v>1374869.2664948092</v>
      </c>
      <c r="AP12" s="134"/>
      <c r="AQ12" s="138">
        <v>10330641.57955133</v>
      </c>
      <c r="AR12" s="134">
        <v>0</v>
      </c>
      <c r="AS12" s="134">
        <v>153424.46000000002</v>
      </c>
      <c r="AT12" s="131"/>
      <c r="AU12" s="140">
        <v>653080</v>
      </c>
      <c r="AV12" s="134">
        <v>0</v>
      </c>
      <c r="AW12" s="134">
        <v>0</v>
      </c>
      <c r="AX12" s="153">
        <v>0</v>
      </c>
      <c r="AY12" s="134">
        <v>0</v>
      </c>
      <c r="AZ12" s="139">
        <v>0</v>
      </c>
      <c r="BA12" s="140">
        <v>0</v>
      </c>
      <c r="BB12" s="141">
        <v>11137146.039551331</v>
      </c>
      <c r="BC12" s="142">
        <v>0</v>
      </c>
      <c r="BE12" s="105">
        <v>11137146.039551331</v>
      </c>
      <c r="BG12" s="209">
        <v>11137146.039551331</v>
      </c>
      <c r="BI12" s="105">
        <v>10257229.83559702</v>
      </c>
      <c r="BK12" s="145">
        <v>0</v>
      </c>
      <c r="BL12" s="146">
        <v>0</v>
      </c>
    </row>
    <row r="13" spans="1:146" ht="10.5" x14ac:dyDescent="0.25">
      <c r="A13" s="148" t="s">
        <v>291</v>
      </c>
      <c r="B13" s="149"/>
      <c r="C13" s="149">
        <v>4100</v>
      </c>
      <c r="D13" s="125" t="s">
        <v>228</v>
      </c>
      <c r="E13" s="126"/>
      <c r="F13" s="304">
        <v>7655112.6220800001</v>
      </c>
      <c r="G13" s="305">
        <v>565707.58313233545</v>
      </c>
      <c r="H13" s="305">
        <v>230534.01509173744</v>
      </c>
      <c r="I13" s="305">
        <v>772462.21868440649</v>
      </c>
      <c r="J13" s="305">
        <v>0</v>
      </c>
      <c r="K13" s="305">
        <v>793531.82881685218</v>
      </c>
      <c r="L13" s="305">
        <v>101273.66743231819</v>
      </c>
      <c r="M13" s="129">
        <v>121319.408</v>
      </c>
      <c r="N13" s="305">
        <v>0</v>
      </c>
      <c r="O13" s="129">
        <v>49664</v>
      </c>
      <c r="P13" s="130"/>
      <c r="Q13" s="130"/>
      <c r="R13" s="305">
        <v>0</v>
      </c>
      <c r="S13" s="128"/>
      <c r="T13" s="311">
        <v>0</v>
      </c>
      <c r="U13" s="132">
        <v>48683.712709492072</v>
      </c>
      <c r="V13" s="132"/>
      <c r="W13" s="133">
        <v>10338289.055947142</v>
      </c>
      <c r="X13" s="134">
        <v>10288625.055947142</v>
      </c>
      <c r="Y13" s="207"/>
      <c r="Z13" s="130"/>
      <c r="AA13" s="131"/>
      <c r="AB13" s="133">
        <v>0</v>
      </c>
      <c r="AC13" s="134"/>
      <c r="AD13" s="304">
        <v>105228.24</v>
      </c>
      <c r="AE13" s="208"/>
      <c r="AF13" s="305">
        <v>0</v>
      </c>
      <c r="AG13" s="208"/>
      <c r="AH13" s="128"/>
      <c r="AI13" s="133">
        <v>105228.24</v>
      </c>
      <c r="AJ13" s="134"/>
      <c r="AK13" s="135">
        <v>10443517.295947142</v>
      </c>
      <c r="AL13" s="134"/>
      <c r="AM13" s="306">
        <v>621680</v>
      </c>
      <c r="AN13" s="134"/>
      <c r="AO13" s="137">
        <v>1503261.1181959091</v>
      </c>
      <c r="AP13" s="134"/>
      <c r="AQ13" s="138">
        <v>10411091.369060632</v>
      </c>
      <c r="AR13" s="134">
        <v>0</v>
      </c>
      <c r="AS13" s="134">
        <v>105228.24</v>
      </c>
      <c r="AT13" s="131"/>
      <c r="AU13" s="140">
        <v>621680</v>
      </c>
      <c r="AV13" s="134">
        <v>0</v>
      </c>
      <c r="AW13" s="134">
        <v>0</v>
      </c>
      <c r="AX13" s="153">
        <v>0</v>
      </c>
      <c r="AY13" s="134">
        <v>0</v>
      </c>
      <c r="AZ13" s="139">
        <v>0</v>
      </c>
      <c r="BA13" s="140">
        <v>0</v>
      </c>
      <c r="BB13" s="141">
        <v>11137999.609060632</v>
      </c>
      <c r="BC13" s="142">
        <v>-2.7648638933897018E-10</v>
      </c>
      <c r="BE13" s="105">
        <v>11137999.609060632</v>
      </c>
      <c r="BG13" s="209">
        <v>11137999.609060632</v>
      </c>
      <c r="BI13" s="105">
        <v>10338289.055947142</v>
      </c>
      <c r="BK13" s="145">
        <v>0</v>
      </c>
      <c r="BL13" s="146">
        <v>0</v>
      </c>
    </row>
    <row r="14" spans="1:146" ht="10.5" x14ac:dyDescent="0.25">
      <c r="A14" s="148" t="s">
        <v>291</v>
      </c>
      <c r="B14" s="149"/>
      <c r="C14" s="149">
        <v>6908</v>
      </c>
      <c r="D14" s="150" t="s">
        <v>7</v>
      </c>
      <c r="E14" s="126"/>
      <c r="F14" s="304">
        <v>5823283.57632</v>
      </c>
      <c r="G14" s="305">
        <v>409014.74336514086</v>
      </c>
      <c r="H14" s="305">
        <v>159145.88549782734</v>
      </c>
      <c r="I14" s="305">
        <v>546373.53375422989</v>
      </c>
      <c r="J14" s="305">
        <v>0</v>
      </c>
      <c r="K14" s="305">
        <v>513435.27909415524</v>
      </c>
      <c r="L14" s="305">
        <v>29194.103341267051</v>
      </c>
      <c r="M14" s="129">
        <v>121319.408</v>
      </c>
      <c r="N14" s="305">
        <v>0</v>
      </c>
      <c r="O14" s="129">
        <v>52133.763119999996</v>
      </c>
      <c r="P14" s="130"/>
      <c r="Q14" s="130"/>
      <c r="R14" s="305">
        <v>0</v>
      </c>
      <c r="S14" s="128"/>
      <c r="T14" s="311">
        <v>0</v>
      </c>
      <c r="U14" s="132">
        <v>16302.845825584605</v>
      </c>
      <c r="V14" s="132"/>
      <c r="W14" s="133">
        <v>7670203.1383182043</v>
      </c>
      <c r="X14" s="134">
        <v>7618069.3751982041</v>
      </c>
      <c r="Y14" s="207"/>
      <c r="Z14" s="130"/>
      <c r="AA14" s="131"/>
      <c r="AB14" s="133">
        <v>0</v>
      </c>
      <c r="AC14" s="134"/>
      <c r="AD14" s="304">
        <v>172933.99</v>
      </c>
      <c r="AE14" s="208"/>
      <c r="AF14" s="305">
        <v>0</v>
      </c>
      <c r="AG14" s="208"/>
      <c r="AH14" s="128"/>
      <c r="AI14" s="133">
        <v>172933.99</v>
      </c>
      <c r="AJ14" s="134"/>
      <c r="AK14" s="135">
        <v>7843137.1283182045</v>
      </c>
      <c r="AL14" s="134"/>
      <c r="AM14" s="306">
        <v>454930</v>
      </c>
      <c r="AN14" s="134"/>
      <c r="AO14" s="137">
        <v>1041603.8107161376</v>
      </c>
      <c r="AP14" s="134"/>
      <c r="AQ14" s="138">
        <v>7670203.1383182043</v>
      </c>
      <c r="AR14" s="134">
        <v>0</v>
      </c>
      <c r="AS14" s="134">
        <v>172933.99</v>
      </c>
      <c r="AT14" s="131"/>
      <c r="AU14" s="140">
        <v>454930</v>
      </c>
      <c r="AV14" s="134">
        <v>0</v>
      </c>
      <c r="AW14" s="134">
        <v>0</v>
      </c>
      <c r="AX14" s="153">
        <v>0</v>
      </c>
      <c r="AY14" s="134">
        <v>0</v>
      </c>
      <c r="AZ14" s="139">
        <v>0</v>
      </c>
      <c r="BA14" s="140">
        <v>0</v>
      </c>
      <c r="BB14" s="141">
        <v>8298067.1283182045</v>
      </c>
      <c r="BC14" s="142">
        <v>0</v>
      </c>
      <c r="BE14" s="105">
        <v>8298067.1283182045</v>
      </c>
      <c r="BG14" s="209">
        <v>8298067.1283182045</v>
      </c>
      <c r="BI14" s="105">
        <v>7670203.1383182043</v>
      </c>
      <c r="BK14" s="145">
        <v>0</v>
      </c>
      <c r="BL14" s="146">
        <v>0</v>
      </c>
    </row>
    <row r="15" spans="1:146" ht="10.5" x14ac:dyDescent="0.25">
      <c r="A15" s="148" t="s">
        <v>291</v>
      </c>
      <c r="B15" s="149"/>
      <c r="C15" s="149">
        <v>6905</v>
      </c>
      <c r="D15" s="125" t="s">
        <v>229</v>
      </c>
      <c r="E15" s="126"/>
      <c r="F15" s="304">
        <v>4187109.8304000003</v>
      </c>
      <c r="G15" s="305">
        <v>215899.76257373762</v>
      </c>
      <c r="H15" s="305">
        <v>83114.158206960303</v>
      </c>
      <c r="I15" s="305">
        <v>384444.45869551593</v>
      </c>
      <c r="J15" s="305">
        <v>0</v>
      </c>
      <c r="K15" s="305">
        <v>262911.32537066663</v>
      </c>
      <c r="L15" s="305">
        <v>48429.315395015714</v>
      </c>
      <c r="M15" s="129">
        <v>121319.408</v>
      </c>
      <c r="N15" s="305">
        <v>0</v>
      </c>
      <c r="O15" s="129">
        <v>51200</v>
      </c>
      <c r="P15" s="130"/>
      <c r="Q15" s="130"/>
      <c r="R15" s="305">
        <v>0</v>
      </c>
      <c r="S15" s="128"/>
      <c r="T15" s="311">
        <v>0</v>
      </c>
      <c r="U15" s="132">
        <v>0</v>
      </c>
      <c r="V15" s="132"/>
      <c r="W15" s="133">
        <v>5354428.2586418958</v>
      </c>
      <c r="X15" s="134">
        <v>5303228.2586418958</v>
      </c>
      <c r="Y15" s="207"/>
      <c r="Z15" s="130"/>
      <c r="AA15" s="131"/>
      <c r="AB15" s="133">
        <v>0</v>
      </c>
      <c r="AC15" s="134"/>
      <c r="AD15" s="304">
        <v>68426.540000000023</v>
      </c>
      <c r="AE15" s="208"/>
      <c r="AF15" s="305">
        <v>8520.0979758103804</v>
      </c>
      <c r="AG15" s="208"/>
      <c r="AH15" s="128"/>
      <c r="AI15" s="133">
        <v>76946.637975810401</v>
      </c>
      <c r="AJ15" s="134"/>
      <c r="AK15" s="135">
        <v>5431374.8966177059</v>
      </c>
      <c r="AL15" s="134"/>
      <c r="AM15" s="306">
        <v>232065</v>
      </c>
      <c r="AN15" s="134"/>
      <c r="AO15" s="137">
        <v>629937.81530170527</v>
      </c>
      <c r="AP15" s="134"/>
      <c r="AQ15" s="138">
        <v>5376162.4705294818</v>
      </c>
      <c r="AR15" s="134">
        <v>0</v>
      </c>
      <c r="AS15" s="134">
        <v>68426.540000000023</v>
      </c>
      <c r="AT15" s="131"/>
      <c r="AU15" s="140">
        <v>232065</v>
      </c>
      <c r="AV15" s="134">
        <v>0</v>
      </c>
      <c r="AW15" s="134">
        <v>0</v>
      </c>
      <c r="AX15" s="153">
        <v>0</v>
      </c>
      <c r="AY15" s="134">
        <v>0</v>
      </c>
      <c r="AZ15" s="139">
        <v>0</v>
      </c>
      <c r="BA15" s="140">
        <v>0</v>
      </c>
      <c r="BB15" s="141">
        <v>5676654.0105294818</v>
      </c>
      <c r="BC15" s="142">
        <v>4.3655745685100555E-11</v>
      </c>
      <c r="BE15" s="105">
        <v>5676654.0105294818</v>
      </c>
      <c r="BG15" s="209">
        <v>5676654.0105294818</v>
      </c>
      <c r="BI15" s="105">
        <v>5354428.2586418958</v>
      </c>
      <c r="BK15" s="145">
        <v>0</v>
      </c>
      <c r="BL15" s="146">
        <v>0</v>
      </c>
    </row>
    <row r="16" spans="1:146" ht="10.5" x14ac:dyDescent="0.25">
      <c r="A16" s="148" t="s">
        <v>292</v>
      </c>
      <c r="B16" s="149"/>
      <c r="C16" s="149">
        <v>4024</v>
      </c>
      <c r="D16" s="125" t="s">
        <v>232</v>
      </c>
      <c r="E16" s="126"/>
      <c r="F16" s="304">
        <v>2944767.0873600002</v>
      </c>
      <c r="G16" s="305">
        <v>172290.23201056934</v>
      </c>
      <c r="H16" s="305">
        <v>65626.55163653483</v>
      </c>
      <c r="I16" s="305">
        <v>277860.47875688475</v>
      </c>
      <c r="J16" s="305">
        <v>0</v>
      </c>
      <c r="K16" s="305">
        <v>185722.9747887406</v>
      </c>
      <c r="L16" s="305">
        <v>23759.737404630192</v>
      </c>
      <c r="M16" s="129">
        <v>121319.408</v>
      </c>
      <c r="N16" s="305">
        <v>0</v>
      </c>
      <c r="O16" s="129">
        <v>9676.8000000000011</v>
      </c>
      <c r="P16" s="130"/>
      <c r="Q16" s="130"/>
      <c r="R16" s="305">
        <v>0</v>
      </c>
      <c r="S16" s="128"/>
      <c r="T16" s="311">
        <v>0</v>
      </c>
      <c r="U16" s="132">
        <v>0</v>
      </c>
      <c r="V16" s="132"/>
      <c r="W16" s="133">
        <v>3801023.2699573594</v>
      </c>
      <c r="X16" s="134">
        <v>3791346.4699573596</v>
      </c>
      <c r="Y16" s="207"/>
      <c r="Z16" s="130"/>
      <c r="AA16" s="131"/>
      <c r="AB16" s="133">
        <v>0</v>
      </c>
      <c r="AC16" s="134"/>
      <c r="AD16" s="304">
        <v>46768.699999999983</v>
      </c>
      <c r="AE16" s="208"/>
      <c r="AF16" s="305">
        <v>0</v>
      </c>
      <c r="AG16" s="208"/>
      <c r="AH16" s="128"/>
      <c r="AI16" s="133">
        <v>46768.699999999983</v>
      </c>
      <c r="AJ16" s="134"/>
      <c r="AK16" s="135">
        <v>3847791.9699573596</v>
      </c>
      <c r="AL16" s="134"/>
      <c r="AM16" s="306">
        <v>190355</v>
      </c>
      <c r="AN16" s="134"/>
      <c r="AO16" s="137">
        <v>448092.61002692638</v>
      </c>
      <c r="AP16" s="134"/>
      <c r="AQ16" s="138">
        <v>3824515.0280227386</v>
      </c>
      <c r="AR16" s="134">
        <v>0</v>
      </c>
      <c r="AS16" s="134">
        <v>46768.699999999983</v>
      </c>
      <c r="AT16" s="131"/>
      <c r="AU16" s="140">
        <v>190355</v>
      </c>
      <c r="AV16" s="134">
        <v>0</v>
      </c>
      <c r="AW16" s="134">
        <v>0</v>
      </c>
      <c r="AX16" s="153">
        <v>0</v>
      </c>
      <c r="AY16" s="134">
        <v>0</v>
      </c>
      <c r="AZ16" s="139">
        <v>0</v>
      </c>
      <c r="BA16" s="140">
        <v>0</v>
      </c>
      <c r="BB16" s="141">
        <v>4061638.7280227388</v>
      </c>
      <c r="BC16" s="142">
        <v>-2.9103830456733704E-11</v>
      </c>
      <c r="BE16" s="105">
        <v>4061638.7280227388</v>
      </c>
      <c r="BG16" s="209">
        <v>4061638.7280227388</v>
      </c>
      <c r="BI16" s="105">
        <v>3801023.2699573594</v>
      </c>
      <c r="BK16" s="145">
        <v>0</v>
      </c>
      <c r="BL16" s="146">
        <v>0</v>
      </c>
    </row>
    <row r="17" spans="1:64" ht="10.5" x14ac:dyDescent="0.25">
      <c r="A17" s="148" t="s">
        <v>292</v>
      </c>
      <c r="B17" s="149"/>
      <c r="C17" s="149">
        <v>4010</v>
      </c>
      <c r="D17" s="125" t="s">
        <v>233</v>
      </c>
      <c r="E17" s="126"/>
      <c r="F17" s="304">
        <v>2940806.4537600004</v>
      </c>
      <c r="G17" s="305">
        <v>147675.23823490381</v>
      </c>
      <c r="H17" s="305">
        <v>61388.223206702736</v>
      </c>
      <c r="I17" s="305">
        <v>261807.55638469476</v>
      </c>
      <c r="J17" s="305">
        <v>0</v>
      </c>
      <c r="K17" s="305">
        <v>179938.99277698153</v>
      </c>
      <c r="L17" s="305">
        <v>26839.318645684067</v>
      </c>
      <c r="M17" s="129">
        <v>121319.408</v>
      </c>
      <c r="N17" s="305">
        <v>0</v>
      </c>
      <c r="O17" s="129">
        <v>23634.948336000001</v>
      </c>
      <c r="P17" s="130"/>
      <c r="Q17" s="130"/>
      <c r="R17" s="305">
        <v>0</v>
      </c>
      <c r="S17" s="128"/>
      <c r="T17" s="311">
        <v>0</v>
      </c>
      <c r="U17" s="132">
        <v>0</v>
      </c>
      <c r="V17" s="132"/>
      <c r="W17" s="133">
        <v>3763410.139344967</v>
      </c>
      <c r="X17" s="134">
        <v>3739775.1910089669</v>
      </c>
      <c r="Y17" s="207"/>
      <c r="Z17" s="130"/>
      <c r="AA17" s="131"/>
      <c r="AB17" s="133">
        <v>0</v>
      </c>
      <c r="AC17" s="134"/>
      <c r="AD17" s="304">
        <v>109644.35000000003</v>
      </c>
      <c r="AE17" s="208"/>
      <c r="AF17" s="305">
        <v>70235.067075103303</v>
      </c>
      <c r="AG17" s="208"/>
      <c r="AH17" s="128"/>
      <c r="AI17" s="133">
        <v>179879.41707510332</v>
      </c>
      <c r="AJ17" s="134"/>
      <c r="AK17" s="135">
        <v>3943289.5564200701</v>
      </c>
      <c r="AL17" s="134"/>
      <c r="AM17" s="306">
        <v>190405</v>
      </c>
      <c r="AN17" s="134"/>
      <c r="AO17" s="137">
        <v>436048.7283431532</v>
      </c>
      <c r="AP17" s="134"/>
      <c r="AQ17" s="138">
        <v>3858605.199364536</v>
      </c>
      <c r="AR17" s="134">
        <v>0</v>
      </c>
      <c r="AS17" s="134">
        <v>109644.35000000003</v>
      </c>
      <c r="AT17" s="131"/>
      <c r="AU17" s="140">
        <v>190405</v>
      </c>
      <c r="AV17" s="134">
        <v>0</v>
      </c>
      <c r="AW17" s="134">
        <v>0</v>
      </c>
      <c r="AX17" s="153">
        <v>0</v>
      </c>
      <c r="AY17" s="134">
        <v>0</v>
      </c>
      <c r="AZ17" s="139">
        <v>0</v>
      </c>
      <c r="BA17" s="140">
        <v>0</v>
      </c>
      <c r="BB17" s="141">
        <v>4158654.5493645361</v>
      </c>
      <c r="BC17" s="142">
        <v>4.8748916015028954E-10</v>
      </c>
      <c r="BE17" s="105">
        <v>4158654.5493645361</v>
      </c>
      <c r="BG17" s="209">
        <v>4158654.5493645361</v>
      </c>
      <c r="BH17" s="144"/>
      <c r="BI17" s="105">
        <v>3763410.139344967</v>
      </c>
      <c r="BJ17" s="144"/>
      <c r="BK17" s="145">
        <v>0</v>
      </c>
      <c r="BL17" s="146">
        <v>0</v>
      </c>
    </row>
    <row r="18" spans="1:64" ht="10.5" x14ac:dyDescent="0.25">
      <c r="A18" s="148" t="s">
        <v>291</v>
      </c>
      <c r="B18" s="149"/>
      <c r="C18" s="149">
        <v>4021</v>
      </c>
      <c r="D18" s="125" t="s">
        <v>226</v>
      </c>
      <c r="E18" s="126"/>
      <c r="F18" s="304">
        <v>4873811.6851200005</v>
      </c>
      <c r="G18" s="305">
        <v>472719.8367239142</v>
      </c>
      <c r="H18" s="305">
        <v>199299.33086306127</v>
      </c>
      <c r="I18" s="305">
        <v>646116.22555965045</v>
      </c>
      <c r="J18" s="305">
        <v>0</v>
      </c>
      <c r="K18" s="305">
        <v>599950.75144543243</v>
      </c>
      <c r="L18" s="305">
        <v>37161.790632559409</v>
      </c>
      <c r="M18" s="129">
        <v>121319.408</v>
      </c>
      <c r="N18" s="305">
        <v>0</v>
      </c>
      <c r="O18" s="129">
        <v>31981.615823999997</v>
      </c>
      <c r="P18" s="130"/>
      <c r="Q18" s="130"/>
      <c r="R18" s="305">
        <v>0</v>
      </c>
      <c r="S18" s="128"/>
      <c r="T18" s="311">
        <v>0</v>
      </c>
      <c r="U18" s="132">
        <v>0</v>
      </c>
      <c r="V18" s="132"/>
      <c r="W18" s="133">
        <v>6982360.6441686172</v>
      </c>
      <c r="X18" s="134">
        <v>6950379.0283446172</v>
      </c>
      <c r="Y18" s="207"/>
      <c r="Z18" s="130"/>
      <c r="AA18" s="131"/>
      <c r="AB18" s="133">
        <v>0</v>
      </c>
      <c r="AC18" s="134"/>
      <c r="AD18" s="304">
        <v>105329.76</v>
      </c>
      <c r="AE18" s="208"/>
      <c r="AF18" s="305">
        <v>0</v>
      </c>
      <c r="AG18" s="208"/>
      <c r="AH18" s="128"/>
      <c r="AI18" s="133">
        <v>105329.76</v>
      </c>
      <c r="AJ18" s="134"/>
      <c r="AK18" s="135">
        <v>7087690.404168617</v>
      </c>
      <c r="AL18" s="134"/>
      <c r="AM18" s="306">
        <v>515650</v>
      </c>
      <c r="AN18" s="134"/>
      <c r="AO18" s="137">
        <v>1098190.5049111182</v>
      </c>
      <c r="AP18" s="134"/>
      <c r="AQ18" s="138">
        <v>6982360.6441686172</v>
      </c>
      <c r="AR18" s="134">
        <v>0</v>
      </c>
      <c r="AS18" s="134">
        <v>105329.76</v>
      </c>
      <c r="AT18" s="131"/>
      <c r="AU18" s="140">
        <v>515650</v>
      </c>
      <c r="AV18" s="134">
        <v>0</v>
      </c>
      <c r="AW18" s="134">
        <v>0</v>
      </c>
      <c r="AX18" s="153">
        <v>0</v>
      </c>
      <c r="AY18" s="134">
        <v>0</v>
      </c>
      <c r="AZ18" s="139">
        <v>0</v>
      </c>
      <c r="BA18" s="140">
        <v>0</v>
      </c>
      <c r="BB18" s="141">
        <v>7603340.404168617</v>
      </c>
      <c r="BC18" s="142">
        <v>0</v>
      </c>
      <c r="BE18" s="105">
        <v>7603340.404168617</v>
      </c>
      <c r="BG18" s="209">
        <v>7603340.404168617</v>
      </c>
      <c r="BH18" s="144"/>
      <c r="BI18" s="105">
        <v>6982360.6441686172</v>
      </c>
      <c r="BJ18" s="144"/>
      <c r="BK18" s="145">
        <v>0</v>
      </c>
      <c r="BL18" s="146">
        <v>0</v>
      </c>
    </row>
    <row r="19" spans="1:64" ht="10.5" x14ac:dyDescent="0.25">
      <c r="A19" s="148" t="s">
        <v>291</v>
      </c>
      <c r="B19" s="149"/>
      <c r="C19" s="149">
        <v>4613</v>
      </c>
      <c r="D19" s="125" t="s">
        <v>235</v>
      </c>
      <c r="E19" s="126"/>
      <c r="F19" s="304">
        <v>2968242.8428800004</v>
      </c>
      <c r="G19" s="305">
        <v>169434.13365066962</v>
      </c>
      <c r="H19" s="305">
        <v>63842.320902743159</v>
      </c>
      <c r="I19" s="305">
        <v>295376.54745737201</v>
      </c>
      <c r="J19" s="305">
        <v>0</v>
      </c>
      <c r="K19" s="305">
        <v>198347.56927611638</v>
      </c>
      <c r="L19" s="305">
        <v>21117.378239953669</v>
      </c>
      <c r="M19" s="129">
        <v>121319.408</v>
      </c>
      <c r="N19" s="305">
        <v>0</v>
      </c>
      <c r="O19" s="129">
        <v>29607.428143999994</v>
      </c>
      <c r="P19" s="130"/>
      <c r="Q19" s="130"/>
      <c r="R19" s="305">
        <v>0</v>
      </c>
      <c r="S19" s="128"/>
      <c r="T19" s="311">
        <v>0</v>
      </c>
      <c r="U19" s="132">
        <v>119504.75315446407</v>
      </c>
      <c r="V19" s="132"/>
      <c r="W19" s="133">
        <v>3986792.3817053195</v>
      </c>
      <c r="X19" s="134">
        <v>3957184.9535613195</v>
      </c>
      <c r="Y19" s="207"/>
      <c r="Z19" s="130"/>
      <c r="AA19" s="131"/>
      <c r="AB19" s="133">
        <v>0</v>
      </c>
      <c r="AC19" s="134"/>
      <c r="AD19" s="304">
        <v>44497.920000000013</v>
      </c>
      <c r="AE19" s="208"/>
      <c r="AF19" s="305">
        <v>0</v>
      </c>
      <c r="AG19" s="208"/>
      <c r="AH19" s="128"/>
      <c r="AI19" s="133">
        <v>44497.920000000013</v>
      </c>
      <c r="AJ19" s="134"/>
      <c r="AK19" s="135">
        <v>4031290.3017053194</v>
      </c>
      <c r="AL19" s="134"/>
      <c r="AM19" s="306">
        <v>187615</v>
      </c>
      <c r="AN19" s="134"/>
      <c r="AO19" s="137">
        <v>465079.55194584274</v>
      </c>
      <c r="AP19" s="134"/>
      <c r="AQ19" s="138">
        <v>3986792.3817053195</v>
      </c>
      <c r="AR19" s="134">
        <v>0</v>
      </c>
      <c r="AS19" s="134">
        <v>44497.920000000013</v>
      </c>
      <c r="AT19" s="131"/>
      <c r="AU19" s="140">
        <v>187615</v>
      </c>
      <c r="AV19" s="134">
        <v>0</v>
      </c>
      <c r="AW19" s="134">
        <v>0</v>
      </c>
      <c r="AX19" s="153">
        <v>0</v>
      </c>
      <c r="AY19" s="134">
        <v>0</v>
      </c>
      <c r="AZ19" s="139">
        <v>0</v>
      </c>
      <c r="BA19" s="140">
        <v>0</v>
      </c>
      <c r="BB19" s="141">
        <v>4218905.3017053194</v>
      </c>
      <c r="BC19" s="142">
        <v>0</v>
      </c>
      <c r="BE19" s="105">
        <v>4218905.3017053194</v>
      </c>
      <c r="BG19" s="209">
        <v>4218905.3017053194</v>
      </c>
      <c r="BH19" s="144"/>
      <c r="BI19" s="105">
        <v>3986792.3817053195</v>
      </c>
      <c r="BJ19" s="144"/>
      <c r="BK19" s="145">
        <v>0</v>
      </c>
      <c r="BL19" s="146">
        <v>0</v>
      </c>
    </row>
    <row r="20" spans="1:64" ht="10.5" x14ac:dyDescent="0.25">
      <c r="A20" s="148" t="s">
        <v>291</v>
      </c>
      <c r="B20" s="149"/>
      <c r="C20" s="149">
        <v>4101</v>
      </c>
      <c r="D20" s="125" t="s">
        <v>393</v>
      </c>
      <c r="E20" s="126"/>
      <c r="F20" s="304">
        <v>7170691.1270400006</v>
      </c>
      <c r="G20" s="305">
        <v>622071.87438123557</v>
      </c>
      <c r="H20" s="305">
        <v>261483.93704950303</v>
      </c>
      <c r="I20" s="305">
        <v>778393.90183814697</v>
      </c>
      <c r="J20" s="305">
        <v>0</v>
      </c>
      <c r="K20" s="305">
        <v>698255.10324287799</v>
      </c>
      <c r="L20" s="305">
        <v>173707.78879961904</v>
      </c>
      <c r="M20" s="129">
        <v>121319.408</v>
      </c>
      <c r="N20" s="305">
        <v>0</v>
      </c>
      <c r="O20" s="129">
        <v>69397.676640000005</v>
      </c>
      <c r="P20" s="305">
        <v>1199658.7598985399</v>
      </c>
      <c r="Q20" s="130"/>
      <c r="R20" s="305">
        <v>0</v>
      </c>
      <c r="S20" s="128"/>
      <c r="T20" s="311">
        <v>0</v>
      </c>
      <c r="U20" s="132">
        <v>0</v>
      </c>
      <c r="V20" s="132"/>
      <c r="W20" s="133">
        <v>11094979.576889923</v>
      </c>
      <c r="X20" s="134">
        <v>9825923.140351383</v>
      </c>
      <c r="Y20" s="207"/>
      <c r="Z20" s="130"/>
      <c r="AA20" s="131"/>
      <c r="AB20" s="133">
        <v>0</v>
      </c>
      <c r="AC20" s="134"/>
      <c r="AD20" s="304">
        <v>74832.5</v>
      </c>
      <c r="AE20" s="208"/>
      <c r="AF20" s="305">
        <v>0</v>
      </c>
      <c r="AG20" s="208"/>
      <c r="AH20" s="128"/>
      <c r="AI20" s="133">
        <v>74832.5</v>
      </c>
      <c r="AJ20" s="134"/>
      <c r="AK20" s="135">
        <v>11169812.076889923</v>
      </c>
      <c r="AL20" s="134"/>
      <c r="AM20" s="306">
        <v>686040</v>
      </c>
      <c r="AN20" s="134"/>
      <c r="AO20" s="137">
        <v>1387579.1552661306</v>
      </c>
      <c r="AP20" s="134"/>
      <c r="AQ20" s="138">
        <v>11094979.576889923</v>
      </c>
      <c r="AR20" s="134">
        <v>0</v>
      </c>
      <c r="AS20" s="134">
        <v>74832.5</v>
      </c>
      <c r="AT20" s="131"/>
      <c r="AU20" s="140">
        <v>686040</v>
      </c>
      <c r="AV20" s="134">
        <v>0</v>
      </c>
      <c r="AW20" s="134">
        <v>0</v>
      </c>
      <c r="AX20" s="153">
        <v>0</v>
      </c>
      <c r="AY20" s="134">
        <v>0</v>
      </c>
      <c r="AZ20" s="139">
        <v>0</v>
      </c>
      <c r="BA20" s="140">
        <v>0</v>
      </c>
      <c r="BB20" s="141">
        <v>11855852.076889923</v>
      </c>
      <c r="BC20" s="142">
        <v>0</v>
      </c>
      <c r="BE20" s="105">
        <v>11855852.076889923</v>
      </c>
      <c r="BG20" s="209">
        <v>11855852.076889923</v>
      </c>
      <c r="BH20" s="144"/>
      <c r="BI20" s="105">
        <v>11094979.576889923</v>
      </c>
      <c r="BJ20" s="144"/>
      <c r="BK20" s="145">
        <v>0</v>
      </c>
      <c r="BL20" s="146">
        <v>0</v>
      </c>
    </row>
    <row r="21" spans="1:64" ht="10.5" x14ac:dyDescent="0.25">
      <c r="A21" s="123" t="s">
        <v>290</v>
      </c>
      <c r="B21" s="124" t="s">
        <v>236</v>
      </c>
      <c r="C21" s="124">
        <v>5401</v>
      </c>
      <c r="D21" s="123" t="s">
        <v>237</v>
      </c>
      <c r="E21" s="126"/>
      <c r="F21" s="304">
        <v>6754176.4953600001</v>
      </c>
      <c r="G21" s="305">
        <v>539659.72640390182</v>
      </c>
      <c r="H21" s="305">
        <v>226038.00012138599</v>
      </c>
      <c r="I21" s="305">
        <v>556063.48694950039</v>
      </c>
      <c r="J21" s="305">
        <v>0</v>
      </c>
      <c r="K21" s="305">
        <v>705811.90604645037</v>
      </c>
      <c r="L21" s="305">
        <v>67616.372444296256</v>
      </c>
      <c r="M21" s="129">
        <v>121319.408</v>
      </c>
      <c r="N21" s="305">
        <v>0</v>
      </c>
      <c r="O21" s="210">
        <v>55633.546751999995</v>
      </c>
      <c r="P21" s="305">
        <v>1229048.8695351982</v>
      </c>
      <c r="Q21" s="130"/>
      <c r="R21" s="305">
        <v>-10467.827863779097</v>
      </c>
      <c r="S21" s="128"/>
      <c r="T21" s="311">
        <v>0</v>
      </c>
      <c r="U21" s="132">
        <v>0</v>
      </c>
      <c r="V21" s="132"/>
      <c r="W21" s="133">
        <v>10244899.983748954</v>
      </c>
      <c r="X21" s="134">
        <v>8970685.395325534</v>
      </c>
      <c r="Y21" s="249">
        <v>1245989</v>
      </c>
      <c r="Z21" s="210">
        <v>41144</v>
      </c>
      <c r="AA21" s="131"/>
      <c r="AB21" s="133">
        <v>1287133</v>
      </c>
      <c r="AC21" s="134"/>
      <c r="AD21" s="304">
        <v>121753.61000000003</v>
      </c>
      <c r="AE21" s="208"/>
      <c r="AF21" s="305">
        <v>0</v>
      </c>
      <c r="AG21" s="210">
        <v>365350</v>
      </c>
      <c r="AH21" s="128"/>
      <c r="AI21" s="133">
        <v>487103.61000000004</v>
      </c>
      <c r="AJ21" s="134"/>
      <c r="AK21" s="135">
        <v>12019136.593748953</v>
      </c>
      <c r="AL21" s="134"/>
      <c r="AM21" s="306">
        <v>590935</v>
      </c>
      <c r="AN21" s="134"/>
      <c r="AO21" s="137">
        <v>1314360.6921348197</v>
      </c>
      <c r="AP21" s="134"/>
      <c r="AQ21" s="289">
        <v>10560717.811612733</v>
      </c>
      <c r="AR21" s="290">
        <v>1347133</v>
      </c>
      <c r="AS21" s="134">
        <v>121753.61000000003</v>
      </c>
      <c r="AT21" s="131"/>
      <c r="AU21" s="140">
        <v>590935</v>
      </c>
      <c r="AV21" s="134">
        <v>5302.4137154349901</v>
      </c>
      <c r="AW21" s="134">
        <v>1767.4712384783302</v>
      </c>
      <c r="AX21" s="153">
        <v>0</v>
      </c>
      <c r="AY21" s="134">
        <v>193.27635090060039</v>
      </c>
      <c r="AZ21" s="139">
        <v>0</v>
      </c>
      <c r="BA21" s="140">
        <v>3204.6665589651757</v>
      </c>
      <c r="BB21" s="141">
        <v>12610071.593748953</v>
      </c>
      <c r="BC21" s="142">
        <v>0</v>
      </c>
      <c r="BE21" s="105">
        <v>12620539.421612732</v>
      </c>
      <c r="BG21" s="209">
        <v>12620539.421612732</v>
      </c>
      <c r="BH21" s="144"/>
      <c r="BI21" s="105">
        <v>10255367.811612733</v>
      </c>
      <c r="BJ21" s="144"/>
      <c r="BK21" s="145">
        <v>10340.2686949458</v>
      </c>
      <c r="BL21" s="146">
        <v>127.55916883329701</v>
      </c>
    </row>
    <row r="22" spans="1:64" ht="10.5" x14ac:dyDescent="0.25">
      <c r="A22" s="148" t="s">
        <v>291</v>
      </c>
      <c r="B22" s="149"/>
      <c r="C22" s="149">
        <v>4502</v>
      </c>
      <c r="D22" s="125" t="s">
        <v>238</v>
      </c>
      <c r="E22" s="126"/>
      <c r="F22" s="304">
        <v>7281012.77568</v>
      </c>
      <c r="G22" s="305">
        <v>100653.35481853501</v>
      </c>
      <c r="H22" s="305">
        <v>30491.031113406123</v>
      </c>
      <c r="I22" s="305">
        <v>19982.386313920815</v>
      </c>
      <c r="J22" s="305">
        <v>0</v>
      </c>
      <c r="K22" s="305">
        <v>411409.30800149852</v>
      </c>
      <c r="L22" s="305">
        <v>4732.9389672623483</v>
      </c>
      <c r="M22" s="129">
        <v>121319.408</v>
      </c>
      <c r="N22" s="305">
        <v>106801.17260072421</v>
      </c>
      <c r="O22" s="129">
        <v>26880</v>
      </c>
      <c r="P22" s="130"/>
      <c r="Q22" s="130"/>
      <c r="R22" s="305">
        <v>0</v>
      </c>
      <c r="S22" s="128"/>
      <c r="T22" s="311">
        <v>489173.79710537789</v>
      </c>
      <c r="U22" s="132">
        <v>0</v>
      </c>
      <c r="V22" s="132"/>
      <c r="W22" s="133">
        <v>8592456.1726007238</v>
      </c>
      <c r="X22" s="134">
        <v>8458775</v>
      </c>
      <c r="Y22" s="207"/>
      <c r="Z22" s="130"/>
      <c r="AA22" s="131"/>
      <c r="AB22" s="133">
        <v>0</v>
      </c>
      <c r="AC22" s="134"/>
      <c r="AD22" s="304">
        <v>218885.02</v>
      </c>
      <c r="AE22" s="208"/>
      <c r="AF22" s="305">
        <v>122355.71836799993</v>
      </c>
      <c r="AG22" s="208"/>
      <c r="AH22" s="128"/>
      <c r="AI22" s="133">
        <v>341240.7383679999</v>
      </c>
      <c r="AJ22" s="134"/>
      <c r="AK22" s="135">
        <v>8933696.9109687246</v>
      </c>
      <c r="AL22" s="134"/>
      <c r="AM22" s="306">
        <v>124195</v>
      </c>
      <c r="AN22" s="134"/>
      <c r="AO22" s="137">
        <v>885725.56089529931</v>
      </c>
      <c r="AP22" s="134"/>
      <c r="AQ22" s="138">
        <v>8787614.2040822133</v>
      </c>
      <c r="AR22" s="134">
        <v>0</v>
      </c>
      <c r="AS22" s="134">
        <v>218885.02</v>
      </c>
      <c r="AT22" s="131"/>
      <c r="AU22" s="140">
        <v>124195</v>
      </c>
      <c r="AV22" s="134">
        <v>0</v>
      </c>
      <c r="AW22" s="134">
        <v>0</v>
      </c>
      <c r="AX22" s="153">
        <v>0</v>
      </c>
      <c r="AY22" s="134">
        <v>0</v>
      </c>
      <c r="AZ22" s="139">
        <v>0</v>
      </c>
      <c r="BA22" s="140">
        <v>0</v>
      </c>
      <c r="BB22" s="141">
        <v>9130694.2240822129</v>
      </c>
      <c r="BC22" s="142">
        <v>-2.1245796233415604E-9</v>
      </c>
      <c r="BE22" s="105">
        <v>9130694.2240822129</v>
      </c>
      <c r="BG22" s="209">
        <v>9130694.2240822129</v>
      </c>
      <c r="BH22" s="144"/>
      <c r="BI22" s="105">
        <v>8592456.1726007238</v>
      </c>
      <c r="BJ22" s="144"/>
      <c r="BK22" s="145">
        <v>0</v>
      </c>
      <c r="BL22" s="146">
        <v>0</v>
      </c>
    </row>
    <row r="23" spans="1:64" ht="10.5" x14ac:dyDescent="0.25">
      <c r="A23" s="148" t="s">
        <v>291</v>
      </c>
      <c r="B23" s="149"/>
      <c r="C23" s="149">
        <v>4616</v>
      </c>
      <c r="D23" s="125" t="s">
        <v>239</v>
      </c>
      <c r="E23" s="126"/>
      <c r="F23" s="304">
        <v>6621315.2409600001</v>
      </c>
      <c r="G23" s="305">
        <v>321331.8886263725</v>
      </c>
      <c r="H23" s="305">
        <v>123011.18279797796</v>
      </c>
      <c r="I23" s="305">
        <v>421362.90236614126</v>
      </c>
      <c r="J23" s="305">
        <v>0</v>
      </c>
      <c r="K23" s="305">
        <v>556911.61663697334</v>
      </c>
      <c r="L23" s="305">
        <v>3229.3601523738639</v>
      </c>
      <c r="M23" s="129">
        <v>121319.408</v>
      </c>
      <c r="N23" s="305">
        <v>0</v>
      </c>
      <c r="O23" s="129">
        <v>38656</v>
      </c>
      <c r="P23" s="130"/>
      <c r="Q23" s="130"/>
      <c r="R23" s="305">
        <v>0</v>
      </c>
      <c r="S23" s="128"/>
      <c r="T23" s="311">
        <v>0</v>
      </c>
      <c r="U23" s="132">
        <v>0</v>
      </c>
      <c r="V23" s="132"/>
      <c r="W23" s="133">
        <v>8207137.5995398378</v>
      </c>
      <c r="X23" s="134">
        <v>8168481.5995398378</v>
      </c>
      <c r="Y23" s="207"/>
      <c r="Z23" s="130"/>
      <c r="AA23" s="131"/>
      <c r="AB23" s="133">
        <v>0</v>
      </c>
      <c r="AC23" s="134"/>
      <c r="AD23" s="304">
        <v>108875.51</v>
      </c>
      <c r="AE23" s="208"/>
      <c r="AF23" s="305">
        <v>0</v>
      </c>
      <c r="AG23" s="208"/>
      <c r="AH23" s="128"/>
      <c r="AI23" s="133">
        <v>108875.51</v>
      </c>
      <c r="AJ23" s="134"/>
      <c r="AK23" s="135">
        <v>8316013.1095398376</v>
      </c>
      <c r="AL23" s="134"/>
      <c r="AM23" s="306">
        <v>354270</v>
      </c>
      <c r="AN23" s="134"/>
      <c r="AO23" s="137">
        <v>1098625.3512646083</v>
      </c>
      <c r="AP23" s="134"/>
      <c r="AQ23" s="138">
        <v>8327923.2553872196</v>
      </c>
      <c r="AR23" s="134">
        <v>0</v>
      </c>
      <c r="AS23" s="134">
        <v>108875.51</v>
      </c>
      <c r="AT23" s="131"/>
      <c r="AU23" s="140">
        <v>354270</v>
      </c>
      <c r="AV23" s="134">
        <v>0</v>
      </c>
      <c r="AW23" s="134">
        <v>0</v>
      </c>
      <c r="AX23" s="153">
        <v>0</v>
      </c>
      <c r="AY23" s="134">
        <v>0</v>
      </c>
      <c r="AZ23" s="139">
        <v>0</v>
      </c>
      <c r="BA23" s="140">
        <v>0</v>
      </c>
      <c r="BB23" s="141">
        <v>8791068.7653872203</v>
      </c>
      <c r="BC23" s="142">
        <v>9.3132257461547852E-10</v>
      </c>
      <c r="BE23" s="105">
        <v>8791068.7653872203</v>
      </c>
      <c r="BG23" s="209">
        <v>8791068.7653872203</v>
      </c>
      <c r="BH23" s="144"/>
      <c r="BI23" s="105">
        <v>8207137.5995398378</v>
      </c>
      <c r="BJ23" s="144"/>
      <c r="BK23" s="145">
        <v>0</v>
      </c>
      <c r="BL23" s="146">
        <v>0</v>
      </c>
    </row>
    <row r="24" spans="1:64" ht="10.5" x14ac:dyDescent="0.25">
      <c r="A24" s="148" t="s">
        <v>292</v>
      </c>
      <c r="B24" s="149"/>
      <c r="C24" s="149">
        <v>4004</v>
      </c>
      <c r="D24" s="125" t="s">
        <v>231</v>
      </c>
      <c r="E24" s="126"/>
      <c r="F24" s="304">
        <v>3928444.4505600003</v>
      </c>
      <c r="G24" s="305">
        <v>216512.32272782899</v>
      </c>
      <c r="H24" s="305">
        <v>87418.167361605476</v>
      </c>
      <c r="I24" s="305">
        <v>378813.70746827289</v>
      </c>
      <c r="J24" s="305">
        <v>0</v>
      </c>
      <c r="K24" s="305">
        <v>263503.63284571591</v>
      </c>
      <c r="L24" s="305">
        <v>23322.064266615504</v>
      </c>
      <c r="M24" s="129">
        <v>121319.408</v>
      </c>
      <c r="N24" s="305">
        <v>0</v>
      </c>
      <c r="O24" s="129">
        <v>28592.543007999997</v>
      </c>
      <c r="P24" s="130"/>
      <c r="Q24" s="130"/>
      <c r="R24" s="305">
        <v>0</v>
      </c>
      <c r="S24" s="128"/>
      <c r="T24" s="311">
        <v>0</v>
      </c>
      <c r="U24" s="132">
        <v>0</v>
      </c>
      <c r="V24" s="132"/>
      <c r="W24" s="133">
        <v>5047926.2962380387</v>
      </c>
      <c r="X24" s="134">
        <v>5019333.753230039</v>
      </c>
      <c r="Y24" s="207"/>
      <c r="Z24" s="130"/>
      <c r="AA24" s="131"/>
      <c r="AB24" s="133">
        <v>0</v>
      </c>
      <c r="AC24" s="134"/>
      <c r="AD24" s="304">
        <v>66211.67</v>
      </c>
      <c r="AE24" s="208"/>
      <c r="AF24" s="305">
        <v>11043.010532996122</v>
      </c>
      <c r="AG24" s="208"/>
      <c r="AH24" s="128"/>
      <c r="AI24" s="133">
        <v>77254.680532996121</v>
      </c>
      <c r="AJ24" s="134"/>
      <c r="AK24" s="135">
        <v>5125180.9767710352</v>
      </c>
      <c r="AL24" s="134"/>
      <c r="AM24" s="306">
        <v>236840</v>
      </c>
      <c r="AN24" s="134"/>
      <c r="AO24" s="137">
        <v>613708.68885550904</v>
      </c>
      <c r="AP24" s="134"/>
      <c r="AQ24" s="138">
        <v>5058969.3067710344</v>
      </c>
      <c r="AR24" s="134">
        <v>0</v>
      </c>
      <c r="AS24" s="134">
        <v>66211.67</v>
      </c>
      <c r="AT24" s="131"/>
      <c r="AU24" s="140">
        <v>236840</v>
      </c>
      <c r="AV24" s="134">
        <v>0</v>
      </c>
      <c r="AW24" s="134">
        <v>0</v>
      </c>
      <c r="AX24" s="153">
        <v>0</v>
      </c>
      <c r="AY24" s="134">
        <v>0</v>
      </c>
      <c r="AZ24" s="139">
        <v>0</v>
      </c>
      <c r="BA24" s="140">
        <v>0</v>
      </c>
      <c r="BB24" s="141">
        <v>5362020.9767710343</v>
      </c>
      <c r="BC24" s="142">
        <v>-9.3132257461547852E-10</v>
      </c>
      <c r="BE24" s="105">
        <v>5362020.9767710343</v>
      </c>
      <c r="BG24" s="209">
        <v>5362020.9767710343</v>
      </c>
      <c r="BH24" s="144"/>
      <c r="BI24" s="105">
        <v>5047926.2962380387</v>
      </c>
      <c r="BJ24" s="144"/>
      <c r="BK24" s="145">
        <v>0</v>
      </c>
      <c r="BL24" s="146">
        <v>0</v>
      </c>
    </row>
    <row r="25" spans="1:64" ht="10.5" x14ac:dyDescent="0.25">
      <c r="A25" s="148" t="s">
        <v>291</v>
      </c>
      <c r="B25" s="149"/>
      <c r="C25" s="149">
        <v>4027</v>
      </c>
      <c r="D25" s="125" t="s">
        <v>240</v>
      </c>
      <c r="E25" s="126"/>
      <c r="F25" s="304">
        <v>3923475.6556799999</v>
      </c>
      <c r="G25" s="305">
        <v>315857.91013325221</v>
      </c>
      <c r="H25" s="305">
        <v>131240.51893343404</v>
      </c>
      <c r="I25" s="305">
        <v>400276.93729032605</v>
      </c>
      <c r="J25" s="305">
        <v>7445.3799866018126</v>
      </c>
      <c r="K25" s="305">
        <v>467274.32389856246</v>
      </c>
      <c r="L25" s="305">
        <v>95786.315724980755</v>
      </c>
      <c r="M25" s="129">
        <v>121319.408</v>
      </c>
      <c r="N25" s="305">
        <v>0</v>
      </c>
      <c r="O25" s="129">
        <v>30099.961056</v>
      </c>
      <c r="P25" s="130"/>
      <c r="Q25" s="130"/>
      <c r="R25" s="305">
        <v>0</v>
      </c>
      <c r="S25" s="128"/>
      <c r="T25" s="311">
        <v>0</v>
      </c>
      <c r="U25" s="132">
        <v>0</v>
      </c>
      <c r="V25" s="132"/>
      <c r="W25" s="133">
        <v>5492776.4107031561</v>
      </c>
      <c r="X25" s="134">
        <v>5462676.4496471565</v>
      </c>
      <c r="Y25" s="207"/>
      <c r="Z25" s="130"/>
      <c r="AA25" s="131"/>
      <c r="AB25" s="133">
        <v>0</v>
      </c>
      <c r="AC25" s="134"/>
      <c r="AD25" s="304">
        <v>34213.270000000011</v>
      </c>
      <c r="AE25" s="208"/>
      <c r="AF25" s="305">
        <v>0</v>
      </c>
      <c r="AG25" s="208"/>
      <c r="AH25" s="128"/>
      <c r="AI25" s="133">
        <v>34213.270000000011</v>
      </c>
      <c r="AJ25" s="134"/>
      <c r="AK25" s="135">
        <v>5526989.6807031557</v>
      </c>
      <c r="AL25" s="134"/>
      <c r="AM25" s="306">
        <v>347620</v>
      </c>
      <c r="AN25" s="134"/>
      <c r="AO25" s="137">
        <v>835832.69859409682</v>
      </c>
      <c r="AP25" s="134"/>
      <c r="AQ25" s="138">
        <v>5492776.4107031561</v>
      </c>
      <c r="AR25" s="134">
        <v>0</v>
      </c>
      <c r="AS25" s="134">
        <v>34213.270000000011</v>
      </c>
      <c r="AT25" s="131"/>
      <c r="AU25" s="140">
        <v>347620</v>
      </c>
      <c r="AV25" s="134">
        <v>0</v>
      </c>
      <c r="AW25" s="134">
        <v>0</v>
      </c>
      <c r="AX25" s="153">
        <v>0</v>
      </c>
      <c r="AY25" s="134">
        <v>0</v>
      </c>
      <c r="AZ25" s="139">
        <v>0</v>
      </c>
      <c r="BA25" s="140">
        <v>0</v>
      </c>
      <c r="BB25" s="141">
        <v>5874609.6807031557</v>
      </c>
      <c r="BC25" s="142">
        <v>0</v>
      </c>
      <c r="BE25" s="105">
        <v>5874609.6807031557</v>
      </c>
      <c r="BG25" s="209">
        <v>5874609.6807031557</v>
      </c>
      <c r="BH25" s="144"/>
      <c r="BI25" s="105">
        <v>5492776.4107031561</v>
      </c>
      <c r="BJ25" s="144"/>
      <c r="BK25" s="145">
        <v>0</v>
      </c>
      <c r="BL25" s="146">
        <v>0</v>
      </c>
    </row>
    <row r="26" spans="1:64" ht="10.5" x14ac:dyDescent="0.25">
      <c r="A26" s="148" t="s">
        <v>291</v>
      </c>
      <c r="B26" s="149"/>
      <c r="C26" s="149">
        <v>4032</v>
      </c>
      <c r="D26" s="125" t="s">
        <v>220</v>
      </c>
      <c r="E26" s="126"/>
      <c r="F26" s="304">
        <v>6679068.4800000004</v>
      </c>
      <c r="G26" s="305">
        <v>458427.98241248069</v>
      </c>
      <c r="H26" s="305">
        <v>200025.24158182857</v>
      </c>
      <c r="I26" s="305">
        <v>557115.66683808714</v>
      </c>
      <c r="J26" s="305">
        <v>0</v>
      </c>
      <c r="K26" s="305">
        <v>655735.75164133299</v>
      </c>
      <c r="L26" s="305">
        <v>9214.3301772167251</v>
      </c>
      <c r="M26" s="129">
        <v>121319.408</v>
      </c>
      <c r="N26" s="305">
        <v>0</v>
      </c>
      <c r="O26" s="129">
        <v>51712</v>
      </c>
      <c r="P26" s="130"/>
      <c r="Q26" s="130"/>
      <c r="R26" s="305">
        <v>0</v>
      </c>
      <c r="S26" s="128"/>
      <c r="T26" s="311">
        <v>0</v>
      </c>
      <c r="U26" s="132">
        <v>0</v>
      </c>
      <c r="V26" s="132"/>
      <c r="W26" s="133">
        <v>8732618.8606509455</v>
      </c>
      <c r="X26" s="134">
        <v>8680906.8606509455</v>
      </c>
      <c r="Y26" s="207"/>
      <c r="Z26" s="130"/>
      <c r="AA26" s="131"/>
      <c r="AB26" s="133">
        <v>0</v>
      </c>
      <c r="AC26" s="134"/>
      <c r="AD26" s="304">
        <v>79596.539999999994</v>
      </c>
      <c r="AE26" s="208"/>
      <c r="AF26" s="305">
        <v>0</v>
      </c>
      <c r="AG26" s="208"/>
      <c r="AH26" s="128"/>
      <c r="AI26" s="133">
        <v>79596.539999999994</v>
      </c>
      <c r="AJ26" s="134"/>
      <c r="AK26" s="135">
        <v>8812215.4006509446</v>
      </c>
      <c r="AL26" s="134"/>
      <c r="AM26" s="306">
        <v>503695</v>
      </c>
      <c r="AN26" s="134"/>
      <c r="AO26" s="137">
        <v>1248872.679018118</v>
      </c>
      <c r="AP26" s="134"/>
      <c r="AQ26" s="138">
        <v>8732618.8606509455</v>
      </c>
      <c r="AR26" s="134">
        <v>0</v>
      </c>
      <c r="AS26" s="134">
        <v>79596.539999999994</v>
      </c>
      <c r="AT26" s="131"/>
      <c r="AU26" s="140">
        <v>503695</v>
      </c>
      <c r="AV26" s="134">
        <v>0</v>
      </c>
      <c r="AW26" s="134">
        <v>0</v>
      </c>
      <c r="AX26" s="153">
        <v>0</v>
      </c>
      <c r="AY26" s="134">
        <v>0</v>
      </c>
      <c r="AZ26" s="139">
        <v>0</v>
      </c>
      <c r="BA26" s="140">
        <v>0</v>
      </c>
      <c r="BB26" s="141">
        <v>9315910.4006509446</v>
      </c>
      <c r="BC26" s="142">
        <v>0</v>
      </c>
      <c r="BE26" s="105">
        <v>9315910.4006509446</v>
      </c>
      <c r="BG26" s="209">
        <v>9315910.4006509446</v>
      </c>
      <c r="BH26" s="144"/>
      <c r="BI26" s="105">
        <v>8732618.8606509455</v>
      </c>
      <c r="BJ26" s="144"/>
      <c r="BK26" s="145">
        <v>0</v>
      </c>
      <c r="BL26" s="146">
        <v>0</v>
      </c>
    </row>
    <row r="27" spans="1:64" ht="10.5" x14ac:dyDescent="0.25">
      <c r="A27" s="148" t="s">
        <v>291</v>
      </c>
      <c r="B27" s="149"/>
      <c r="C27" s="149">
        <v>4019</v>
      </c>
      <c r="D27" s="125" t="s">
        <v>241</v>
      </c>
      <c r="E27" s="126"/>
      <c r="F27" s="304">
        <v>3962289.8649599999</v>
      </c>
      <c r="G27" s="305">
        <v>319804.01497986895</v>
      </c>
      <c r="H27" s="305">
        <v>122067.26602454354</v>
      </c>
      <c r="I27" s="305">
        <v>405088.14114230225</v>
      </c>
      <c r="J27" s="305">
        <v>0</v>
      </c>
      <c r="K27" s="305">
        <v>469331.74903688562</v>
      </c>
      <c r="L27" s="305">
        <v>61678.737986961452</v>
      </c>
      <c r="M27" s="129">
        <v>121319.408</v>
      </c>
      <c r="N27" s="305">
        <v>0</v>
      </c>
      <c r="O27" s="129">
        <v>27447.740464000002</v>
      </c>
      <c r="P27" s="130"/>
      <c r="Q27" s="130"/>
      <c r="R27" s="305">
        <v>0</v>
      </c>
      <c r="S27" s="128"/>
      <c r="T27" s="311">
        <v>0</v>
      </c>
      <c r="U27" s="132">
        <v>0</v>
      </c>
      <c r="V27" s="132"/>
      <c r="W27" s="133">
        <v>5489026.9225945622</v>
      </c>
      <c r="X27" s="134">
        <v>5461579.1821305621</v>
      </c>
      <c r="Y27" s="207"/>
      <c r="Z27" s="130"/>
      <c r="AA27" s="131"/>
      <c r="AB27" s="133">
        <v>0</v>
      </c>
      <c r="AC27" s="134"/>
      <c r="AD27" s="304">
        <v>81939.56</v>
      </c>
      <c r="AE27" s="208"/>
      <c r="AF27" s="305">
        <v>0</v>
      </c>
      <c r="AG27" s="208"/>
      <c r="AH27" s="128"/>
      <c r="AI27" s="133">
        <v>81939.56</v>
      </c>
      <c r="AJ27" s="134"/>
      <c r="AK27" s="135">
        <v>5570966.4825945618</v>
      </c>
      <c r="AL27" s="134"/>
      <c r="AM27" s="306">
        <v>353350</v>
      </c>
      <c r="AN27" s="134"/>
      <c r="AO27" s="137">
        <v>840718.88186550059</v>
      </c>
      <c r="AP27" s="134"/>
      <c r="AQ27" s="138">
        <v>5511050.4457808556</v>
      </c>
      <c r="AR27" s="134">
        <v>0</v>
      </c>
      <c r="AS27" s="134">
        <v>81939.56</v>
      </c>
      <c r="AT27" s="131"/>
      <c r="AU27" s="140">
        <v>353350</v>
      </c>
      <c r="AV27" s="134">
        <v>0</v>
      </c>
      <c r="AW27" s="134">
        <v>0</v>
      </c>
      <c r="AX27" s="153">
        <v>0</v>
      </c>
      <c r="AY27" s="134">
        <v>0</v>
      </c>
      <c r="AZ27" s="139">
        <v>0</v>
      </c>
      <c r="BA27" s="140">
        <v>0</v>
      </c>
      <c r="BB27" s="141">
        <v>5946340.0057808552</v>
      </c>
      <c r="BC27" s="142">
        <v>3.7834979593753815E-10</v>
      </c>
      <c r="BE27" s="105">
        <v>5946340.0057808552</v>
      </c>
      <c r="BG27" s="209">
        <v>5946340.0057808552</v>
      </c>
      <c r="BH27" s="144"/>
      <c r="BI27" s="105">
        <v>5489026.9225945622</v>
      </c>
      <c r="BJ27" s="144"/>
      <c r="BK27" s="145">
        <v>0</v>
      </c>
      <c r="BL27" s="146">
        <v>0</v>
      </c>
    </row>
    <row r="28" spans="1:64" ht="10.5" x14ac:dyDescent="0.25">
      <c r="A28" s="148" t="s">
        <v>292</v>
      </c>
      <c r="B28" s="149"/>
      <c r="C28" s="149">
        <v>4013</v>
      </c>
      <c r="D28" s="125" t="s">
        <v>242</v>
      </c>
      <c r="E28" s="126"/>
      <c r="F28" s="304">
        <v>1788262.0761600002</v>
      </c>
      <c r="G28" s="305">
        <v>152568.32594590675</v>
      </c>
      <c r="H28" s="305">
        <v>63841.294054103098</v>
      </c>
      <c r="I28" s="305">
        <v>195879.91300813179</v>
      </c>
      <c r="J28" s="305">
        <v>0</v>
      </c>
      <c r="K28" s="305">
        <v>219278.50319305214</v>
      </c>
      <c r="L28" s="305">
        <v>27916.62810804692</v>
      </c>
      <c r="M28" s="129">
        <v>121319.408</v>
      </c>
      <c r="N28" s="305">
        <v>0</v>
      </c>
      <c r="O28" s="129">
        <v>11980.800000000001</v>
      </c>
      <c r="P28" s="130"/>
      <c r="Q28" s="130"/>
      <c r="R28" s="305">
        <v>0</v>
      </c>
      <c r="S28" s="128"/>
      <c r="T28" s="311">
        <v>0</v>
      </c>
      <c r="U28" s="132">
        <v>0</v>
      </c>
      <c r="V28" s="132"/>
      <c r="W28" s="133">
        <v>2581046.9484692407</v>
      </c>
      <c r="X28" s="134">
        <v>2569066.1484692409</v>
      </c>
      <c r="Y28" s="207"/>
      <c r="Z28" s="130"/>
      <c r="AA28" s="131"/>
      <c r="AB28" s="133">
        <v>0</v>
      </c>
      <c r="AC28" s="134"/>
      <c r="AD28" s="304">
        <v>81002.950000000012</v>
      </c>
      <c r="AE28" s="208"/>
      <c r="AF28" s="305">
        <v>24051.533569075935</v>
      </c>
      <c r="AG28" s="208"/>
      <c r="AH28" s="128"/>
      <c r="AI28" s="133">
        <v>105054.48356907595</v>
      </c>
      <c r="AJ28" s="134"/>
      <c r="AK28" s="135">
        <v>2686101.4320383165</v>
      </c>
      <c r="AL28" s="134"/>
      <c r="AM28" s="306">
        <v>166605</v>
      </c>
      <c r="AN28" s="134"/>
      <c r="AO28" s="137">
        <v>391123.206429813</v>
      </c>
      <c r="AP28" s="134"/>
      <c r="AQ28" s="138">
        <v>2605098.4820383168</v>
      </c>
      <c r="AR28" s="134">
        <v>0</v>
      </c>
      <c r="AS28" s="134">
        <v>81002.950000000012</v>
      </c>
      <c r="AT28" s="131"/>
      <c r="AU28" s="140">
        <v>166605</v>
      </c>
      <c r="AV28" s="134">
        <v>0</v>
      </c>
      <c r="AW28" s="134">
        <v>0</v>
      </c>
      <c r="AX28" s="153">
        <v>0</v>
      </c>
      <c r="AY28" s="134">
        <v>0</v>
      </c>
      <c r="AZ28" s="139">
        <v>0</v>
      </c>
      <c r="BA28" s="140">
        <v>0</v>
      </c>
      <c r="BB28" s="141">
        <v>2852706.432038317</v>
      </c>
      <c r="BC28" s="142">
        <v>4.6566128730773926E-10</v>
      </c>
      <c r="BE28" s="105">
        <v>2852706.432038317</v>
      </c>
      <c r="BG28" s="209">
        <v>2852706.432038317</v>
      </c>
      <c r="BH28" s="144"/>
      <c r="BI28" s="105">
        <v>2581046.9484692407</v>
      </c>
      <c r="BJ28" s="144"/>
      <c r="BK28" s="145">
        <v>0</v>
      </c>
      <c r="BL28" s="146">
        <v>0</v>
      </c>
    </row>
    <row r="29" spans="1:64" ht="10.5" x14ac:dyDescent="0.25">
      <c r="A29" s="123" t="s">
        <v>290</v>
      </c>
      <c r="B29" s="124" t="s">
        <v>243</v>
      </c>
      <c r="C29" s="124">
        <v>4112</v>
      </c>
      <c r="D29" s="125" t="s">
        <v>244</v>
      </c>
      <c r="E29" s="126"/>
      <c r="F29" s="304">
        <v>4939630.2144000009</v>
      </c>
      <c r="G29" s="305">
        <v>220038.42085418076</v>
      </c>
      <c r="H29" s="305">
        <v>77275.582454296455</v>
      </c>
      <c r="I29" s="305">
        <v>142700.79457627254</v>
      </c>
      <c r="J29" s="305">
        <v>0</v>
      </c>
      <c r="K29" s="305">
        <v>407419.69533637381</v>
      </c>
      <c r="L29" s="305">
        <v>1582.1175050812769</v>
      </c>
      <c r="M29" s="129">
        <v>121319.408</v>
      </c>
      <c r="N29" s="305">
        <v>0</v>
      </c>
      <c r="O29" s="129">
        <v>33704.753183999994</v>
      </c>
      <c r="P29" s="130"/>
      <c r="Q29" s="130"/>
      <c r="R29" s="305">
        <v>-6629.552583163163</v>
      </c>
      <c r="S29" s="128"/>
      <c r="T29" s="311">
        <v>0</v>
      </c>
      <c r="U29" s="132">
        <v>0</v>
      </c>
      <c r="V29" s="132"/>
      <c r="W29" s="133">
        <v>5937041.4337270418</v>
      </c>
      <c r="X29" s="134">
        <v>5909966.2331262054</v>
      </c>
      <c r="Y29" s="304">
        <v>494680</v>
      </c>
      <c r="Z29" s="305">
        <v>12260</v>
      </c>
      <c r="AA29" s="131"/>
      <c r="AB29" s="133">
        <v>506940</v>
      </c>
      <c r="AC29" s="134"/>
      <c r="AD29" s="304">
        <v>88776.290000000023</v>
      </c>
      <c r="AE29" s="128">
        <v>84000</v>
      </c>
      <c r="AF29" s="305">
        <v>41098.338927379511</v>
      </c>
      <c r="AG29" s="208"/>
      <c r="AH29" s="128"/>
      <c r="AI29" s="133">
        <v>213874.62892737956</v>
      </c>
      <c r="AJ29" s="134"/>
      <c r="AK29" s="135">
        <v>6657856.0626544217</v>
      </c>
      <c r="AL29" s="134"/>
      <c r="AM29" s="306">
        <v>263875</v>
      </c>
      <c r="AN29" s="134"/>
      <c r="AO29" s="137">
        <v>775151.5450493074</v>
      </c>
      <c r="AP29" s="134"/>
      <c r="AQ29" s="289">
        <v>6056769.3252375852</v>
      </c>
      <c r="AR29" s="290">
        <v>518940</v>
      </c>
      <c r="AS29" s="134">
        <v>88776.290000000023</v>
      </c>
      <c r="AT29" s="131"/>
      <c r="AU29" s="140">
        <v>263875</v>
      </c>
      <c r="AV29" s="134">
        <v>3885.9385320891056</v>
      </c>
      <c r="AW29" s="134">
        <v>1295.3128440297019</v>
      </c>
      <c r="AX29" s="153">
        <v>0</v>
      </c>
      <c r="AY29" s="134">
        <v>141.64492995330218</v>
      </c>
      <c r="AZ29" s="139">
        <v>0</v>
      </c>
      <c r="BA29" s="140">
        <v>1306.6562770910532</v>
      </c>
      <c r="BB29" s="141">
        <v>6921731.0626544217</v>
      </c>
      <c r="BC29" s="142">
        <v>0</v>
      </c>
      <c r="BE29" s="105">
        <v>6928360.6152375853</v>
      </c>
      <c r="BF29" s="312">
        <v>179945.7183150351</v>
      </c>
      <c r="BG29" s="209">
        <v>7108306.3335526204</v>
      </c>
      <c r="BH29" s="144"/>
      <c r="BI29" s="105">
        <v>5943670.9863102054</v>
      </c>
      <c r="BJ29" s="144"/>
      <c r="BK29" s="145">
        <v>6303.1861906460199</v>
      </c>
      <c r="BL29" s="146">
        <v>326.36639251714314</v>
      </c>
    </row>
    <row r="30" spans="1:64" ht="10.5" x14ac:dyDescent="0.25">
      <c r="A30" s="148" t="s">
        <v>291</v>
      </c>
      <c r="B30" s="149"/>
      <c r="C30" s="149">
        <v>4039</v>
      </c>
      <c r="D30" s="125" t="s">
        <v>410</v>
      </c>
      <c r="E30" s="126"/>
      <c r="F30" s="304">
        <v>4265458.3641600003</v>
      </c>
      <c r="G30" s="305">
        <v>271267.97076183505</v>
      </c>
      <c r="H30" s="305">
        <v>93015.730476262106</v>
      </c>
      <c r="I30" s="305">
        <v>255059.99241270055</v>
      </c>
      <c r="J30" s="305">
        <v>0</v>
      </c>
      <c r="K30" s="305">
        <v>396874.78741121286</v>
      </c>
      <c r="L30" s="305">
        <v>54657.831653243818</v>
      </c>
      <c r="M30" s="129">
        <v>121319.408</v>
      </c>
      <c r="N30" s="305">
        <v>0</v>
      </c>
      <c r="O30" s="129">
        <v>23842.948336000001</v>
      </c>
      <c r="P30" s="130"/>
      <c r="Q30" s="130"/>
      <c r="R30" s="305">
        <v>0</v>
      </c>
      <c r="S30" s="128"/>
      <c r="T30" s="311">
        <v>0</v>
      </c>
      <c r="U30" s="132">
        <v>0</v>
      </c>
      <c r="V30" s="132"/>
      <c r="W30" s="133">
        <v>5481497.0332112536</v>
      </c>
      <c r="X30" s="134">
        <v>5457654.084875254</v>
      </c>
      <c r="Y30" s="207"/>
      <c r="Z30" s="130"/>
      <c r="AA30" s="131"/>
      <c r="AB30" s="133">
        <v>0</v>
      </c>
      <c r="AC30" s="134"/>
      <c r="AD30" s="304">
        <v>82531.920000000027</v>
      </c>
      <c r="AE30" s="208"/>
      <c r="AF30" s="305">
        <v>0</v>
      </c>
      <c r="AG30" s="208"/>
      <c r="AH30" s="128"/>
      <c r="AI30" s="133">
        <v>82531.920000000027</v>
      </c>
      <c r="AJ30" s="134"/>
      <c r="AK30" s="135">
        <v>5564028.9532112535</v>
      </c>
      <c r="AL30" s="134"/>
      <c r="AM30" s="306">
        <v>300800</v>
      </c>
      <c r="AN30" s="134"/>
      <c r="AO30" s="137">
        <v>750634.81725379673</v>
      </c>
      <c r="AP30" s="134"/>
      <c r="AQ30" s="138">
        <v>5481497.0332112536</v>
      </c>
      <c r="AR30" s="134">
        <v>0</v>
      </c>
      <c r="AS30" s="134">
        <v>82531.920000000027</v>
      </c>
      <c r="AT30" s="131"/>
      <c r="AU30" s="140">
        <v>300800</v>
      </c>
      <c r="AV30" s="134">
        <v>0</v>
      </c>
      <c r="AW30" s="134">
        <v>0</v>
      </c>
      <c r="AX30" s="153">
        <v>0</v>
      </c>
      <c r="AY30" s="134">
        <v>0</v>
      </c>
      <c r="AZ30" s="139">
        <v>0</v>
      </c>
      <c r="BA30" s="140">
        <v>0</v>
      </c>
      <c r="BB30" s="141">
        <v>5864828.9532112535</v>
      </c>
      <c r="BC30" s="142">
        <v>0</v>
      </c>
      <c r="BE30" s="105">
        <v>5864828.9532112535</v>
      </c>
      <c r="BG30" s="209">
        <v>5864828.9532112535</v>
      </c>
      <c r="BH30" s="144"/>
      <c r="BI30" s="105">
        <v>5481497.0332112536</v>
      </c>
      <c r="BJ30" s="144"/>
      <c r="BK30" s="145">
        <v>0</v>
      </c>
      <c r="BL30" s="146">
        <v>0</v>
      </c>
    </row>
    <row r="31" spans="1:64" ht="10.5" x14ac:dyDescent="0.25">
      <c r="A31" s="148" t="s">
        <v>291</v>
      </c>
      <c r="B31" s="149"/>
      <c r="C31" s="149">
        <v>4006</v>
      </c>
      <c r="D31" s="125" t="s">
        <v>230</v>
      </c>
      <c r="E31" s="126"/>
      <c r="F31" s="304">
        <v>3805448.7744</v>
      </c>
      <c r="G31" s="305">
        <v>267958.08071993123</v>
      </c>
      <c r="H31" s="305">
        <v>103436.6900800795</v>
      </c>
      <c r="I31" s="305">
        <v>277508.07908541907</v>
      </c>
      <c r="J31" s="305">
        <v>16683.923820117932</v>
      </c>
      <c r="K31" s="305">
        <v>394495.64459824312</v>
      </c>
      <c r="L31" s="305">
        <v>44593.061167644199</v>
      </c>
      <c r="M31" s="129">
        <v>121319.408</v>
      </c>
      <c r="N31" s="305">
        <v>0</v>
      </c>
      <c r="O31" s="129">
        <v>38145.111136</v>
      </c>
      <c r="P31" s="130"/>
      <c r="Q31" s="130"/>
      <c r="R31" s="305">
        <v>0</v>
      </c>
      <c r="S31" s="128"/>
      <c r="T31" s="311">
        <v>0</v>
      </c>
      <c r="U31" s="132">
        <v>149402.35574534163</v>
      </c>
      <c r="V31" s="132"/>
      <c r="W31" s="133">
        <v>5218991.1287527755</v>
      </c>
      <c r="X31" s="134">
        <v>5180846.0176167758</v>
      </c>
      <c r="Y31" s="207"/>
      <c r="Z31" s="130"/>
      <c r="AA31" s="131"/>
      <c r="AB31" s="133">
        <v>0</v>
      </c>
      <c r="AC31" s="134"/>
      <c r="AD31" s="304">
        <v>15688.129999999997</v>
      </c>
      <c r="AE31" s="208"/>
      <c r="AF31" s="305">
        <v>0</v>
      </c>
      <c r="AG31" s="208"/>
      <c r="AH31" s="128"/>
      <c r="AI31" s="133">
        <v>15688.129999999997</v>
      </c>
      <c r="AJ31" s="134"/>
      <c r="AK31" s="135">
        <v>5234679.2587527754</v>
      </c>
      <c r="AL31" s="134"/>
      <c r="AM31" s="306">
        <v>303745</v>
      </c>
      <c r="AN31" s="134"/>
      <c r="AO31" s="137">
        <v>724401.36069512123</v>
      </c>
      <c r="AP31" s="134"/>
      <c r="AQ31" s="138">
        <v>5218991.1287527755</v>
      </c>
      <c r="AR31" s="134">
        <v>0</v>
      </c>
      <c r="AS31" s="134">
        <v>15688.129999999997</v>
      </c>
      <c r="AT31" s="131"/>
      <c r="AU31" s="140">
        <v>303745</v>
      </c>
      <c r="AV31" s="134">
        <v>0</v>
      </c>
      <c r="AW31" s="134">
        <v>0</v>
      </c>
      <c r="AX31" s="153">
        <v>0</v>
      </c>
      <c r="AY31" s="134">
        <v>0</v>
      </c>
      <c r="AZ31" s="139">
        <v>0</v>
      </c>
      <c r="BA31" s="140">
        <v>0</v>
      </c>
      <c r="BB31" s="141">
        <v>5538424.2587527754</v>
      </c>
      <c r="BC31" s="142">
        <v>0</v>
      </c>
      <c r="BE31" s="105">
        <v>5538424.2587527754</v>
      </c>
      <c r="BG31" s="209">
        <v>5538424.2587527754</v>
      </c>
      <c r="BH31" s="144"/>
      <c r="BI31" s="105">
        <v>5218991.1287527755</v>
      </c>
      <c r="BJ31" s="144"/>
      <c r="BK31" s="145">
        <v>0</v>
      </c>
      <c r="BL31" s="146">
        <v>0</v>
      </c>
    </row>
    <row r="32" spans="1:64" ht="10.5" x14ac:dyDescent="0.25">
      <c r="A32" s="123" t="s">
        <v>290</v>
      </c>
      <c r="B32" s="124" t="s">
        <v>246</v>
      </c>
      <c r="C32" s="124">
        <v>4023</v>
      </c>
      <c r="D32" s="123" t="s">
        <v>247</v>
      </c>
      <c r="E32" s="126"/>
      <c r="F32" s="304">
        <v>6928300.3507200005</v>
      </c>
      <c r="G32" s="305">
        <v>350324.32161302475</v>
      </c>
      <c r="H32" s="305">
        <v>120368.14926566608</v>
      </c>
      <c r="I32" s="305">
        <v>568041.17942623433</v>
      </c>
      <c r="J32" s="305">
        <v>0</v>
      </c>
      <c r="K32" s="305">
        <v>526242.51616353763</v>
      </c>
      <c r="L32" s="305">
        <v>32766.56812792824</v>
      </c>
      <c r="M32" s="129">
        <v>121319.408</v>
      </c>
      <c r="N32" s="305">
        <v>147468.03463231286</v>
      </c>
      <c r="O32" s="210">
        <v>40850.21</v>
      </c>
      <c r="P32" s="130"/>
      <c r="Q32" s="130"/>
      <c r="R32" s="305">
        <v>-9538.5486982555321</v>
      </c>
      <c r="S32" s="128"/>
      <c r="T32" s="311">
        <v>0</v>
      </c>
      <c r="U32" s="132">
        <v>0</v>
      </c>
      <c r="V32" s="132"/>
      <c r="W32" s="133">
        <v>8826142.1892504487</v>
      </c>
      <c r="X32" s="134">
        <v>8647362.4933163915</v>
      </c>
      <c r="Y32" s="249">
        <v>1878793</v>
      </c>
      <c r="Z32" s="210">
        <v>61709</v>
      </c>
      <c r="AA32" s="131"/>
      <c r="AB32" s="133">
        <v>1940502</v>
      </c>
      <c r="AC32" s="134"/>
      <c r="AD32" s="304">
        <v>77215.220000000016</v>
      </c>
      <c r="AE32" s="208"/>
      <c r="AF32" s="305">
        <v>0</v>
      </c>
      <c r="AG32" s="208"/>
      <c r="AH32" s="128"/>
      <c r="AI32" s="133">
        <v>77215.220000000016</v>
      </c>
      <c r="AJ32" s="134"/>
      <c r="AK32" s="135">
        <v>10843859.409250449</v>
      </c>
      <c r="AL32" s="134"/>
      <c r="AM32" s="306">
        <v>394160</v>
      </c>
      <c r="AN32" s="134"/>
      <c r="AO32" s="137">
        <v>1118044.1675813892</v>
      </c>
      <c r="AP32" s="134"/>
      <c r="AQ32" s="138">
        <v>8835680.7379487045</v>
      </c>
      <c r="AR32" s="134">
        <v>1940502</v>
      </c>
      <c r="AS32" s="134">
        <v>77215.220000000016</v>
      </c>
      <c r="AT32" s="131"/>
      <c r="AU32" s="140">
        <v>394160</v>
      </c>
      <c r="AV32" s="134">
        <v>5444.8106915385442</v>
      </c>
      <c r="AW32" s="134">
        <v>1814.9368971795147</v>
      </c>
      <c r="AX32" s="153">
        <v>0</v>
      </c>
      <c r="AY32" s="134">
        <v>198.46681120747164</v>
      </c>
      <c r="AZ32" s="139">
        <v>0</v>
      </c>
      <c r="BA32" s="140">
        <v>2080.3342983300013</v>
      </c>
      <c r="BB32" s="141">
        <v>11238019.409250449</v>
      </c>
      <c r="BC32" s="142">
        <v>0</v>
      </c>
      <c r="BE32" s="105">
        <v>11247557.957948705</v>
      </c>
      <c r="BG32" s="209">
        <v>11247557.957948705</v>
      </c>
      <c r="BI32" s="105">
        <v>8835680.7379487045</v>
      </c>
      <c r="BK32" s="145">
        <v>9692.06402948711</v>
      </c>
      <c r="BL32" s="146">
        <v>-153.51533123157787</v>
      </c>
    </row>
    <row r="33" spans="1:146" ht="10.5" x14ac:dyDescent="0.25">
      <c r="A33" s="123" t="s">
        <v>290</v>
      </c>
      <c r="B33" s="124" t="s">
        <v>248</v>
      </c>
      <c r="C33" s="124">
        <v>4610</v>
      </c>
      <c r="D33" s="123" t="s">
        <v>249</v>
      </c>
      <c r="E33" s="126"/>
      <c r="F33" s="304">
        <v>3669491.02464</v>
      </c>
      <c r="G33" s="305">
        <v>205565.51309764539</v>
      </c>
      <c r="H33" s="305">
        <v>74617.525129468937</v>
      </c>
      <c r="I33" s="305">
        <v>289961.14308322954</v>
      </c>
      <c r="J33" s="305">
        <v>0</v>
      </c>
      <c r="K33" s="305">
        <v>421352.47457917873</v>
      </c>
      <c r="L33" s="305">
        <v>30251.762584549</v>
      </c>
      <c r="M33" s="129">
        <v>121319.408</v>
      </c>
      <c r="N33" s="305">
        <v>0</v>
      </c>
      <c r="O33" s="210">
        <v>19968</v>
      </c>
      <c r="P33" s="130"/>
      <c r="Q33" s="130"/>
      <c r="R33" s="305">
        <v>-5178.2363096428198</v>
      </c>
      <c r="S33" s="128"/>
      <c r="T33" s="311">
        <v>0</v>
      </c>
      <c r="U33" s="132">
        <v>0</v>
      </c>
      <c r="V33" s="132"/>
      <c r="W33" s="133">
        <v>4827348.614804429</v>
      </c>
      <c r="X33" s="134">
        <v>4812558.8511140719</v>
      </c>
      <c r="Y33" s="249">
        <v>642260</v>
      </c>
      <c r="Z33" s="210">
        <v>20276</v>
      </c>
      <c r="AA33" s="131"/>
      <c r="AB33" s="133">
        <v>662536</v>
      </c>
      <c r="AC33" s="134"/>
      <c r="AD33" s="304">
        <v>96813.890000000029</v>
      </c>
      <c r="AE33" s="210">
        <v>140000.00000000003</v>
      </c>
      <c r="AF33" s="305">
        <v>11825.158152592834</v>
      </c>
      <c r="AG33" s="208"/>
      <c r="AH33" s="128"/>
      <c r="AI33" s="133">
        <v>248639.04815259291</v>
      </c>
      <c r="AJ33" s="134"/>
      <c r="AK33" s="135">
        <v>5738523.662957022</v>
      </c>
      <c r="AL33" s="134"/>
      <c r="AM33" s="306">
        <v>225380</v>
      </c>
      <c r="AN33" s="134"/>
      <c r="AO33" s="137">
        <v>735841.82089211117</v>
      </c>
      <c r="AP33" s="134"/>
      <c r="AQ33" s="289">
        <v>4978352.0092666652</v>
      </c>
      <c r="AR33" s="290">
        <v>668536</v>
      </c>
      <c r="AS33" s="134">
        <v>96813.890000000029</v>
      </c>
      <c r="AT33" s="131"/>
      <c r="AU33" s="140">
        <v>225380</v>
      </c>
      <c r="AV33" s="134">
        <v>2889.1596993642243</v>
      </c>
      <c r="AW33" s="134">
        <v>963.05323312140808</v>
      </c>
      <c r="AX33" s="153">
        <v>0</v>
      </c>
      <c r="AY33" s="134">
        <v>105.31170780520347</v>
      </c>
      <c r="AZ33" s="139">
        <v>0</v>
      </c>
      <c r="BA33" s="140">
        <v>1220.7116693519843</v>
      </c>
      <c r="BB33" s="141">
        <v>5963903.662957022</v>
      </c>
      <c r="BC33" s="142">
        <v>0</v>
      </c>
      <c r="BE33" s="105">
        <v>5969081.8992666649</v>
      </c>
      <c r="BF33" s="200">
        <v>236873.09014430226</v>
      </c>
      <c r="BG33" s="209">
        <v>6205954.9894109676</v>
      </c>
      <c r="BI33" s="105">
        <v>4832526.8511140719</v>
      </c>
      <c r="BK33" s="145">
        <v>5255.9422171598899</v>
      </c>
      <c r="BL33" s="146">
        <v>-77.705907517070045</v>
      </c>
    </row>
    <row r="34" spans="1:146" ht="10.5" x14ac:dyDescent="0.25">
      <c r="A34" s="148" t="s">
        <v>291</v>
      </c>
      <c r="B34" s="149"/>
      <c r="C34" s="149">
        <v>4040</v>
      </c>
      <c r="D34" s="125" t="s">
        <v>221</v>
      </c>
      <c r="E34" s="126"/>
      <c r="F34" s="304">
        <v>6206888.9433600008</v>
      </c>
      <c r="G34" s="305">
        <v>438628.53509716358</v>
      </c>
      <c r="H34" s="305">
        <v>168260.94857351476</v>
      </c>
      <c r="I34" s="305">
        <v>538777.82490272936</v>
      </c>
      <c r="J34" s="305">
        <v>0</v>
      </c>
      <c r="K34" s="305">
        <v>666708.69547508471</v>
      </c>
      <c r="L34" s="305">
        <v>27951.994968162908</v>
      </c>
      <c r="M34" s="129">
        <v>121319.408</v>
      </c>
      <c r="N34" s="305">
        <v>0</v>
      </c>
      <c r="O34" s="129">
        <v>30720</v>
      </c>
      <c r="P34" s="130"/>
      <c r="Q34" s="130"/>
      <c r="R34" s="305">
        <v>0</v>
      </c>
      <c r="S34" s="128"/>
      <c r="T34" s="311">
        <v>0</v>
      </c>
      <c r="U34" s="132">
        <v>0</v>
      </c>
      <c r="V34" s="132"/>
      <c r="W34" s="133">
        <v>8199256.3503766553</v>
      </c>
      <c r="X34" s="134">
        <v>8168536.3503766553</v>
      </c>
      <c r="Y34" s="207"/>
      <c r="Z34" s="130"/>
      <c r="AA34" s="131"/>
      <c r="AB34" s="133">
        <v>0</v>
      </c>
      <c r="AC34" s="134"/>
      <c r="AD34" s="304">
        <v>151855.60999999999</v>
      </c>
      <c r="AE34" s="208"/>
      <c r="AF34" s="305">
        <v>0</v>
      </c>
      <c r="AG34" s="208"/>
      <c r="AH34" s="128"/>
      <c r="AI34" s="133">
        <v>151855.60999999999</v>
      </c>
      <c r="AJ34" s="134"/>
      <c r="AK34" s="135">
        <v>8351111.9603766557</v>
      </c>
      <c r="AL34" s="134"/>
      <c r="AM34" s="306">
        <v>501175</v>
      </c>
      <c r="AN34" s="134"/>
      <c r="AO34" s="137">
        <v>1221441.3671507514</v>
      </c>
      <c r="AP34" s="134"/>
      <c r="AQ34" s="138">
        <v>8199256.3503766553</v>
      </c>
      <c r="AR34" s="134">
        <v>0</v>
      </c>
      <c r="AS34" s="134">
        <v>151855.60999999999</v>
      </c>
      <c r="AT34" s="131"/>
      <c r="AU34" s="140">
        <v>501175</v>
      </c>
      <c r="AV34" s="134">
        <v>0</v>
      </c>
      <c r="AW34" s="134">
        <v>0</v>
      </c>
      <c r="AX34" s="153">
        <v>0</v>
      </c>
      <c r="AY34" s="134">
        <v>0</v>
      </c>
      <c r="AZ34" s="139">
        <v>0</v>
      </c>
      <c r="BA34" s="140">
        <v>0</v>
      </c>
      <c r="BB34" s="141">
        <v>8852286.9603766557</v>
      </c>
      <c r="BC34" s="142">
        <v>0</v>
      </c>
      <c r="BE34" s="105">
        <v>8852286.9603766557</v>
      </c>
      <c r="BG34" s="209">
        <v>8852286.9603766557</v>
      </c>
      <c r="BI34" s="105">
        <v>8199256.3503766553</v>
      </c>
      <c r="BK34" s="145">
        <v>0</v>
      </c>
      <c r="BL34" s="146">
        <v>0</v>
      </c>
    </row>
    <row r="35" spans="1:146" ht="10.5" x14ac:dyDescent="0.25">
      <c r="A35" s="123" t="s">
        <v>290</v>
      </c>
      <c r="B35" s="124" t="s">
        <v>250</v>
      </c>
      <c r="C35" s="124">
        <v>4074</v>
      </c>
      <c r="D35" s="125" t="s">
        <v>251</v>
      </c>
      <c r="E35" s="126"/>
      <c r="F35" s="304">
        <v>5936125.6281600008</v>
      </c>
      <c r="G35" s="305">
        <v>308360.54154903512</v>
      </c>
      <c r="H35" s="305">
        <v>119407.80589638825</v>
      </c>
      <c r="I35" s="305">
        <v>308797.36263704009</v>
      </c>
      <c r="J35" s="305">
        <v>0</v>
      </c>
      <c r="K35" s="305">
        <v>542070.12015480909</v>
      </c>
      <c r="L35" s="305">
        <v>4627.8462383083634</v>
      </c>
      <c r="M35" s="129">
        <v>121319.408</v>
      </c>
      <c r="N35" s="305">
        <v>0</v>
      </c>
      <c r="O35" s="129">
        <v>244485.00559999997</v>
      </c>
      <c r="P35" s="305">
        <v>872931.34595665417</v>
      </c>
      <c r="Q35" s="130"/>
      <c r="R35" s="305">
        <v>-8231.9616837584836</v>
      </c>
      <c r="S35" s="128"/>
      <c r="T35" s="311">
        <v>0</v>
      </c>
      <c r="U35" s="132">
        <v>0</v>
      </c>
      <c r="V35" s="132"/>
      <c r="W35" s="133">
        <v>8449893.1025084779</v>
      </c>
      <c r="X35" s="134">
        <v>7340708.7126355823</v>
      </c>
      <c r="Y35" s="304">
        <v>1064173</v>
      </c>
      <c r="Z35" s="305">
        <v>26678</v>
      </c>
      <c r="AA35" s="131"/>
      <c r="AB35" s="133">
        <v>1090851</v>
      </c>
      <c r="AC35" s="134"/>
      <c r="AD35" s="304">
        <v>231430.86999999997</v>
      </c>
      <c r="AE35" s="128">
        <v>180000</v>
      </c>
      <c r="AF35" s="305">
        <v>111673.63235244191</v>
      </c>
      <c r="AG35" s="208"/>
      <c r="AH35" s="128"/>
      <c r="AI35" s="133">
        <v>523104.50235244189</v>
      </c>
      <c r="AJ35" s="134"/>
      <c r="AK35" s="135">
        <v>10063848.60486092</v>
      </c>
      <c r="AL35" s="134"/>
      <c r="AM35" s="306">
        <v>367735</v>
      </c>
      <c r="AN35" s="134"/>
      <c r="AO35" s="137">
        <v>1017486.1209554772</v>
      </c>
      <c r="AP35" s="134"/>
      <c r="AQ35" s="289">
        <v>8738822.446544677</v>
      </c>
      <c r="AR35" s="290">
        <v>1102851</v>
      </c>
      <c r="AS35" s="134">
        <v>231430.86999999997</v>
      </c>
      <c r="AT35" s="131"/>
      <c r="AU35" s="140">
        <v>367735</v>
      </c>
      <c r="AV35" s="134">
        <v>4672.8691895034863</v>
      </c>
      <c r="AW35" s="134">
        <v>1557.6230631678288</v>
      </c>
      <c r="AX35" s="153">
        <v>0</v>
      </c>
      <c r="AY35" s="134">
        <v>170.3290527018012</v>
      </c>
      <c r="AZ35" s="139">
        <v>0</v>
      </c>
      <c r="BA35" s="140">
        <v>1831.1403783853673</v>
      </c>
      <c r="BB35" s="141">
        <v>10432607.354860919</v>
      </c>
      <c r="BC35" s="142">
        <v>-1.862645149230957E-9</v>
      </c>
      <c r="BE35" s="105">
        <v>10440839.316544676</v>
      </c>
      <c r="BF35" s="312">
        <v>351884.22837721644</v>
      </c>
      <c r="BG35" s="209">
        <v>10792723.544921892</v>
      </c>
      <c r="BI35" s="105">
        <v>8458125.0641922355</v>
      </c>
      <c r="BK35" s="145">
        <v>8200.7239402884497</v>
      </c>
      <c r="BL35" s="146">
        <v>31.23774347003382</v>
      </c>
    </row>
    <row r="36" spans="1:146" ht="10.5" x14ac:dyDescent="0.25">
      <c r="A36" s="148" t="s">
        <v>291</v>
      </c>
      <c r="B36" s="149"/>
      <c r="C36" s="149">
        <v>4028</v>
      </c>
      <c r="D36" s="125" t="s">
        <v>252</v>
      </c>
      <c r="E36" s="126"/>
      <c r="F36" s="304">
        <v>4043518.8595200004</v>
      </c>
      <c r="G36" s="305">
        <v>411316.79778421734</v>
      </c>
      <c r="H36" s="305">
        <v>152592.99767232619</v>
      </c>
      <c r="I36" s="305">
        <v>467369.1257672254</v>
      </c>
      <c r="J36" s="305">
        <v>41954.907760794275</v>
      </c>
      <c r="K36" s="305">
        <v>491095.57063625392</v>
      </c>
      <c r="L36" s="305">
        <v>53686.240390823936</v>
      </c>
      <c r="M36" s="129">
        <v>121319.408</v>
      </c>
      <c r="N36" s="305">
        <v>0</v>
      </c>
      <c r="O36" s="129">
        <v>54272</v>
      </c>
      <c r="P36" s="305">
        <v>939773.39985684655</v>
      </c>
      <c r="Q36" s="130"/>
      <c r="R36" s="305">
        <v>0</v>
      </c>
      <c r="S36" s="128"/>
      <c r="T36" s="311">
        <v>0</v>
      </c>
      <c r="U36" s="132">
        <v>0</v>
      </c>
      <c r="V36" s="132"/>
      <c r="W36" s="133">
        <v>6776899.3073884882</v>
      </c>
      <c r="X36" s="134">
        <v>5782853.9075316414</v>
      </c>
      <c r="Y36" s="207"/>
      <c r="Z36" s="130"/>
      <c r="AA36" s="131"/>
      <c r="AB36" s="133">
        <v>0</v>
      </c>
      <c r="AC36" s="134"/>
      <c r="AD36" s="304">
        <v>47630.969999999994</v>
      </c>
      <c r="AE36" s="208"/>
      <c r="AF36" s="305">
        <v>0</v>
      </c>
      <c r="AG36" s="208"/>
      <c r="AH36" s="128"/>
      <c r="AI36" s="133">
        <v>47630.969999999994</v>
      </c>
      <c r="AJ36" s="134"/>
      <c r="AK36" s="135">
        <v>6824530.2773884879</v>
      </c>
      <c r="AL36" s="134"/>
      <c r="AM36" s="306">
        <v>450400</v>
      </c>
      <c r="AN36" s="134"/>
      <c r="AO36" s="137">
        <v>891930.64638844191</v>
      </c>
      <c r="AP36" s="134"/>
      <c r="AQ36" s="138">
        <v>6776899.3073884882</v>
      </c>
      <c r="AR36" s="134">
        <v>0</v>
      </c>
      <c r="AS36" s="134">
        <v>47630.969999999994</v>
      </c>
      <c r="AT36" s="131"/>
      <c r="AU36" s="140">
        <v>450400</v>
      </c>
      <c r="AV36" s="134">
        <v>0</v>
      </c>
      <c r="AW36" s="134">
        <v>0</v>
      </c>
      <c r="AX36" s="153">
        <v>0</v>
      </c>
      <c r="AY36" s="134">
        <v>0</v>
      </c>
      <c r="AZ36" s="139">
        <v>0</v>
      </c>
      <c r="BA36" s="140">
        <v>0</v>
      </c>
      <c r="BB36" s="141">
        <v>7274930.2773884879</v>
      </c>
      <c r="BC36" s="142">
        <v>0</v>
      </c>
      <c r="BE36" s="105">
        <v>7274930.2773884879</v>
      </c>
      <c r="BG36" s="209">
        <v>7274930.2773884879</v>
      </c>
      <c r="BI36" s="105">
        <v>6776899.3073884882</v>
      </c>
      <c r="BK36" s="145">
        <v>0</v>
      </c>
      <c r="BL36" s="146">
        <v>0</v>
      </c>
    </row>
    <row r="37" spans="1:146" ht="10.5" x14ac:dyDescent="0.25">
      <c r="A37" s="148" t="s">
        <v>291</v>
      </c>
      <c r="B37" s="149"/>
      <c r="C37" s="149">
        <v>6909</v>
      </c>
      <c r="D37" s="125" t="s">
        <v>253</v>
      </c>
      <c r="E37" s="126"/>
      <c r="F37" s="304">
        <v>3094623.0604800005</v>
      </c>
      <c r="G37" s="305">
        <v>225821.55874009948</v>
      </c>
      <c r="H37" s="305">
        <v>82762.846236283949</v>
      </c>
      <c r="I37" s="305">
        <v>252265.94664567208</v>
      </c>
      <c r="J37" s="305">
        <v>1225.4716345976863</v>
      </c>
      <c r="K37" s="305">
        <v>351673.00999185431</v>
      </c>
      <c r="L37" s="305">
        <v>39159.807873929902</v>
      </c>
      <c r="M37" s="129">
        <v>121319.408</v>
      </c>
      <c r="N37" s="305">
        <v>0</v>
      </c>
      <c r="O37" s="129">
        <v>31968.615823999997</v>
      </c>
      <c r="P37" s="305">
        <v>706770.01795116183</v>
      </c>
      <c r="Q37" s="130"/>
      <c r="R37" s="305">
        <v>0</v>
      </c>
      <c r="S37" s="128"/>
      <c r="T37" s="311">
        <v>0</v>
      </c>
      <c r="U37" s="132">
        <v>173476.05249980045</v>
      </c>
      <c r="V37" s="132"/>
      <c r="W37" s="133">
        <v>5081065.7958773989</v>
      </c>
      <c r="X37" s="134">
        <v>4342327.1621022373</v>
      </c>
      <c r="Y37" s="207"/>
      <c r="Z37" s="130"/>
      <c r="AA37" s="131"/>
      <c r="AB37" s="133">
        <v>0</v>
      </c>
      <c r="AC37" s="134"/>
      <c r="AD37" s="304">
        <v>141087.82999999999</v>
      </c>
      <c r="AE37" s="208"/>
      <c r="AF37" s="305">
        <v>40831.051687772211</v>
      </c>
      <c r="AG37" s="208"/>
      <c r="AH37" s="128"/>
      <c r="AI37" s="133">
        <v>181918.8816877722</v>
      </c>
      <c r="AJ37" s="134"/>
      <c r="AK37" s="135">
        <v>5262984.6775651714</v>
      </c>
      <c r="AL37" s="134"/>
      <c r="AM37" s="306">
        <v>251600</v>
      </c>
      <c r="AN37" s="134"/>
      <c r="AO37" s="137">
        <v>625723.25340698007</v>
      </c>
      <c r="AP37" s="134"/>
      <c r="AQ37" s="138">
        <v>5121896.8475651713</v>
      </c>
      <c r="AR37" s="134">
        <v>0</v>
      </c>
      <c r="AS37" s="134">
        <v>141087.82999999999</v>
      </c>
      <c r="AT37" s="131"/>
      <c r="AU37" s="140">
        <v>251600</v>
      </c>
      <c r="AV37" s="134">
        <v>0</v>
      </c>
      <c r="AW37" s="134">
        <v>0</v>
      </c>
      <c r="AX37" s="153">
        <v>0</v>
      </c>
      <c r="AY37" s="134">
        <v>0</v>
      </c>
      <c r="AZ37" s="139">
        <v>0</v>
      </c>
      <c r="BA37" s="140">
        <v>0</v>
      </c>
      <c r="BB37" s="141">
        <v>5514584.6775651714</v>
      </c>
      <c r="BC37" s="142">
        <v>0</v>
      </c>
      <c r="BE37" s="105">
        <v>5514584.6775651714</v>
      </c>
      <c r="BG37" s="209">
        <v>5514584.6775651714</v>
      </c>
      <c r="BI37" s="105">
        <v>5081065.7958773989</v>
      </c>
      <c r="BK37" s="145">
        <v>0</v>
      </c>
      <c r="BL37" s="146">
        <v>0</v>
      </c>
    </row>
    <row r="38" spans="1:146" ht="10.5" x14ac:dyDescent="0.25">
      <c r="A38" s="148" t="s">
        <v>292</v>
      </c>
      <c r="B38" s="125"/>
      <c r="C38" s="149">
        <v>9998</v>
      </c>
      <c r="D38" s="125" t="s">
        <v>227</v>
      </c>
      <c r="E38" s="126"/>
      <c r="F38" s="304">
        <v>2105040.7526400001</v>
      </c>
      <c r="G38" s="305">
        <v>158225.60299534837</v>
      </c>
      <c r="H38" s="305">
        <v>63683.180379610996</v>
      </c>
      <c r="I38" s="305">
        <v>236533.89776350601</v>
      </c>
      <c r="J38" s="305">
        <v>0</v>
      </c>
      <c r="K38" s="305">
        <v>98002.129693344468</v>
      </c>
      <c r="L38" s="305">
        <v>23493.758399948445</v>
      </c>
      <c r="M38" s="129">
        <v>121319.408</v>
      </c>
      <c r="N38" s="305">
        <v>0</v>
      </c>
      <c r="O38" s="129">
        <v>7628.8</v>
      </c>
      <c r="P38" s="130"/>
      <c r="Q38" s="210">
        <v>0</v>
      </c>
      <c r="R38" s="305">
        <v>0</v>
      </c>
      <c r="S38" s="128"/>
      <c r="T38" s="311">
        <v>0</v>
      </c>
      <c r="U38" s="132">
        <v>0</v>
      </c>
      <c r="V38" s="132"/>
      <c r="W38" s="133">
        <v>2813927.5298717581</v>
      </c>
      <c r="X38" s="134">
        <v>2806298.7298717583</v>
      </c>
      <c r="Y38" s="207"/>
      <c r="Z38" s="130"/>
      <c r="AA38" s="131"/>
      <c r="AB38" s="133">
        <v>0</v>
      </c>
      <c r="AC38" s="134"/>
      <c r="AD38" s="304">
        <v>0</v>
      </c>
      <c r="AE38" s="208"/>
      <c r="AF38" s="305">
        <v>0</v>
      </c>
      <c r="AG38" s="208"/>
      <c r="AH38" s="128"/>
      <c r="AI38" s="133">
        <v>0</v>
      </c>
      <c r="AJ38" s="134"/>
      <c r="AK38" s="135">
        <v>2813927.5298717581</v>
      </c>
      <c r="AL38" s="134"/>
      <c r="AM38" s="306">
        <v>148025</v>
      </c>
      <c r="AN38" s="134"/>
      <c r="AO38" s="137">
        <v>298093.55819311959</v>
      </c>
      <c r="AP38" s="134"/>
      <c r="AQ38" s="138">
        <v>2813927.5298717581</v>
      </c>
      <c r="AR38" s="134">
        <v>0</v>
      </c>
      <c r="AS38" s="134">
        <v>0</v>
      </c>
      <c r="AT38" s="131"/>
      <c r="AU38" s="140">
        <v>148025</v>
      </c>
      <c r="AV38" s="134">
        <v>0</v>
      </c>
      <c r="AW38" s="134">
        <v>0</v>
      </c>
      <c r="AX38" s="153">
        <v>0</v>
      </c>
      <c r="AY38" s="134">
        <v>0</v>
      </c>
      <c r="AZ38" s="139">
        <v>0</v>
      </c>
      <c r="BA38" s="140">
        <v>0</v>
      </c>
      <c r="BB38" s="141">
        <v>2961952.5298717581</v>
      </c>
      <c r="BC38" s="142">
        <v>0</v>
      </c>
      <c r="BE38" s="105">
        <v>2961952.5298717581</v>
      </c>
      <c r="BG38" s="209">
        <v>2961952.5298717581</v>
      </c>
      <c r="BI38" s="105">
        <v>2813927.5298717581</v>
      </c>
      <c r="BK38" s="145">
        <v>0</v>
      </c>
      <c r="BL38" s="146">
        <v>0</v>
      </c>
    </row>
    <row r="39" spans="1:146" ht="11" thickBot="1" x14ac:dyDescent="0.3">
      <c r="A39" s="148" t="s">
        <v>292</v>
      </c>
      <c r="B39" s="125"/>
      <c r="C39" s="149">
        <v>9997</v>
      </c>
      <c r="D39" s="125" t="s">
        <v>234</v>
      </c>
      <c r="E39" s="126"/>
      <c r="F39" s="304">
        <v>1950792.0768000002</v>
      </c>
      <c r="G39" s="305">
        <v>94552.42163341133</v>
      </c>
      <c r="H39" s="305">
        <v>32846.504600025248</v>
      </c>
      <c r="I39" s="305">
        <v>198781.38326666827</v>
      </c>
      <c r="J39" s="305">
        <v>0</v>
      </c>
      <c r="K39" s="305">
        <v>152208.0346456391</v>
      </c>
      <c r="L39" s="305">
        <v>32900.263199927853</v>
      </c>
      <c r="M39" s="129">
        <v>121319.408</v>
      </c>
      <c r="N39" s="305">
        <v>0</v>
      </c>
      <c r="O39" s="210">
        <v>7065.6</v>
      </c>
      <c r="P39" s="130"/>
      <c r="Q39" s="210">
        <v>0</v>
      </c>
      <c r="R39" s="305">
        <v>0</v>
      </c>
      <c r="S39" s="128"/>
      <c r="T39" s="311">
        <v>0</v>
      </c>
      <c r="U39" s="132">
        <v>38863.194213037845</v>
      </c>
      <c r="V39" s="132"/>
      <c r="W39" s="133">
        <v>2629328.8863587095</v>
      </c>
      <c r="X39" s="134">
        <v>2622263.2863587094</v>
      </c>
      <c r="Y39" s="207"/>
      <c r="Z39" s="130"/>
      <c r="AA39" s="131"/>
      <c r="AB39" s="133">
        <v>0</v>
      </c>
      <c r="AC39" s="134"/>
      <c r="AD39" s="304">
        <v>0</v>
      </c>
      <c r="AE39" s="208"/>
      <c r="AF39" s="305">
        <v>0</v>
      </c>
      <c r="AG39" s="208"/>
      <c r="AH39" s="128"/>
      <c r="AI39" s="133">
        <v>0</v>
      </c>
      <c r="AJ39" s="134"/>
      <c r="AK39" s="135">
        <v>2629328.8863587095</v>
      </c>
      <c r="AL39" s="134"/>
      <c r="AM39" s="306">
        <v>87860</v>
      </c>
      <c r="AN39" s="134"/>
      <c r="AO39" s="137">
        <v>325769.17091745976</v>
      </c>
      <c r="AP39" s="134"/>
      <c r="AQ39" s="138">
        <v>2629328.8863587095</v>
      </c>
      <c r="AR39" s="134">
        <v>0</v>
      </c>
      <c r="AS39" s="134">
        <v>0</v>
      </c>
      <c r="AT39" s="131"/>
      <c r="AU39" s="140">
        <v>87860</v>
      </c>
      <c r="AV39" s="134">
        <v>0</v>
      </c>
      <c r="AW39" s="134">
        <v>0</v>
      </c>
      <c r="AX39" s="153">
        <v>0</v>
      </c>
      <c r="AY39" s="134">
        <v>0</v>
      </c>
      <c r="AZ39" s="139">
        <v>0</v>
      </c>
      <c r="BA39" s="140">
        <v>0</v>
      </c>
      <c r="BB39" s="141">
        <v>2717188.8863587095</v>
      </c>
      <c r="BC39" s="142">
        <v>0</v>
      </c>
      <c r="BE39" s="105">
        <v>2717188.8863587095</v>
      </c>
      <c r="BG39" s="209">
        <v>2717188.8863587095</v>
      </c>
      <c r="BI39" s="105">
        <v>2629328.8863587095</v>
      </c>
      <c r="BK39" s="145">
        <v>0</v>
      </c>
      <c r="BL39" s="146">
        <v>0</v>
      </c>
    </row>
    <row r="40" spans="1:146" ht="11" hidden="1" thickBot="1" x14ac:dyDescent="0.3">
      <c r="A40" s="125"/>
      <c r="B40" s="125"/>
      <c r="C40" s="212"/>
      <c r="D40" s="125"/>
      <c r="E40" s="126"/>
      <c r="F40" s="127"/>
      <c r="G40" s="128"/>
      <c r="H40" s="128"/>
      <c r="I40" s="128"/>
      <c r="J40" s="128"/>
      <c r="K40" s="128"/>
      <c r="L40" s="128"/>
      <c r="M40" s="147"/>
      <c r="N40" s="128"/>
      <c r="O40" s="147"/>
      <c r="P40" s="128"/>
      <c r="Q40" s="130"/>
      <c r="R40" s="128"/>
      <c r="S40" s="128"/>
      <c r="T40" s="128"/>
      <c r="U40" s="213"/>
      <c r="V40" s="213"/>
      <c r="W40" s="133"/>
      <c r="X40" s="134"/>
      <c r="Y40" s="214"/>
      <c r="Z40" s="215"/>
      <c r="AA40" s="131"/>
      <c r="AB40" s="133"/>
      <c r="AC40" s="134"/>
      <c r="AD40" s="127"/>
      <c r="AE40" s="128"/>
      <c r="AF40" s="128"/>
      <c r="AG40" s="128"/>
      <c r="AH40" s="128"/>
      <c r="AI40" s="133"/>
      <c r="AJ40" s="134"/>
      <c r="AK40" s="135"/>
      <c r="AL40" s="134"/>
      <c r="AM40" s="136"/>
      <c r="AN40" s="134"/>
      <c r="AO40" s="137"/>
      <c r="AP40" s="134"/>
      <c r="AQ40" s="138"/>
      <c r="AR40" s="134"/>
      <c r="AS40" s="134"/>
      <c r="AT40" s="131"/>
      <c r="AU40" s="134"/>
      <c r="AV40" s="138"/>
      <c r="AW40" s="134"/>
      <c r="AX40" s="134"/>
      <c r="AY40" s="134"/>
      <c r="AZ40" s="134"/>
      <c r="BA40" s="140"/>
      <c r="BB40" s="141"/>
      <c r="BC40" s="142"/>
      <c r="BG40" s="143"/>
    </row>
    <row r="41" spans="1:146" ht="11" hidden="1" thickBot="1" x14ac:dyDescent="0.3">
      <c r="A41" s="125"/>
      <c r="B41" s="125"/>
      <c r="C41" s="212"/>
      <c r="D41" s="125"/>
      <c r="E41" s="126"/>
      <c r="F41" s="127"/>
      <c r="G41" s="128"/>
      <c r="H41" s="128"/>
      <c r="I41" s="128"/>
      <c r="J41" s="128"/>
      <c r="K41" s="128"/>
      <c r="L41" s="128"/>
      <c r="M41" s="147"/>
      <c r="N41" s="128"/>
      <c r="O41" s="147"/>
      <c r="P41" s="128"/>
      <c r="Q41" s="130"/>
      <c r="R41" s="128"/>
      <c r="S41" s="128"/>
      <c r="T41" s="128"/>
      <c r="U41" s="213"/>
      <c r="V41" s="213"/>
      <c r="W41" s="133"/>
      <c r="X41" s="134"/>
      <c r="Y41" s="214"/>
      <c r="Z41" s="215"/>
      <c r="AA41" s="131"/>
      <c r="AB41" s="133"/>
      <c r="AC41" s="134"/>
      <c r="AD41" s="127"/>
      <c r="AE41" s="128"/>
      <c r="AF41" s="128"/>
      <c r="AG41" s="128"/>
      <c r="AH41" s="128"/>
      <c r="AI41" s="133"/>
      <c r="AJ41" s="134"/>
      <c r="AK41" s="135"/>
      <c r="AL41" s="134"/>
      <c r="AM41" s="136"/>
      <c r="AN41" s="134"/>
      <c r="AO41" s="137"/>
      <c r="AP41" s="134"/>
      <c r="AQ41" s="138"/>
      <c r="AR41" s="134"/>
      <c r="AS41" s="134"/>
      <c r="AT41" s="131"/>
      <c r="AU41" s="134"/>
      <c r="AV41" s="138"/>
      <c r="AW41" s="134"/>
      <c r="AX41" s="134"/>
      <c r="AY41" s="134"/>
      <c r="AZ41" s="134"/>
      <c r="BA41" s="140"/>
      <c r="BB41" s="141"/>
      <c r="BC41" s="142"/>
      <c r="BG41" s="143"/>
    </row>
    <row r="42" spans="1:146" ht="11" hidden="1" thickBot="1" x14ac:dyDescent="0.3">
      <c r="A42" s="125"/>
      <c r="B42" s="125"/>
      <c r="C42" s="212"/>
      <c r="D42" s="125"/>
      <c r="E42" s="126"/>
      <c r="F42" s="127"/>
      <c r="G42" s="128"/>
      <c r="H42" s="128"/>
      <c r="I42" s="128"/>
      <c r="J42" s="128"/>
      <c r="K42" s="128"/>
      <c r="L42" s="128"/>
      <c r="M42" s="147"/>
      <c r="N42" s="128"/>
      <c r="O42" s="147"/>
      <c r="P42" s="128"/>
      <c r="Q42" s="130"/>
      <c r="R42" s="128"/>
      <c r="S42" s="128"/>
      <c r="T42" s="128"/>
      <c r="U42" s="213"/>
      <c r="V42" s="213"/>
      <c r="W42" s="133"/>
      <c r="X42" s="134"/>
      <c r="Y42" s="214"/>
      <c r="Z42" s="215"/>
      <c r="AA42" s="131"/>
      <c r="AB42" s="133"/>
      <c r="AC42" s="134"/>
      <c r="AD42" s="127"/>
      <c r="AE42" s="128"/>
      <c r="AF42" s="128"/>
      <c r="AG42" s="128"/>
      <c r="AH42" s="128"/>
      <c r="AI42" s="133"/>
      <c r="AJ42" s="134"/>
      <c r="AK42" s="135"/>
      <c r="AL42" s="134"/>
      <c r="AM42" s="136"/>
      <c r="AN42" s="134"/>
      <c r="AO42" s="137"/>
      <c r="AP42" s="134"/>
      <c r="AQ42" s="138"/>
      <c r="AR42" s="134"/>
      <c r="AS42" s="134"/>
      <c r="AT42" s="131"/>
      <c r="AU42" s="134"/>
      <c r="AV42" s="138"/>
      <c r="AW42" s="134"/>
      <c r="AX42" s="134"/>
      <c r="AY42" s="134"/>
      <c r="AZ42" s="134"/>
      <c r="BA42" s="140"/>
      <c r="BB42" s="141"/>
      <c r="BC42" s="142"/>
      <c r="BG42" s="143"/>
    </row>
    <row r="43" spans="1:146" s="93" customFormat="1" ht="11" thickBot="1" x14ac:dyDescent="0.3">
      <c r="C43" s="87" t="s">
        <v>355</v>
      </c>
      <c r="D43" s="63" t="s">
        <v>290</v>
      </c>
      <c r="E43" s="134">
        <v>6</v>
      </c>
      <c r="F43" s="154">
        <v>35704535.811840005</v>
      </c>
      <c r="G43" s="155">
        <v>1896654.0702556802</v>
      </c>
      <c r="H43" s="155">
        <v>722724.48593905766</v>
      </c>
      <c r="I43" s="155">
        <v>2113981.7473923317</v>
      </c>
      <c r="J43" s="155">
        <v>0</v>
      </c>
      <c r="K43" s="155">
        <v>3118879.6856425502</v>
      </c>
      <c r="L43" s="155">
        <v>146259.71514123838</v>
      </c>
      <c r="M43" s="155">
        <v>727916.44800000009</v>
      </c>
      <c r="N43" s="155">
        <v>180944.88786377644</v>
      </c>
      <c r="O43" s="155">
        <v>429457.51553599996</v>
      </c>
      <c r="P43" s="155">
        <v>2101980.2154918523</v>
      </c>
      <c r="Q43" s="155">
        <v>0</v>
      </c>
      <c r="R43" s="155">
        <v>-49734.575683558658</v>
      </c>
      <c r="S43" s="155">
        <v>0</v>
      </c>
      <c r="T43" s="155">
        <v>0</v>
      </c>
      <c r="U43" s="155">
        <v>0</v>
      </c>
      <c r="V43" s="155">
        <v>0</v>
      </c>
      <c r="W43" s="156">
        <v>47093600.007418931</v>
      </c>
      <c r="X43" s="134"/>
      <c r="Y43" s="154">
        <v>7008829</v>
      </c>
      <c r="Z43" s="155">
        <v>198246</v>
      </c>
      <c r="AA43" s="155">
        <v>0</v>
      </c>
      <c r="AB43" s="156">
        <v>7207075</v>
      </c>
      <c r="AC43" s="88"/>
      <c r="AD43" s="154">
        <v>704084.83000000007</v>
      </c>
      <c r="AE43" s="155">
        <v>404000</v>
      </c>
      <c r="AF43" s="155">
        <v>169443.25221910677</v>
      </c>
      <c r="AG43" s="155">
        <v>365350</v>
      </c>
      <c r="AH43" s="155">
        <v>0</v>
      </c>
      <c r="AI43" s="156">
        <v>1642878.0822191068</v>
      </c>
      <c r="AJ43" s="88"/>
      <c r="AK43" s="157">
        <v>55943553.089638039</v>
      </c>
      <c r="AL43" s="88"/>
      <c r="AM43" s="308">
        <v>2162155</v>
      </c>
      <c r="AN43" s="88"/>
      <c r="AO43" s="158">
        <v>6032351.8753910009</v>
      </c>
      <c r="AP43" s="88"/>
      <c r="AQ43" s="159">
        <v>47993151.585321598</v>
      </c>
      <c r="AR43" s="160">
        <v>7297075</v>
      </c>
      <c r="AS43" s="160">
        <v>704084.83000000007</v>
      </c>
      <c r="AT43" s="160">
        <v>0</v>
      </c>
      <c r="AU43" s="160">
        <v>2162155</v>
      </c>
      <c r="AV43" s="159">
        <v>28085.929892003707</v>
      </c>
      <c r="AW43" s="160">
        <v>9361.976630667903</v>
      </c>
      <c r="AX43" s="160">
        <v>0</v>
      </c>
      <c r="AY43" s="160">
        <v>1023.7499999999999</v>
      </c>
      <c r="AZ43" s="160">
        <v>0</v>
      </c>
      <c r="BA43" s="161">
        <v>11262.919160887044</v>
      </c>
      <c r="BB43" s="160">
        <v>58106731.839638032</v>
      </c>
      <c r="BC43" s="161">
        <v>-1.862645149230957E-9</v>
      </c>
      <c r="BD43" s="91"/>
      <c r="BE43" s="162">
        <v>58156466.415321596</v>
      </c>
      <c r="BF43" s="162">
        <v>768703.03683655383</v>
      </c>
      <c r="BG43" s="216">
        <v>58925169.452158146</v>
      </c>
      <c r="BH43" s="91"/>
      <c r="BI43" s="91"/>
      <c r="BJ43" s="91"/>
      <c r="BK43" s="217">
        <v>49225.355013396627</v>
      </c>
      <c r="BL43" s="217">
        <v>509.22067016203982</v>
      </c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  <c r="CO43" s="92"/>
      <c r="CP43" s="92"/>
      <c r="CQ43" s="92"/>
      <c r="CR43" s="92"/>
      <c r="CS43" s="92"/>
      <c r="CT43" s="92"/>
      <c r="CU43" s="92"/>
      <c r="CV43" s="92"/>
      <c r="CW43" s="92"/>
      <c r="CX43" s="92"/>
      <c r="CY43" s="92"/>
      <c r="CZ43" s="92"/>
      <c r="DA43" s="92"/>
      <c r="DB43" s="92"/>
      <c r="DC43" s="92"/>
      <c r="DD43" s="92"/>
      <c r="DE43" s="92"/>
      <c r="DF43" s="92"/>
      <c r="DG43" s="92"/>
      <c r="DH43" s="92"/>
      <c r="DI43" s="92"/>
      <c r="DJ43" s="92"/>
      <c r="DK43" s="92"/>
      <c r="DL43" s="92"/>
      <c r="DM43" s="92"/>
      <c r="DN43" s="92"/>
      <c r="DO43" s="92"/>
      <c r="DP43" s="92"/>
      <c r="DQ43" s="92"/>
      <c r="DR43" s="92"/>
      <c r="DS43" s="92"/>
      <c r="DT43" s="92"/>
      <c r="DU43" s="92"/>
      <c r="DV43" s="92"/>
      <c r="DW43" s="92"/>
      <c r="DX43" s="92"/>
      <c r="DY43" s="92"/>
      <c r="DZ43" s="92"/>
      <c r="EA43" s="92"/>
      <c r="EB43" s="92"/>
      <c r="EC43" s="92"/>
      <c r="ED43" s="92"/>
      <c r="EE43" s="92"/>
      <c r="EF43" s="92"/>
      <c r="EG43" s="92"/>
      <c r="EH43" s="92"/>
      <c r="EI43" s="92"/>
      <c r="EJ43" s="92"/>
      <c r="EK43" s="92"/>
      <c r="EL43" s="92"/>
      <c r="EM43" s="92"/>
      <c r="EN43" s="92"/>
      <c r="EO43" s="92"/>
      <c r="EP43" s="92"/>
    </row>
    <row r="44" spans="1:146" ht="10.5" x14ac:dyDescent="0.25">
      <c r="C44" s="87" t="s">
        <v>355</v>
      </c>
      <c r="D44" s="64" t="s">
        <v>291</v>
      </c>
      <c r="E44" s="134">
        <v>22</v>
      </c>
      <c r="F44" s="154">
        <v>113284418.60736001</v>
      </c>
      <c r="G44" s="155">
        <v>7690143.3625735231</v>
      </c>
      <c r="H44" s="155">
        <v>3060857.876077496</v>
      </c>
      <c r="I44" s="155">
        <v>9493823.285618918</v>
      </c>
      <c r="J44" s="155">
        <v>67309.683202111715</v>
      </c>
      <c r="K44" s="155">
        <v>10918096.737515893</v>
      </c>
      <c r="L44" s="155">
        <v>1038074.4830258598</v>
      </c>
      <c r="M44" s="155">
        <v>2669026.9759999998</v>
      </c>
      <c r="N44" s="155">
        <v>106801.17260072421</v>
      </c>
      <c r="O44" s="155">
        <v>894248.82526399998</v>
      </c>
      <c r="P44" s="155">
        <v>4834073.7160007497</v>
      </c>
      <c r="Q44" s="155">
        <v>0</v>
      </c>
      <c r="R44" s="155">
        <v>0</v>
      </c>
      <c r="S44" s="155">
        <v>0</v>
      </c>
      <c r="T44" s="155">
        <v>568818.17499342887</v>
      </c>
      <c r="U44" s="155">
        <v>815461.98581697745</v>
      </c>
      <c r="V44" s="155">
        <v>0</v>
      </c>
      <c r="W44" s="133">
        <v>155441154.88604966</v>
      </c>
      <c r="X44" s="134"/>
      <c r="Y44" s="154">
        <v>0</v>
      </c>
      <c r="Z44" s="155">
        <v>0</v>
      </c>
      <c r="AA44" s="155">
        <v>0</v>
      </c>
      <c r="AB44" s="133">
        <v>0</v>
      </c>
      <c r="AD44" s="154">
        <v>2259220.2600000002</v>
      </c>
      <c r="AE44" s="155">
        <v>0</v>
      </c>
      <c r="AF44" s="155">
        <v>231291.89001558255</v>
      </c>
      <c r="AG44" s="155">
        <v>0</v>
      </c>
      <c r="AH44" s="155">
        <v>0</v>
      </c>
      <c r="AI44" s="133">
        <v>2490512.1500155823</v>
      </c>
      <c r="AK44" s="135">
        <v>157931667.03606522</v>
      </c>
      <c r="AM44" s="306">
        <v>8602170</v>
      </c>
      <c r="AO44" s="164">
        <v>20944513.993450578</v>
      </c>
      <c r="AQ44" s="154">
        <v>156075614.6056222</v>
      </c>
      <c r="AR44" s="155">
        <v>0</v>
      </c>
      <c r="AS44" s="155">
        <v>2259220.2600000002</v>
      </c>
      <c r="AT44" s="155">
        <v>0</v>
      </c>
      <c r="AU44" s="155">
        <v>8602170</v>
      </c>
      <c r="AV44" s="154">
        <v>0</v>
      </c>
      <c r="AW44" s="155">
        <v>0</v>
      </c>
      <c r="AX44" s="155">
        <v>0</v>
      </c>
      <c r="AY44" s="155">
        <v>0</v>
      </c>
      <c r="AZ44" s="155">
        <v>0</v>
      </c>
      <c r="BA44" s="165">
        <v>0</v>
      </c>
      <c r="BB44" s="155">
        <v>166937004.86562219</v>
      </c>
      <c r="BC44" s="165">
        <v>-6.8394001573324203E-10</v>
      </c>
      <c r="BE44" s="166">
        <v>166937004.86562219</v>
      </c>
      <c r="BF44" s="166">
        <v>0</v>
      </c>
      <c r="BG44" s="218">
        <v>166937004.86562219</v>
      </c>
      <c r="BK44" s="91"/>
      <c r="BL44" s="91"/>
    </row>
    <row r="45" spans="1:146" ht="11" thickBot="1" x14ac:dyDescent="0.3">
      <c r="C45" s="167" t="s">
        <v>355</v>
      </c>
      <c r="D45" s="65" t="s">
        <v>292</v>
      </c>
      <c r="E45" s="134">
        <v>7</v>
      </c>
      <c r="F45" s="154">
        <v>18578900.148480002</v>
      </c>
      <c r="G45" s="155">
        <v>1095242.019814596</v>
      </c>
      <c r="H45" s="155">
        <v>439639.47845344699</v>
      </c>
      <c r="I45" s="155">
        <v>1798387.8351370494</v>
      </c>
      <c r="J45" s="155">
        <v>0</v>
      </c>
      <c r="K45" s="155">
        <v>1304672.4831120567</v>
      </c>
      <c r="L45" s="155">
        <v>180906.73764542182</v>
      </c>
      <c r="M45" s="155">
        <v>849235.85600000015</v>
      </c>
      <c r="N45" s="155">
        <v>0</v>
      </c>
      <c r="O45" s="155">
        <v>122883.49134400001</v>
      </c>
      <c r="P45" s="155">
        <v>0</v>
      </c>
      <c r="Q45" s="155">
        <v>0</v>
      </c>
      <c r="R45" s="155">
        <v>0</v>
      </c>
      <c r="S45" s="155">
        <v>0</v>
      </c>
      <c r="T45" s="155">
        <v>0</v>
      </c>
      <c r="U45" s="155">
        <v>38863.194213037845</v>
      </c>
      <c r="V45" s="155">
        <v>0</v>
      </c>
      <c r="W45" s="168">
        <v>24408731.244199604</v>
      </c>
      <c r="X45" s="134"/>
      <c r="Y45" s="154">
        <v>0</v>
      </c>
      <c r="Z45" s="155">
        <v>0</v>
      </c>
      <c r="AA45" s="155">
        <v>0</v>
      </c>
      <c r="AB45" s="168">
        <v>0</v>
      </c>
      <c r="AD45" s="154">
        <v>425664.80000000005</v>
      </c>
      <c r="AE45" s="155">
        <v>0</v>
      </c>
      <c r="AF45" s="155">
        <v>105329.61117717536</v>
      </c>
      <c r="AG45" s="155">
        <v>0</v>
      </c>
      <c r="AH45" s="155">
        <v>0</v>
      </c>
      <c r="AI45" s="168">
        <v>530994.41117717547</v>
      </c>
      <c r="AK45" s="169">
        <v>24939725.655376781</v>
      </c>
      <c r="AM45" s="309">
        <v>1197550</v>
      </c>
      <c r="AO45" s="170">
        <v>2972128.6371906055</v>
      </c>
      <c r="AQ45" s="171">
        <v>24594813.773726523</v>
      </c>
      <c r="AR45" s="172">
        <v>0</v>
      </c>
      <c r="AS45" s="172">
        <v>425664.80000000005</v>
      </c>
      <c r="AT45" s="172">
        <v>0</v>
      </c>
      <c r="AU45" s="172">
        <v>1197550</v>
      </c>
      <c r="AV45" s="171">
        <v>0</v>
      </c>
      <c r="AW45" s="172">
        <v>0</v>
      </c>
      <c r="AX45" s="172">
        <v>0</v>
      </c>
      <c r="AY45" s="172">
        <v>0</v>
      </c>
      <c r="AZ45" s="172">
        <v>0</v>
      </c>
      <c r="BA45" s="173">
        <v>0</v>
      </c>
      <c r="BB45" s="172">
        <v>26218028.573726524</v>
      </c>
      <c r="BC45" s="173">
        <v>-1.6007106751203537E-10</v>
      </c>
      <c r="BE45" s="174">
        <v>26218028.573726524</v>
      </c>
      <c r="BF45" s="174">
        <v>0</v>
      </c>
      <c r="BG45" s="219">
        <v>26218028.573726524</v>
      </c>
      <c r="BK45" s="91"/>
      <c r="BL45" s="91"/>
    </row>
    <row r="46" spans="1:146" ht="10.5" x14ac:dyDescent="0.25">
      <c r="C46" s="167"/>
      <c r="D46" s="65"/>
      <c r="E46" s="126"/>
      <c r="F46" s="15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40"/>
      <c r="Y46" s="138"/>
      <c r="Z46" s="134"/>
      <c r="AA46" s="134"/>
      <c r="AB46" s="140"/>
      <c r="AD46" s="138"/>
      <c r="AE46" s="134"/>
      <c r="AF46" s="134"/>
      <c r="AG46" s="134"/>
      <c r="AH46" s="134"/>
      <c r="AI46" s="140"/>
      <c r="AK46" s="181"/>
      <c r="AQ46" s="220"/>
      <c r="AR46" s="221"/>
      <c r="AS46" s="221"/>
      <c r="AT46" s="222"/>
      <c r="AU46" s="223"/>
      <c r="AV46" s="224"/>
      <c r="AW46" s="222"/>
      <c r="AX46" s="222"/>
      <c r="AY46" s="222"/>
      <c r="AZ46" s="222"/>
      <c r="BA46" s="225"/>
      <c r="BB46" s="220"/>
      <c r="BC46" s="223"/>
      <c r="BK46" s="91"/>
      <c r="BL46" s="91"/>
    </row>
    <row r="47" spans="1:146" s="176" customFormat="1" ht="10.5" x14ac:dyDescent="0.25">
      <c r="A47" s="175"/>
      <c r="B47" s="175"/>
      <c r="C47" s="94" t="s">
        <v>356</v>
      </c>
      <c r="D47" s="226"/>
      <c r="E47" s="177">
        <v>35</v>
      </c>
      <c r="F47" s="154">
        <v>167567854.56768</v>
      </c>
      <c r="G47" s="155">
        <v>10682039.452643799</v>
      </c>
      <c r="H47" s="155">
        <v>4223221.8404700002</v>
      </c>
      <c r="I47" s="155">
        <v>13406192.868148299</v>
      </c>
      <c r="J47" s="155">
        <v>67309.683202111715</v>
      </c>
      <c r="K47" s="155">
        <v>15341648.9062705</v>
      </c>
      <c r="L47" s="155">
        <v>1365240.9358125201</v>
      </c>
      <c r="M47" s="155">
        <v>4246179.2799999993</v>
      </c>
      <c r="N47" s="155">
        <v>287746.06046450068</v>
      </c>
      <c r="O47" s="155">
        <v>1446589.8321439999</v>
      </c>
      <c r="P47" s="155">
        <v>6936053.9314926025</v>
      </c>
      <c r="Q47" s="155">
        <v>0</v>
      </c>
      <c r="R47" s="155">
        <v>-49734.575683558658</v>
      </c>
      <c r="S47" s="155">
        <v>0</v>
      </c>
      <c r="T47" s="155">
        <v>568818.17499342887</v>
      </c>
      <c r="U47" s="155">
        <v>854325.1800300153</v>
      </c>
      <c r="V47" s="155">
        <v>0</v>
      </c>
      <c r="W47" s="165">
        <v>226943486.13766819</v>
      </c>
      <c r="X47" s="88">
        <v>218322830.8892507</v>
      </c>
      <c r="Y47" s="154">
        <v>7008829</v>
      </c>
      <c r="Z47" s="155">
        <v>198246</v>
      </c>
      <c r="AA47" s="155">
        <v>0</v>
      </c>
      <c r="AB47" s="165">
        <v>7207075</v>
      </c>
      <c r="AC47" s="88"/>
      <c r="AD47" s="154">
        <v>3388969.8900000006</v>
      </c>
      <c r="AE47" s="155">
        <v>404000</v>
      </c>
      <c r="AF47" s="155">
        <v>506064.75341186469</v>
      </c>
      <c r="AG47" s="155">
        <v>365350</v>
      </c>
      <c r="AH47" s="155">
        <v>0</v>
      </c>
      <c r="AI47" s="165">
        <v>4664384.6434118645</v>
      </c>
      <c r="AJ47" s="88"/>
      <c r="AK47" s="166">
        <v>238814945.78108007</v>
      </c>
      <c r="AL47" s="88"/>
      <c r="AM47" s="155">
        <v>11961875</v>
      </c>
      <c r="AN47" s="88"/>
      <c r="AO47" s="155">
        <v>29948994.506032187</v>
      </c>
      <c r="AP47" s="88"/>
      <c r="AQ47" s="154">
        <v>228663579.96467033</v>
      </c>
      <c r="AR47" s="155">
        <v>7297075</v>
      </c>
      <c r="AS47" s="155">
        <v>3388969.8900000006</v>
      </c>
      <c r="AT47" s="155">
        <v>0</v>
      </c>
      <c r="AU47" s="165">
        <v>11961875</v>
      </c>
      <c r="AV47" s="154">
        <v>28085.929892003707</v>
      </c>
      <c r="AW47" s="155">
        <v>9361.976630667903</v>
      </c>
      <c r="AX47" s="155">
        <v>0</v>
      </c>
      <c r="AY47" s="155">
        <v>1023.7499999999999</v>
      </c>
      <c r="AZ47" s="155">
        <v>0</v>
      </c>
      <c r="BA47" s="165">
        <v>11262.919160887044</v>
      </c>
      <c r="BB47" s="154">
        <v>251261765.27898675</v>
      </c>
      <c r="BC47" s="165">
        <v>-2.7066562324762344E-9</v>
      </c>
      <c r="BD47" s="99"/>
      <c r="BE47" s="88">
        <v>251311499.85467032</v>
      </c>
      <c r="BF47" s="88">
        <v>768703.03683655383</v>
      </c>
      <c r="BG47" s="88">
        <v>252080202.89150688</v>
      </c>
      <c r="BH47" s="99"/>
      <c r="BI47" s="99"/>
      <c r="BJ47" s="99"/>
      <c r="BK47" s="91"/>
      <c r="BL47" s="91"/>
    </row>
    <row r="48" spans="1:146" ht="11" thickBot="1" x14ac:dyDescent="0.3">
      <c r="A48" s="178" t="s">
        <v>357</v>
      </c>
      <c r="F48" s="138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40"/>
      <c r="Y48" s="138"/>
      <c r="Z48" s="134"/>
      <c r="AA48" s="134"/>
      <c r="AB48" s="227">
        <v>0</v>
      </c>
      <c r="AD48" s="180">
        <v>0</v>
      </c>
      <c r="AE48" s="180">
        <v>0</v>
      </c>
      <c r="AF48" s="180">
        <v>0</v>
      </c>
      <c r="AG48" s="180">
        <v>0</v>
      </c>
      <c r="AH48" s="134"/>
      <c r="AI48" s="140"/>
      <c r="AK48" s="181"/>
      <c r="AO48" s="313">
        <v>0</v>
      </c>
      <c r="AQ48" s="182"/>
      <c r="AR48" s="183"/>
      <c r="AS48" s="183"/>
      <c r="AT48" s="134"/>
      <c r="AU48" s="142"/>
      <c r="AV48" s="138"/>
      <c r="AW48" s="134"/>
      <c r="AX48" s="134"/>
      <c r="AY48" s="134"/>
      <c r="AZ48" s="134"/>
      <c r="BA48" s="184">
        <v>0</v>
      </c>
      <c r="BB48" s="182"/>
      <c r="BC48" s="251">
        <v>-2.7066562324762344E-9</v>
      </c>
      <c r="BD48" s="144"/>
      <c r="BE48" s="144"/>
      <c r="BF48" s="144"/>
      <c r="BG48" s="144"/>
      <c r="BH48" s="144"/>
      <c r="BI48" s="144"/>
      <c r="BJ48" s="144"/>
      <c r="BK48" s="144"/>
      <c r="BL48" s="144"/>
    </row>
    <row r="49" spans="1:64" ht="11" thickBot="1" x14ac:dyDescent="0.3">
      <c r="A49" s="178"/>
      <c r="D49" s="185"/>
      <c r="F49" s="180">
        <v>0</v>
      </c>
      <c r="G49" s="180">
        <v>0</v>
      </c>
      <c r="H49" s="180">
        <v>0</v>
      </c>
      <c r="I49" s="180">
        <v>0</v>
      </c>
      <c r="J49" s="180">
        <v>0</v>
      </c>
      <c r="K49" s="180">
        <v>0</v>
      </c>
      <c r="L49" s="180">
        <v>0</v>
      </c>
      <c r="M49" s="228"/>
      <c r="N49" s="180">
        <v>0</v>
      </c>
      <c r="O49" s="134"/>
      <c r="P49" s="180">
        <v>0</v>
      </c>
      <c r="Q49" s="228"/>
      <c r="R49" s="186">
        <v>0</v>
      </c>
      <c r="S49" s="228"/>
      <c r="T49" s="186">
        <v>0</v>
      </c>
      <c r="U49" s="186">
        <v>0</v>
      </c>
      <c r="V49" s="314"/>
      <c r="W49" s="187">
        <v>226943486.13766822</v>
      </c>
      <c r="Y49" s="188"/>
      <c r="Z49" s="134"/>
      <c r="AA49" s="134"/>
      <c r="AB49" s="230">
        <v>7207075</v>
      </c>
      <c r="AD49" s="188"/>
      <c r="AE49" s="134"/>
      <c r="AF49" s="134"/>
      <c r="AG49" s="134"/>
      <c r="AH49" s="134"/>
      <c r="AI49" s="140"/>
      <c r="AK49" s="231"/>
      <c r="AQ49" s="196"/>
      <c r="AR49" s="197"/>
      <c r="AS49" s="197"/>
      <c r="AT49" s="192"/>
      <c r="AU49" s="198"/>
      <c r="AV49" s="191"/>
      <c r="AW49" s="192"/>
      <c r="AX49" s="192"/>
      <c r="AY49" s="192"/>
      <c r="AZ49" s="192"/>
      <c r="BA49" s="211"/>
      <c r="BB49" s="196"/>
      <c r="BC49" s="198"/>
      <c r="BD49" s="144"/>
      <c r="BE49" s="144"/>
      <c r="BF49" s="232">
        <v>0</v>
      </c>
      <c r="BG49" s="144"/>
      <c r="BH49" s="144"/>
      <c r="BI49" s="144"/>
      <c r="BJ49" s="144"/>
      <c r="BK49" s="144"/>
      <c r="BL49" s="144"/>
    </row>
    <row r="50" spans="1:64" ht="11" thickBot="1" x14ac:dyDescent="0.3">
      <c r="A50" s="178" t="s">
        <v>357</v>
      </c>
      <c r="D50" s="190" t="s">
        <v>359</v>
      </c>
      <c r="F50" s="191"/>
      <c r="G50" s="233"/>
      <c r="H50" s="233"/>
      <c r="I50" s="233"/>
      <c r="J50" s="233"/>
      <c r="K50" s="233"/>
      <c r="L50" s="233"/>
      <c r="M50" s="233"/>
      <c r="N50" s="233"/>
      <c r="O50" s="233"/>
      <c r="P50" s="233"/>
      <c r="Q50" s="233"/>
      <c r="R50" s="233"/>
      <c r="S50" s="233"/>
      <c r="T50" s="233"/>
      <c r="U50" s="233"/>
      <c r="V50" s="193"/>
      <c r="W50" s="194">
        <v>0</v>
      </c>
      <c r="Y50" s="195" t="s">
        <v>359</v>
      </c>
      <c r="Z50" s="192"/>
      <c r="AA50" s="192"/>
      <c r="AB50" s="194">
        <v>0</v>
      </c>
      <c r="AD50" s="195"/>
      <c r="AE50" s="193"/>
      <c r="AF50" s="192"/>
      <c r="AG50" s="192"/>
      <c r="AH50" s="192"/>
      <c r="AI50" s="211"/>
      <c r="AK50" s="194"/>
      <c r="AM50" s="194">
        <v>0</v>
      </c>
      <c r="AV50" s="134"/>
      <c r="AW50" s="134"/>
      <c r="AX50" s="134"/>
      <c r="AY50" s="134"/>
      <c r="AZ50" s="134"/>
      <c r="BA50" s="134"/>
      <c r="BD50" s="144"/>
      <c r="BE50" s="144"/>
      <c r="BF50" s="144"/>
      <c r="BG50" s="144"/>
      <c r="BH50" s="144"/>
      <c r="BI50" s="144"/>
      <c r="BJ50" s="144"/>
      <c r="BK50" s="144"/>
      <c r="BL50" s="144"/>
    </row>
    <row r="51" spans="1:64" ht="10.5" x14ac:dyDescent="0.25">
      <c r="V51" s="234"/>
      <c r="W51" s="234"/>
      <c r="AK51" s="89"/>
      <c r="AV51" s="134"/>
      <c r="AW51" s="134"/>
      <c r="AX51" s="134"/>
      <c r="AY51" s="134"/>
      <c r="AZ51" s="134"/>
      <c r="BA51" s="134"/>
      <c r="BD51" s="144"/>
      <c r="BE51" s="144"/>
      <c r="BF51" s="144"/>
      <c r="BG51" s="144"/>
      <c r="BH51" s="144"/>
      <c r="BI51" s="144"/>
      <c r="BJ51" s="144"/>
      <c r="BK51" s="144"/>
      <c r="BL51" s="144"/>
    </row>
    <row r="52" spans="1:64" hidden="1" x14ac:dyDescent="0.2">
      <c r="D52" s="163" t="s">
        <v>375</v>
      </c>
      <c r="F52" s="99">
        <v>39954511.138918355</v>
      </c>
      <c r="H52" s="99">
        <v>3897790.3099799938</v>
      </c>
      <c r="I52" s="99">
        <v>-541432.59496000409</v>
      </c>
      <c r="J52" s="99">
        <v>48342.555010000018</v>
      </c>
      <c r="K52" s="99">
        <v>11053361.613424951</v>
      </c>
      <c r="L52" s="99">
        <v>192713.16516200011</v>
      </c>
      <c r="M52" s="99">
        <v>-1528820.7200000007</v>
      </c>
      <c r="N52" s="99">
        <v>32491.159320555045</v>
      </c>
      <c r="O52" s="99">
        <v>-186831.9640320004</v>
      </c>
      <c r="P52" s="99">
        <v>1040693.5816367045</v>
      </c>
      <c r="Q52" s="99">
        <v>58570.800000000047</v>
      </c>
      <c r="R52" s="99">
        <v>316481.72048020101</v>
      </c>
      <c r="T52" s="200">
        <v>568818.17499342887</v>
      </c>
      <c r="U52" s="200">
        <v>-1026407.1708545664</v>
      </c>
      <c r="V52" s="200">
        <v>408681.21134970989</v>
      </c>
      <c r="W52" s="99">
        <v>54288962.980429314</v>
      </c>
      <c r="Y52" s="235" t="s">
        <v>376</v>
      </c>
      <c r="Z52" s="236"/>
      <c r="AA52" s="236"/>
      <c r="AB52" s="236"/>
      <c r="AC52" s="236"/>
      <c r="AD52" s="236"/>
      <c r="AE52" s="236"/>
      <c r="AV52" s="134"/>
      <c r="AW52" s="134"/>
      <c r="AX52" s="134"/>
      <c r="AY52" s="134"/>
      <c r="AZ52" s="134"/>
      <c r="BA52" s="134"/>
      <c r="BD52" s="144"/>
      <c r="BE52" s="144"/>
      <c r="BF52" s="144"/>
      <c r="BG52" s="144"/>
      <c r="BH52" s="144"/>
      <c r="BI52" s="144"/>
      <c r="BJ52" s="144"/>
      <c r="BK52" s="144"/>
      <c r="BL52" s="144"/>
    </row>
    <row r="53" spans="1:64" hidden="1" x14ac:dyDescent="0.2">
      <c r="D53" s="163" t="s">
        <v>377</v>
      </c>
      <c r="T53" s="327" t="s">
        <v>362</v>
      </c>
      <c r="U53" s="327"/>
      <c r="V53" s="327"/>
      <c r="W53" s="99">
        <v>2006021.322636551</v>
      </c>
      <c r="Y53" s="235" t="s">
        <v>378</v>
      </c>
      <c r="Z53" s="236"/>
      <c r="AA53" s="236"/>
      <c r="AB53" s="236"/>
      <c r="AC53" s="236"/>
      <c r="AD53" s="236"/>
      <c r="AE53" s="236"/>
      <c r="AV53" s="134"/>
      <c r="AW53" s="134"/>
      <c r="AX53" s="134"/>
      <c r="AY53" s="134"/>
      <c r="AZ53" s="134"/>
      <c r="BA53" s="134"/>
      <c r="BD53" s="144"/>
      <c r="BE53" s="144"/>
      <c r="BF53" s="144"/>
      <c r="BG53" s="144"/>
      <c r="BH53" s="144"/>
      <c r="BI53" s="144"/>
      <c r="BJ53" s="144"/>
      <c r="BK53" s="144"/>
      <c r="BL53" s="144"/>
    </row>
    <row r="54" spans="1:64" hidden="1" x14ac:dyDescent="0.2">
      <c r="D54" s="163" t="s">
        <v>379</v>
      </c>
      <c r="W54" s="201">
        <v>56294984.303065866</v>
      </c>
      <c r="Y54" s="235" t="s">
        <v>380</v>
      </c>
      <c r="Z54" s="236"/>
      <c r="AA54" s="236"/>
      <c r="AB54" s="236"/>
      <c r="AC54" s="236"/>
      <c r="AD54" s="236"/>
      <c r="AE54" s="236"/>
      <c r="AV54" s="134"/>
      <c r="AW54" s="134"/>
      <c r="AX54" s="134"/>
      <c r="AY54" s="134"/>
      <c r="AZ54" s="134"/>
      <c r="BA54" s="134"/>
      <c r="BD54" s="144"/>
      <c r="BE54" s="144"/>
      <c r="BF54" s="144"/>
      <c r="BG54" s="144"/>
      <c r="BH54" s="144"/>
      <c r="BI54" s="144"/>
      <c r="BJ54" s="144"/>
      <c r="BK54" s="144"/>
      <c r="BL54" s="144"/>
    </row>
    <row r="55" spans="1:64" hidden="1" x14ac:dyDescent="0.2">
      <c r="W55" s="189">
        <v>48563694.204478234</v>
      </c>
      <c r="Y55" s="235" t="s">
        <v>381</v>
      </c>
      <c r="Z55" s="236"/>
      <c r="AA55" s="236"/>
      <c r="AB55" s="236"/>
      <c r="AC55" s="236"/>
      <c r="AD55" s="236"/>
      <c r="AE55" s="236"/>
      <c r="AV55" s="134"/>
      <c r="AW55" s="134"/>
      <c r="AX55" s="134"/>
      <c r="AY55" s="134"/>
      <c r="AZ55" s="134"/>
      <c r="BA55" s="134"/>
      <c r="BD55" s="144"/>
      <c r="BE55" s="144"/>
      <c r="BF55" s="144"/>
      <c r="BG55" s="144"/>
      <c r="BH55" s="144"/>
      <c r="BI55" s="144"/>
      <c r="BJ55" s="144"/>
      <c r="BK55" s="144"/>
      <c r="BL55" s="144"/>
    </row>
    <row r="56" spans="1:64" hidden="1" x14ac:dyDescent="0.2">
      <c r="D56" s="163" t="s">
        <v>382</v>
      </c>
      <c r="W56" s="201">
        <v>53972481.25994911</v>
      </c>
      <c r="AV56" s="134"/>
      <c r="AW56" s="134"/>
      <c r="AX56" s="134"/>
      <c r="AY56" s="134"/>
      <c r="AZ56" s="134"/>
      <c r="BA56" s="134"/>
      <c r="BD56" s="144"/>
      <c r="BE56" s="144"/>
      <c r="BF56" s="144"/>
      <c r="BG56" s="144"/>
      <c r="BH56" s="144"/>
      <c r="BI56" s="144"/>
      <c r="BJ56" s="144"/>
      <c r="BK56" s="144"/>
      <c r="BL56" s="144"/>
    </row>
    <row r="57" spans="1:64" hidden="1" x14ac:dyDescent="0.2">
      <c r="D57" s="163" t="s">
        <v>383</v>
      </c>
      <c r="U57" s="99">
        <v>6</v>
      </c>
      <c r="V57" s="99">
        <v>0</v>
      </c>
      <c r="W57" s="237">
        <v>55736959.291087382</v>
      </c>
      <c r="AV57" s="134"/>
      <c r="AW57" s="134"/>
      <c r="AX57" s="134"/>
      <c r="AY57" s="134"/>
      <c r="AZ57" s="134"/>
      <c r="BA57" s="134"/>
      <c r="BD57" s="144"/>
      <c r="BE57" s="144"/>
      <c r="BF57" s="144"/>
      <c r="BG57" s="144"/>
      <c r="BH57" s="144"/>
      <c r="BI57" s="144"/>
      <c r="BJ57" s="144"/>
      <c r="BK57" s="144"/>
      <c r="BL57" s="144"/>
    </row>
    <row r="58" spans="1:64" x14ac:dyDescent="0.2">
      <c r="A58" s="246">
        <v>6</v>
      </c>
      <c r="B58" s="163" t="s">
        <v>397</v>
      </c>
      <c r="O58" s="180"/>
      <c r="T58" s="99">
        <v>2</v>
      </c>
      <c r="U58" s="99">
        <v>7</v>
      </c>
      <c r="AV58" s="134"/>
      <c r="AW58" s="134"/>
      <c r="AX58" s="134"/>
      <c r="AY58" s="134"/>
      <c r="AZ58" s="134"/>
      <c r="BA58" s="134"/>
      <c r="BD58" s="144"/>
      <c r="BE58" s="144"/>
      <c r="BF58" s="144"/>
      <c r="BG58" s="144"/>
      <c r="BH58" s="144"/>
      <c r="BI58" s="144"/>
      <c r="BJ58" s="144"/>
      <c r="BK58" s="144"/>
      <c r="BL58" s="144"/>
    </row>
    <row r="59" spans="1:64" x14ac:dyDescent="0.2">
      <c r="AV59" s="134"/>
      <c r="AW59" s="134"/>
      <c r="AX59" s="134"/>
      <c r="AY59" s="134"/>
      <c r="AZ59" s="134"/>
      <c r="BA59" s="134"/>
      <c r="BD59" s="144"/>
      <c r="BE59" s="144"/>
      <c r="BF59" s="144"/>
      <c r="BG59" s="144"/>
      <c r="BH59" s="144"/>
      <c r="BI59" s="144"/>
      <c r="BJ59" s="144"/>
      <c r="BK59" s="144"/>
      <c r="BL59" s="144"/>
    </row>
    <row r="60" spans="1:64" x14ac:dyDescent="0.2">
      <c r="D60" s="163" t="s">
        <v>406</v>
      </c>
      <c r="F60" s="99">
        <v>339679151.96991992</v>
      </c>
      <c r="G60" s="99">
        <v>19357083.911306191</v>
      </c>
      <c r="H60" s="99">
        <v>10399590.511430001</v>
      </c>
      <c r="I60" s="99">
        <v>27041269.982141502</v>
      </c>
      <c r="J60" s="99">
        <v>323207.56094211177</v>
      </c>
      <c r="K60" s="99">
        <v>35181528.767265096</v>
      </c>
      <c r="L60" s="99">
        <v>7122010.1197785707</v>
      </c>
      <c r="M60" s="99">
        <v>23172006.927999981</v>
      </c>
      <c r="N60" s="99">
        <v>424638.09679111454</v>
      </c>
      <c r="O60" s="99">
        <v>3742002.4874720005</v>
      </c>
      <c r="P60" s="99">
        <v>6936053.9314926025</v>
      </c>
      <c r="R60" s="99">
        <v>-802626.69361381407</v>
      </c>
      <c r="T60" s="99">
        <v>3718495.9278130331</v>
      </c>
      <c r="U60" s="99">
        <v>3481147.9845542507</v>
      </c>
      <c r="W60" s="99">
        <v>479775561.48529267</v>
      </c>
      <c r="AV60" s="134"/>
      <c r="AW60" s="134"/>
      <c r="AX60" s="134"/>
      <c r="AY60" s="134"/>
      <c r="AZ60" s="134"/>
      <c r="BA60" s="134"/>
      <c r="BD60" s="144"/>
      <c r="BE60" s="144"/>
      <c r="BF60" s="144"/>
      <c r="BG60" s="144"/>
      <c r="BH60" s="144"/>
      <c r="BI60" s="144"/>
      <c r="BJ60" s="144"/>
      <c r="BK60" s="144"/>
      <c r="BL60" s="144"/>
    </row>
    <row r="61" spans="1:64" x14ac:dyDescent="0.2">
      <c r="D61" s="163" t="s">
        <v>407</v>
      </c>
      <c r="F61" s="250">
        <v>339679151.96991998</v>
      </c>
      <c r="G61" s="250">
        <v>19357083.911306195</v>
      </c>
      <c r="H61" s="250">
        <v>10399590.511429997</v>
      </c>
      <c r="I61" s="250">
        <v>27041269.98213768</v>
      </c>
      <c r="J61" s="250">
        <v>323207.56094211177</v>
      </c>
      <c r="K61" s="250">
        <v>35181528.767265089</v>
      </c>
      <c r="L61" s="250">
        <v>7122010.1197785707</v>
      </c>
      <c r="M61" s="250">
        <v>23172006.92799997</v>
      </c>
      <c r="N61" s="250">
        <v>424638.09679111454</v>
      </c>
      <c r="O61" s="250">
        <v>3742002.4874720019</v>
      </c>
      <c r="P61" s="250">
        <v>6936053.9314926015</v>
      </c>
      <c r="R61" s="250">
        <v>-802626.69361381419</v>
      </c>
      <c r="T61" s="250">
        <v>3718495.927813259</v>
      </c>
      <c r="U61" s="250">
        <v>3481147.7971644951</v>
      </c>
      <c r="W61" s="250">
        <v>479775561.2978996</v>
      </c>
      <c r="AV61" s="134"/>
      <c r="AW61" s="134"/>
      <c r="AX61" s="134"/>
      <c r="AY61" s="134"/>
      <c r="AZ61" s="134"/>
      <c r="BA61" s="134"/>
      <c r="BD61" s="144"/>
      <c r="BE61" s="144"/>
      <c r="BF61" s="144"/>
      <c r="BG61" s="144"/>
      <c r="BH61" s="144"/>
      <c r="BI61" s="144"/>
      <c r="BJ61" s="144"/>
      <c r="BK61" s="144"/>
      <c r="BL61" s="144"/>
    </row>
    <row r="62" spans="1:64" x14ac:dyDescent="0.2">
      <c r="D62" s="292" t="s">
        <v>264</v>
      </c>
      <c r="F62" s="189">
        <v>0</v>
      </c>
      <c r="G62" s="189">
        <v>0</v>
      </c>
      <c r="H62" s="189">
        <v>0</v>
      </c>
      <c r="I62" s="189">
        <v>3.8221478462219238E-6</v>
      </c>
      <c r="J62" s="189">
        <v>0</v>
      </c>
      <c r="K62" s="189">
        <v>0</v>
      </c>
      <c r="L62" s="189">
        <v>0</v>
      </c>
      <c r="M62" s="189">
        <v>0</v>
      </c>
      <c r="N62" s="189">
        <v>0</v>
      </c>
      <c r="O62" s="189">
        <v>0</v>
      </c>
      <c r="P62" s="189">
        <v>0</v>
      </c>
      <c r="R62" s="189">
        <v>0</v>
      </c>
      <c r="T62" s="189">
        <v>-2.2584572434425354E-7</v>
      </c>
      <c r="U62" s="189">
        <v>0.18738975562155247</v>
      </c>
      <c r="W62" s="189">
        <v>0.18739306926727295</v>
      </c>
      <c r="AV62" s="134"/>
      <c r="AW62" s="134"/>
      <c r="AX62" s="134"/>
      <c r="AY62" s="134"/>
      <c r="AZ62" s="134"/>
      <c r="BA62" s="134"/>
      <c r="BD62" s="144"/>
      <c r="BE62" s="144"/>
      <c r="BF62" s="144"/>
      <c r="BG62" s="144"/>
      <c r="BH62" s="144"/>
      <c r="BI62" s="144"/>
      <c r="BJ62" s="144"/>
      <c r="BK62" s="144"/>
      <c r="BL62" s="144"/>
    </row>
    <row r="63" spans="1:64" x14ac:dyDescent="0.2"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T63" s="95"/>
      <c r="U63" s="95"/>
      <c r="W63" s="95"/>
      <c r="AV63" s="134"/>
      <c r="AW63" s="134"/>
      <c r="AX63" s="134"/>
      <c r="AY63" s="134"/>
      <c r="AZ63" s="134"/>
      <c r="BA63" s="134"/>
      <c r="BD63" s="144"/>
      <c r="BE63" s="144"/>
      <c r="BF63" s="144"/>
      <c r="BG63" s="144"/>
      <c r="BH63" s="144"/>
      <c r="BI63" s="144"/>
      <c r="BJ63" s="144"/>
      <c r="BK63" s="144"/>
      <c r="BL63" s="144"/>
    </row>
    <row r="64" spans="1:64" x14ac:dyDescent="0.2">
      <c r="A64" s="144"/>
      <c r="B64" s="144"/>
      <c r="C64" s="144"/>
      <c r="D64" s="144"/>
      <c r="E64" s="144"/>
      <c r="F64" s="248"/>
      <c r="G64" s="248"/>
      <c r="H64" s="248"/>
      <c r="I64" s="248"/>
      <c r="J64" s="248"/>
      <c r="K64" s="248"/>
      <c r="L64" s="248"/>
      <c r="M64" s="248"/>
      <c r="N64" s="248"/>
      <c r="O64" s="248"/>
      <c r="P64" s="248"/>
      <c r="Q64" s="248"/>
      <c r="R64" s="248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44"/>
      <c r="AK64" s="144"/>
      <c r="AL64" s="144"/>
      <c r="AM64" s="144"/>
      <c r="AN64" s="144"/>
      <c r="AO64" s="144"/>
      <c r="AP64" s="144"/>
      <c r="AQ64" s="144"/>
      <c r="AR64" s="144"/>
      <c r="AS64" s="144"/>
      <c r="AT64" s="144"/>
      <c r="AU64" s="144"/>
      <c r="AV64" s="134"/>
      <c r="AW64" s="134"/>
      <c r="AX64" s="134"/>
      <c r="AY64" s="134"/>
      <c r="AZ64" s="134"/>
      <c r="BA64" s="134"/>
      <c r="BB64" s="144"/>
      <c r="BC64" s="144"/>
      <c r="BD64" s="144"/>
      <c r="BE64" s="144"/>
      <c r="BF64" s="144"/>
      <c r="BG64" s="144"/>
      <c r="BH64" s="144"/>
      <c r="BI64" s="144"/>
      <c r="BJ64" s="144"/>
      <c r="BK64" s="144"/>
      <c r="BL64" s="144"/>
    </row>
    <row r="65" spans="1:64" x14ac:dyDescent="0.2">
      <c r="A65" s="144"/>
      <c r="B65" s="144"/>
      <c r="C65" s="144"/>
      <c r="D65" s="316" t="s">
        <v>434</v>
      </c>
      <c r="E65" s="144"/>
      <c r="F65" s="318">
        <v>0.73836820531623537</v>
      </c>
      <c r="G65" s="318">
        <v>4.7069160848987192E-2</v>
      </c>
      <c r="H65" s="318">
        <v>1.8609134425246796E-2</v>
      </c>
      <c r="I65" s="318">
        <v>5.907282511742086E-2</v>
      </c>
      <c r="J65" s="318">
        <v>2.9659226773876381E-4</v>
      </c>
      <c r="K65" s="318">
        <v>6.7601186389478332E-2</v>
      </c>
      <c r="L65" s="318">
        <v>6.0157749360752275E-3</v>
      </c>
      <c r="M65" s="318">
        <v>1.8710293704681115E-2</v>
      </c>
      <c r="N65" s="318">
        <v>1.2679194514970502E-3</v>
      </c>
      <c r="O65" s="318">
        <v>6.3742293588742675E-3</v>
      </c>
      <c r="P65" s="318">
        <v>3.0562912597919031E-2</v>
      </c>
      <c r="Q65" s="318">
        <v>0</v>
      </c>
      <c r="R65" s="318">
        <v>-2.1914960649449408E-4</v>
      </c>
      <c r="S65" s="318">
        <v>0</v>
      </c>
      <c r="T65" s="318">
        <v>2.5064309387067981E-3</v>
      </c>
      <c r="U65" s="318">
        <v>3.7644842536338125E-3</v>
      </c>
      <c r="V65" s="318">
        <v>0</v>
      </c>
      <c r="W65" s="318">
        <v>1</v>
      </c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  <c r="AJ65" s="144"/>
      <c r="AK65" s="144"/>
      <c r="AL65" s="144"/>
      <c r="AM65" s="144"/>
      <c r="AN65" s="144"/>
      <c r="AO65" s="144"/>
      <c r="AP65" s="144"/>
      <c r="AQ65" s="144"/>
      <c r="AR65" s="144"/>
      <c r="AS65" s="144"/>
      <c r="AT65" s="144"/>
      <c r="AU65" s="144"/>
      <c r="AV65" s="134"/>
      <c r="AW65" s="134"/>
      <c r="AX65" s="134"/>
      <c r="AY65" s="134"/>
      <c r="AZ65" s="134"/>
      <c r="BA65" s="134"/>
      <c r="BB65" s="144"/>
      <c r="BC65" s="144"/>
      <c r="BD65" s="144"/>
      <c r="BE65" s="144"/>
      <c r="BF65" s="144"/>
      <c r="BG65" s="144"/>
      <c r="BH65" s="144"/>
      <c r="BI65" s="144"/>
      <c r="BJ65" s="144"/>
      <c r="BK65" s="144"/>
      <c r="BL65" s="144"/>
    </row>
    <row r="66" spans="1:64" x14ac:dyDescent="0.2">
      <c r="A66" s="144"/>
      <c r="B66" s="144"/>
      <c r="C66" s="144"/>
      <c r="D66" s="316" t="s">
        <v>435</v>
      </c>
      <c r="E66" s="144"/>
      <c r="F66" s="318">
        <v>0.73496968789099149</v>
      </c>
      <c r="G66" s="318">
        <v>4.7504108534559289E-2</v>
      </c>
      <c r="H66" s="318">
        <v>1.8700159081428667E-2</v>
      </c>
      <c r="I66" s="318">
        <v>5.8876574111955571E-2</v>
      </c>
      <c r="J66" s="318">
        <v>1.6984320704442184E-4</v>
      </c>
      <c r="K66" s="318">
        <v>6.728782346110361E-2</v>
      </c>
      <c r="L66" s="318">
        <v>5.9812463327597711E-3</v>
      </c>
      <c r="M66" s="318">
        <v>1.9003842794561021E-2</v>
      </c>
      <c r="N66" s="318">
        <v>1.2797353268755281E-3</v>
      </c>
      <c r="O66" s="318">
        <v>6.6665942128073434E-3</v>
      </c>
      <c r="P66" s="318">
        <v>3.0473108800359222E-2</v>
      </c>
      <c r="Q66" s="318">
        <v>4.6484571714274566E-4</v>
      </c>
      <c r="R66" s="318">
        <v>-2.2685453717680357E-4</v>
      </c>
      <c r="S66" s="318">
        <v>0</v>
      </c>
      <c r="T66" s="318">
        <v>3.1919608817914699E-3</v>
      </c>
      <c r="U66" s="318">
        <v>5.6573241837964052E-3</v>
      </c>
      <c r="V66" s="318">
        <v>0</v>
      </c>
      <c r="W66" s="318">
        <v>1</v>
      </c>
      <c r="X66" s="144"/>
      <c r="Y66" s="144"/>
      <c r="Z66" s="144"/>
      <c r="AA66" s="144"/>
      <c r="AB66" s="144"/>
      <c r="AC66" s="144"/>
      <c r="AD66" s="144"/>
      <c r="AE66" s="144"/>
      <c r="AF66" s="144"/>
      <c r="AG66" s="144"/>
      <c r="AH66" s="144"/>
      <c r="AI66" s="144"/>
      <c r="AJ66" s="144"/>
      <c r="AK66" s="144"/>
      <c r="AL66" s="144"/>
      <c r="AM66" s="144"/>
      <c r="AN66" s="144"/>
      <c r="AO66" s="144"/>
      <c r="AP66" s="144"/>
      <c r="AQ66" s="144"/>
      <c r="AR66" s="144"/>
      <c r="AS66" s="144"/>
      <c r="AT66" s="144"/>
      <c r="AU66" s="144"/>
      <c r="AV66" s="134"/>
      <c r="AW66" s="134"/>
      <c r="AX66" s="134"/>
      <c r="AY66" s="134"/>
      <c r="AZ66" s="134"/>
      <c r="BA66" s="134"/>
      <c r="BB66" s="144"/>
      <c r="BC66" s="144"/>
      <c r="BD66" s="144"/>
      <c r="BE66" s="144"/>
      <c r="BF66" s="144"/>
      <c r="BG66" s="144"/>
      <c r="BH66" s="144"/>
      <c r="BI66" s="144"/>
      <c r="BJ66" s="144"/>
      <c r="BK66" s="144"/>
      <c r="BL66" s="144"/>
    </row>
    <row r="67" spans="1:64" x14ac:dyDescent="0.2">
      <c r="A67" s="144"/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  <c r="AJ67" s="144"/>
      <c r="AK67" s="144"/>
      <c r="AL67" s="144"/>
      <c r="AM67" s="144"/>
      <c r="AN67" s="144"/>
      <c r="AO67" s="144"/>
      <c r="AP67" s="144"/>
      <c r="AQ67" s="144"/>
      <c r="AR67" s="144"/>
      <c r="AS67" s="144"/>
      <c r="AT67" s="144"/>
      <c r="AU67" s="144"/>
      <c r="AV67" s="134"/>
      <c r="AW67" s="134"/>
      <c r="AX67" s="134"/>
      <c r="AY67" s="134"/>
      <c r="AZ67" s="134"/>
      <c r="BA67" s="134"/>
      <c r="BB67" s="144"/>
      <c r="BC67" s="144"/>
      <c r="BD67" s="144"/>
      <c r="BE67" s="144"/>
      <c r="BF67" s="144"/>
      <c r="BG67" s="144"/>
      <c r="BH67" s="144"/>
      <c r="BI67" s="144"/>
      <c r="BJ67" s="144"/>
      <c r="BK67" s="144"/>
      <c r="BL67" s="144"/>
    </row>
    <row r="68" spans="1:64" x14ac:dyDescent="0.2">
      <c r="A68" s="144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44"/>
      <c r="AG68" s="144"/>
      <c r="AH68" s="144"/>
      <c r="AI68" s="144"/>
      <c r="AJ68" s="144"/>
      <c r="AK68" s="144"/>
      <c r="AL68" s="144"/>
      <c r="AM68" s="144"/>
      <c r="AN68" s="144"/>
      <c r="AO68" s="144"/>
      <c r="AP68" s="144"/>
      <c r="AQ68" s="144"/>
      <c r="AR68" s="144"/>
      <c r="AS68" s="144"/>
      <c r="AT68" s="144"/>
      <c r="AU68" s="144"/>
      <c r="AV68" s="134"/>
      <c r="AW68" s="134"/>
      <c r="AX68" s="134"/>
      <c r="AY68" s="134"/>
      <c r="AZ68" s="134"/>
      <c r="BA68" s="134"/>
      <c r="BB68" s="144"/>
      <c r="BC68" s="144"/>
      <c r="BD68" s="144"/>
      <c r="BE68" s="144"/>
      <c r="BF68" s="144"/>
      <c r="BG68" s="144"/>
      <c r="BH68" s="144"/>
      <c r="BI68" s="144"/>
      <c r="BJ68" s="144"/>
      <c r="BK68" s="144"/>
      <c r="BL68" s="144"/>
    </row>
    <row r="69" spans="1:64" x14ac:dyDescent="0.2">
      <c r="A69" s="144"/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4"/>
      <c r="AE69" s="144"/>
      <c r="AF69" s="144"/>
      <c r="AG69" s="144"/>
      <c r="AH69" s="144"/>
      <c r="AI69" s="144"/>
      <c r="AJ69" s="144"/>
      <c r="AK69" s="144"/>
      <c r="AL69" s="144"/>
      <c r="AM69" s="144"/>
      <c r="AN69" s="144"/>
      <c r="AO69" s="144"/>
      <c r="AP69" s="144"/>
      <c r="AQ69" s="144"/>
      <c r="AR69" s="144"/>
      <c r="AS69" s="144"/>
      <c r="AT69" s="144"/>
      <c r="AU69" s="144"/>
      <c r="AV69" s="134"/>
      <c r="AW69" s="134"/>
      <c r="AX69" s="134"/>
      <c r="AY69" s="134"/>
      <c r="AZ69" s="134"/>
      <c r="BA69" s="134"/>
      <c r="BB69" s="144"/>
      <c r="BC69" s="144"/>
      <c r="BD69" s="144"/>
      <c r="BE69" s="144"/>
      <c r="BF69" s="144"/>
      <c r="BG69" s="144"/>
      <c r="BH69" s="144"/>
      <c r="BI69" s="144"/>
      <c r="BJ69" s="144"/>
      <c r="BK69" s="144"/>
      <c r="BL69" s="144"/>
    </row>
    <row r="70" spans="1:64" x14ac:dyDescent="0.2">
      <c r="A70" s="144"/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4"/>
      <c r="AL70" s="144"/>
      <c r="AM70" s="144"/>
      <c r="AN70" s="144"/>
      <c r="AO70" s="144"/>
      <c r="AP70" s="144"/>
      <c r="AQ70" s="144"/>
      <c r="AR70" s="144"/>
      <c r="AS70" s="144"/>
      <c r="AT70" s="144"/>
      <c r="AU70" s="144"/>
      <c r="AV70" s="134"/>
      <c r="AW70" s="134"/>
      <c r="AX70" s="134"/>
      <c r="AY70" s="134"/>
      <c r="AZ70" s="134"/>
      <c r="BA70" s="134"/>
      <c r="BB70" s="144"/>
      <c r="BC70" s="144"/>
      <c r="BD70" s="144"/>
      <c r="BE70" s="144"/>
      <c r="BF70" s="144"/>
      <c r="BG70" s="144"/>
      <c r="BH70" s="144"/>
      <c r="BI70" s="144"/>
      <c r="BJ70" s="144"/>
      <c r="BK70" s="144"/>
      <c r="BL70" s="144"/>
    </row>
    <row r="71" spans="1:64" x14ac:dyDescent="0.2">
      <c r="A71" s="144"/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  <c r="AK71" s="144"/>
      <c r="AL71" s="144"/>
      <c r="AM71" s="144"/>
      <c r="AN71" s="144"/>
      <c r="AO71" s="144"/>
      <c r="AP71" s="144"/>
      <c r="AQ71" s="144"/>
      <c r="AR71" s="144"/>
      <c r="AS71" s="144"/>
      <c r="AT71" s="144"/>
      <c r="AU71" s="144"/>
      <c r="AV71" s="134"/>
      <c r="AW71" s="134"/>
      <c r="AX71" s="134"/>
      <c r="AY71" s="134"/>
      <c r="AZ71" s="134"/>
      <c r="BA71" s="134"/>
      <c r="BB71" s="144"/>
      <c r="BC71" s="144"/>
      <c r="BD71" s="144"/>
      <c r="BE71" s="144"/>
      <c r="BF71" s="144"/>
      <c r="BG71" s="144"/>
      <c r="BH71" s="144"/>
      <c r="BI71" s="144"/>
      <c r="BJ71" s="144"/>
      <c r="BK71" s="144"/>
      <c r="BL71" s="144"/>
    </row>
    <row r="72" spans="1:64" x14ac:dyDescent="0.2">
      <c r="A72" s="144"/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  <c r="AP72" s="144"/>
      <c r="AQ72" s="144"/>
      <c r="AR72" s="144"/>
      <c r="AS72" s="144"/>
      <c r="AT72" s="144"/>
      <c r="AU72" s="144"/>
      <c r="AV72" s="134"/>
      <c r="AW72" s="134"/>
      <c r="AX72" s="134"/>
      <c r="AY72" s="134"/>
      <c r="AZ72" s="134"/>
      <c r="BA72" s="134"/>
      <c r="BB72" s="144"/>
      <c r="BC72" s="144"/>
      <c r="BD72" s="144"/>
      <c r="BE72" s="144"/>
      <c r="BF72" s="144"/>
      <c r="BG72" s="144"/>
      <c r="BH72" s="144"/>
      <c r="BI72" s="144"/>
      <c r="BJ72" s="144"/>
      <c r="BK72" s="144"/>
      <c r="BL72" s="144"/>
    </row>
    <row r="73" spans="1:64" x14ac:dyDescent="0.2">
      <c r="A73" s="144"/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AE73" s="144"/>
      <c r="AF73" s="144"/>
      <c r="AG73" s="144"/>
      <c r="AH73" s="144"/>
      <c r="AI73" s="144"/>
      <c r="AJ73" s="144"/>
      <c r="AK73" s="144"/>
      <c r="AL73" s="144"/>
      <c r="AM73" s="144"/>
      <c r="AN73" s="144"/>
      <c r="AO73" s="144"/>
      <c r="AP73" s="144"/>
      <c r="AQ73" s="144"/>
      <c r="AR73" s="144"/>
      <c r="AS73" s="144"/>
      <c r="AT73" s="144"/>
      <c r="AU73" s="144"/>
      <c r="AV73" s="134"/>
      <c r="AW73" s="134"/>
      <c r="AX73" s="134"/>
      <c r="AY73" s="134"/>
      <c r="AZ73" s="134"/>
      <c r="BA73" s="134"/>
      <c r="BB73" s="144"/>
      <c r="BC73" s="144"/>
      <c r="BD73" s="144"/>
      <c r="BE73" s="144"/>
      <c r="BF73" s="144"/>
      <c r="BG73" s="144"/>
      <c r="BH73" s="144"/>
      <c r="BI73" s="144"/>
      <c r="BJ73" s="144"/>
      <c r="BK73" s="144"/>
      <c r="BL73" s="144"/>
    </row>
    <row r="74" spans="1:64" x14ac:dyDescent="0.2">
      <c r="A74" s="144"/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  <c r="AD74" s="144"/>
      <c r="AE74" s="144"/>
      <c r="AF74" s="144"/>
      <c r="AG74" s="144"/>
      <c r="AH74" s="144"/>
      <c r="AI74" s="144"/>
      <c r="AJ74" s="144"/>
      <c r="AK74" s="144"/>
      <c r="AL74" s="144"/>
      <c r="AM74" s="144"/>
      <c r="AN74" s="144"/>
      <c r="AO74" s="144"/>
      <c r="AP74" s="144"/>
      <c r="AQ74" s="144"/>
      <c r="AR74" s="144"/>
      <c r="AS74" s="144"/>
      <c r="AT74" s="144"/>
      <c r="AU74" s="144"/>
      <c r="AV74" s="134"/>
      <c r="AW74" s="134"/>
      <c r="AX74" s="134"/>
      <c r="AY74" s="134"/>
      <c r="AZ74" s="134"/>
      <c r="BA74" s="134"/>
      <c r="BB74" s="144"/>
      <c r="BC74" s="144"/>
      <c r="BD74" s="144"/>
      <c r="BE74" s="144"/>
      <c r="BF74" s="144"/>
      <c r="BG74" s="144"/>
      <c r="BH74" s="144"/>
      <c r="BI74" s="144"/>
      <c r="BJ74" s="144"/>
      <c r="BK74" s="144"/>
      <c r="BL74" s="144"/>
    </row>
    <row r="75" spans="1:64" x14ac:dyDescent="0.2">
      <c r="A75" s="144"/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44"/>
      <c r="AC75" s="144"/>
      <c r="AD75" s="144"/>
      <c r="AE75" s="144"/>
      <c r="AF75" s="144"/>
      <c r="AG75" s="144"/>
      <c r="AH75" s="144"/>
      <c r="AI75" s="144"/>
      <c r="AJ75" s="144"/>
      <c r="AK75" s="144"/>
      <c r="AL75" s="144"/>
      <c r="AM75" s="144"/>
      <c r="AN75" s="144"/>
      <c r="AO75" s="144"/>
      <c r="AP75" s="144"/>
      <c r="AQ75" s="144"/>
      <c r="AR75" s="144"/>
      <c r="AS75" s="144"/>
      <c r="AT75" s="144"/>
      <c r="AU75" s="144"/>
      <c r="AV75" s="134"/>
      <c r="AW75" s="134"/>
      <c r="AX75" s="134"/>
      <c r="AY75" s="134"/>
      <c r="AZ75" s="134"/>
      <c r="BA75" s="134"/>
      <c r="BB75" s="144"/>
      <c r="BC75" s="144"/>
      <c r="BD75" s="144"/>
      <c r="BE75" s="144"/>
      <c r="BF75" s="144"/>
      <c r="BG75" s="144"/>
      <c r="BH75" s="144"/>
      <c r="BI75" s="144"/>
      <c r="BJ75" s="144"/>
      <c r="BK75" s="144"/>
      <c r="BL75" s="144"/>
    </row>
    <row r="76" spans="1:64" x14ac:dyDescent="0.2">
      <c r="A76" s="144"/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4"/>
      <c r="AG76" s="144"/>
      <c r="AH76" s="144"/>
      <c r="AI76" s="144"/>
      <c r="AJ76" s="144"/>
      <c r="AK76" s="144"/>
      <c r="AL76" s="144"/>
      <c r="AM76" s="144"/>
      <c r="AN76" s="144"/>
      <c r="AO76" s="144"/>
      <c r="AP76" s="144"/>
      <c r="AQ76" s="144"/>
      <c r="AR76" s="144"/>
      <c r="AS76" s="144"/>
      <c r="AT76" s="144"/>
      <c r="AU76" s="144"/>
      <c r="AV76" s="134"/>
      <c r="AW76" s="134"/>
      <c r="AX76" s="134"/>
      <c r="AY76" s="134"/>
      <c r="AZ76" s="134"/>
      <c r="BA76" s="134"/>
      <c r="BB76" s="144"/>
      <c r="BC76" s="144"/>
      <c r="BD76" s="144"/>
      <c r="BE76" s="144"/>
      <c r="BF76" s="144"/>
      <c r="BG76" s="144"/>
      <c r="BH76" s="144"/>
      <c r="BI76" s="144"/>
      <c r="BJ76" s="144"/>
      <c r="BK76" s="144"/>
      <c r="BL76" s="144"/>
    </row>
    <row r="77" spans="1:64" x14ac:dyDescent="0.2">
      <c r="A77" s="144"/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  <c r="AC77" s="144"/>
      <c r="AD77" s="144"/>
      <c r="AE77" s="144"/>
      <c r="AF77" s="144"/>
      <c r="AG77" s="144"/>
      <c r="AH77" s="144"/>
      <c r="AI77" s="144"/>
      <c r="AJ77" s="144"/>
      <c r="AK77" s="144"/>
      <c r="AL77" s="144"/>
      <c r="AM77" s="144"/>
      <c r="AN77" s="144"/>
      <c r="AO77" s="144"/>
      <c r="AP77" s="144"/>
      <c r="AQ77" s="144"/>
      <c r="AR77" s="144"/>
      <c r="AS77" s="144"/>
      <c r="AT77" s="144"/>
      <c r="AU77" s="144"/>
      <c r="AV77" s="134"/>
      <c r="AW77" s="134"/>
      <c r="AX77" s="134"/>
      <c r="AY77" s="134"/>
      <c r="AZ77" s="134"/>
      <c r="BA77" s="134"/>
      <c r="BB77" s="144"/>
      <c r="BC77" s="144"/>
      <c r="BD77" s="144"/>
      <c r="BE77" s="144"/>
      <c r="BF77" s="144"/>
      <c r="BG77" s="144"/>
      <c r="BH77" s="144"/>
      <c r="BI77" s="144"/>
      <c r="BJ77" s="144"/>
      <c r="BK77" s="144"/>
      <c r="BL77" s="144"/>
    </row>
    <row r="78" spans="1:64" x14ac:dyDescent="0.2">
      <c r="A78" s="144"/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  <c r="AH78" s="144"/>
      <c r="AI78" s="144"/>
      <c r="AJ78" s="144"/>
      <c r="AK78" s="144"/>
      <c r="AL78" s="144"/>
      <c r="AM78" s="144"/>
      <c r="AN78" s="144"/>
      <c r="AO78" s="144"/>
      <c r="AP78" s="144"/>
      <c r="AQ78" s="144"/>
      <c r="AR78" s="144"/>
      <c r="AS78" s="144"/>
      <c r="AT78" s="144"/>
      <c r="AU78" s="144"/>
      <c r="AV78" s="134"/>
      <c r="AW78" s="134"/>
      <c r="AX78" s="134"/>
      <c r="AY78" s="134"/>
      <c r="AZ78" s="134"/>
      <c r="BA78" s="134"/>
      <c r="BB78" s="144"/>
      <c r="BC78" s="144"/>
      <c r="BD78" s="144"/>
      <c r="BE78" s="144"/>
      <c r="BF78" s="144"/>
      <c r="BG78" s="144"/>
      <c r="BH78" s="144"/>
      <c r="BI78" s="144"/>
      <c r="BJ78" s="144"/>
      <c r="BK78" s="144"/>
      <c r="BL78" s="144"/>
    </row>
    <row r="79" spans="1:64" x14ac:dyDescent="0.2">
      <c r="A79" s="144"/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44"/>
      <c r="AA79" s="144"/>
      <c r="AB79" s="144"/>
      <c r="AC79" s="144"/>
      <c r="AD79" s="144"/>
      <c r="AE79" s="144"/>
      <c r="AF79" s="144"/>
      <c r="AG79" s="144"/>
      <c r="AH79" s="144"/>
      <c r="AI79" s="144"/>
      <c r="AJ79" s="144"/>
      <c r="AK79" s="144"/>
      <c r="AL79" s="144"/>
      <c r="AM79" s="144"/>
      <c r="AN79" s="144"/>
      <c r="AO79" s="144"/>
      <c r="AP79" s="144"/>
      <c r="AQ79" s="144"/>
      <c r="AR79" s="144"/>
      <c r="AS79" s="144"/>
      <c r="AT79" s="144"/>
      <c r="AU79" s="144"/>
      <c r="AV79" s="134"/>
      <c r="AW79" s="134"/>
      <c r="AX79" s="134"/>
      <c r="AY79" s="134"/>
      <c r="AZ79" s="134"/>
      <c r="BA79" s="134"/>
      <c r="BB79" s="144"/>
      <c r="BC79" s="144"/>
      <c r="BD79" s="144"/>
      <c r="BE79" s="144"/>
      <c r="BF79" s="144"/>
      <c r="BG79" s="144"/>
      <c r="BH79" s="144"/>
      <c r="BI79" s="144"/>
      <c r="BJ79" s="144"/>
      <c r="BK79" s="144"/>
      <c r="BL79" s="144"/>
    </row>
    <row r="80" spans="1:64" x14ac:dyDescent="0.2">
      <c r="A80" s="144"/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4"/>
      <c r="AE80" s="144"/>
      <c r="AF80" s="144"/>
      <c r="AG80" s="144"/>
      <c r="AH80" s="144"/>
      <c r="AI80" s="144"/>
      <c r="AJ80" s="144"/>
      <c r="AK80" s="144"/>
      <c r="AL80" s="144"/>
      <c r="AM80" s="144"/>
      <c r="AN80" s="144"/>
      <c r="AO80" s="144"/>
      <c r="AP80" s="144"/>
      <c r="AQ80" s="144"/>
      <c r="AR80" s="144"/>
      <c r="AS80" s="144"/>
      <c r="AT80" s="144"/>
      <c r="AU80" s="144"/>
      <c r="AV80" s="134"/>
      <c r="AW80" s="134"/>
      <c r="AX80" s="134"/>
      <c r="AY80" s="134"/>
      <c r="AZ80" s="134"/>
      <c r="BA80" s="134"/>
      <c r="BB80" s="144"/>
      <c r="BC80" s="144"/>
      <c r="BD80" s="144"/>
      <c r="BE80" s="144"/>
      <c r="BF80" s="144"/>
      <c r="BG80" s="144"/>
      <c r="BH80" s="144"/>
      <c r="BI80" s="144"/>
      <c r="BJ80" s="144"/>
      <c r="BK80" s="144"/>
      <c r="BL80" s="144"/>
    </row>
    <row r="81" spans="1:64" x14ac:dyDescent="0.2">
      <c r="A81" s="144"/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  <c r="AJ81" s="144"/>
      <c r="AK81" s="144"/>
      <c r="AL81" s="144"/>
      <c r="AM81" s="144"/>
      <c r="AN81" s="144"/>
      <c r="AO81" s="144"/>
      <c r="AP81" s="144"/>
      <c r="AQ81" s="144"/>
      <c r="AR81" s="144"/>
      <c r="AS81" s="144"/>
      <c r="AT81" s="144"/>
      <c r="AU81" s="144"/>
      <c r="AV81" s="134"/>
      <c r="AW81" s="134"/>
      <c r="AX81" s="134"/>
      <c r="AY81" s="134"/>
      <c r="AZ81" s="134"/>
      <c r="BA81" s="134"/>
      <c r="BB81" s="144"/>
      <c r="BC81" s="144"/>
      <c r="BD81" s="144"/>
      <c r="BE81" s="144"/>
      <c r="BF81" s="144"/>
      <c r="BG81" s="144"/>
      <c r="BH81" s="144"/>
      <c r="BI81" s="144"/>
      <c r="BJ81" s="144"/>
      <c r="BK81" s="144"/>
      <c r="BL81" s="144"/>
    </row>
    <row r="82" spans="1:64" x14ac:dyDescent="0.2">
      <c r="A82" s="144"/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  <c r="AQ82" s="144"/>
      <c r="AR82" s="144"/>
      <c r="AS82" s="144"/>
      <c r="AT82" s="144"/>
      <c r="AU82" s="144"/>
      <c r="AV82" s="134"/>
      <c r="AW82" s="134"/>
      <c r="AX82" s="134"/>
      <c r="AY82" s="134"/>
      <c r="AZ82" s="134"/>
      <c r="BA82" s="134"/>
      <c r="BB82" s="144"/>
      <c r="BC82" s="144"/>
      <c r="BD82" s="144"/>
      <c r="BE82" s="144"/>
      <c r="BF82" s="144"/>
      <c r="BG82" s="144"/>
      <c r="BH82" s="144"/>
      <c r="BI82" s="144"/>
      <c r="BJ82" s="144"/>
      <c r="BK82" s="144"/>
      <c r="BL82" s="144"/>
    </row>
    <row r="83" spans="1:64" x14ac:dyDescent="0.2">
      <c r="A83" s="144"/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 s="144"/>
      <c r="AO83" s="144"/>
      <c r="AP83" s="144"/>
      <c r="AQ83" s="144"/>
      <c r="AR83" s="144"/>
      <c r="AS83" s="144"/>
      <c r="AT83" s="144"/>
      <c r="AU83" s="144"/>
      <c r="AV83" s="134"/>
      <c r="AW83" s="134"/>
      <c r="AX83" s="134"/>
      <c r="AY83" s="134"/>
      <c r="AZ83" s="134"/>
      <c r="BA83" s="134"/>
      <c r="BB83" s="144"/>
      <c r="BC83" s="144"/>
      <c r="BD83" s="144"/>
      <c r="BE83" s="144"/>
      <c r="BF83" s="144"/>
      <c r="BG83" s="144"/>
      <c r="BH83" s="144"/>
      <c r="BI83" s="144"/>
      <c r="BJ83" s="144"/>
      <c r="BK83" s="144"/>
      <c r="BL83" s="144"/>
    </row>
    <row r="84" spans="1:64" x14ac:dyDescent="0.2">
      <c r="A84" s="144"/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  <c r="AQ84" s="144"/>
      <c r="AR84" s="144"/>
      <c r="AS84" s="144"/>
      <c r="AT84" s="144"/>
      <c r="AU84" s="144"/>
      <c r="AV84" s="134"/>
      <c r="AW84" s="134"/>
      <c r="AX84" s="134"/>
      <c r="AY84" s="134"/>
      <c r="AZ84" s="134"/>
      <c r="BA84" s="134"/>
      <c r="BB84" s="144"/>
      <c r="BC84" s="144"/>
      <c r="BD84" s="144"/>
      <c r="BE84" s="144"/>
      <c r="BF84" s="144"/>
      <c r="BG84" s="144"/>
      <c r="BH84" s="144"/>
      <c r="BI84" s="144"/>
      <c r="BJ84" s="144"/>
      <c r="BK84" s="144"/>
      <c r="BL84" s="144"/>
    </row>
    <row r="85" spans="1:64" x14ac:dyDescent="0.2">
      <c r="A85" s="144"/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  <c r="AQ85" s="144"/>
      <c r="AR85" s="144"/>
      <c r="AS85" s="144"/>
      <c r="AT85" s="144"/>
      <c r="AU85" s="144"/>
      <c r="AV85" s="134"/>
      <c r="AW85" s="134"/>
      <c r="AX85" s="134"/>
      <c r="AY85" s="134"/>
      <c r="AZ85" s="134"/>
      <c r="BA85" s="134"/>
      <c r="BB85" s="144"/>
      <c r="BC85" s="144"/>
      <c r="BD85" s="144"/>
      <c r="BE85" s="144"/>
      <c r="BF85" s="144"/>
      <c r="BG85" s="144"/>
      <c r="BH85" s="144"/>
      <c r="BI85" s="144"/>
      <c r="BJ85" s="144"/>
      <c r="BK85" s="144"/>
      <c r="BL85" s="144"/>
    </row>
    <row r="86" spans="1:64" x14ac:dyDescent="0.2">
      <c r="A86" s="144"/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4"/>
      <c r="AJ86" s="144"/>
      <c r="AK86" s="144"/>
      <c r="AL86" s="144"/>
      <c r="AM86" s="144"/>
      <c r="AN86" s="144"/>
      <c r="AO86" s="144"/>
      <c r="AP86" s="144"/>
      <c r="AQ86" s="144"/>
      <c r="AR86" s="144"/>
      <c r="AS86" s="144"/>
      <c r="AT86" s="144"/>
      <c r="AU86" s="144"/>
      <c r="AV86" s="134"/>
      <c r="AW86" s="134"/>
      <c r="AX86" s="134"/>
      <c r="AY86" s="134"/>
      <c r="AZ86" s="134"/>
      <c r="BA86" s="134"/>
      <c r="BB86" s="144"/>
      <c r="BC86" s="144"/>
      <c r="BD86" s="144"/>
      <c r="BE86" s="144"/>
      <c r="BF86" s="144"/>
      <c r="BG86" s="144"/>
      <c r="BH86" s="144"/>
      <c r="BI86" s="144"/>
      <c r="BJ86" s="144"/>
      <c r="BK86" s="144"/>
      <c r="BL86" s="144"/>
    </row>
    <row r="87" spans="1:64" x14ac:dyDescent="0.2">
      <c r="A87" s="144"/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N87" s="144"/>
      <c r="AO87" s="144"/>
      <c r="AP87" s="144"/>
      <c r="AQ87" s="144"/>
      <c r="AR87" s="144"/>
      <c r="AS87" s="144"/>
      <c r="AT87" s="144"/>
      <c r="AU87" s="144"/>
      <c r="AV87" s="134"/>
      <c r="AW87" s="134"/>
      <c r="AX87" s="134"/>
      <c r="AY87" s="134"/>
      <c r="AZ87" s="134"/>
      <c r="BA87" s="134"/>
      <c r="BB87" s="144"/>
      <c r="BC87" s="144"/>
      <c r="BD87" s="144"/>
      <c r="BE87" s="144"/>
      <c r="BF87" s="144"/>
      <c r="BG87" s="144"/>
      <c r="BH87" s="144"/>
      <c r="BI87" s="144"/>
      <c r="BJ87" s="144"/>
      <c r="BK87" s="144"/>
      <c r="BL87" s="144"/>
    </row>
    <row r="88" spans="1:64" x14ac:dyDescent="0.2">
      <c r="A88" s="144"/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4"/>
      <c r="AC88" s="144"/>
      <c r="AD88" s="144"/>
      <c r="AE88" s="144"/>
      <c r="AF88" s="144"/>
      <c r="AG88" s="144"/>
      <c r="AH88" s="144"/>
      <c r="AI88" s="144"/>
      <c r="AJ88" s="144"/>
      <c r="AK88" s="144"/>
      <c r="AL88" s="144"/>
      <c r="AM88" s="144"/>
      <c r="AN88" s="144"/>
      <c r="AO88" s="144"/>
      <c r="AP88" s="144"/>
      <c r="AQ88" s="144"/>
      <c r="AR88" s="144"/>
      <c r="AS88" s="144"/>
      <c r="AT88" s="144"/>
      <c r="AU88" s="144"/>
      <c r="AV88" s="134"/>
      <c r="AW88" s="134"/>
      <c r="AX88" s="134"/>
      <c r="AY88" s="134"/>
      <c r="AZ88" s="134"/>
      <c r="BA88" s="134"/>
      <c r="BB88" s="144"/>
      <c r="BC88" s="144"/>
      <c r="BD88" s="144"/>
      <c r="BE88" s="144"/>
      <c r="BF88" s="144"/>
      <c r="BG88" s="144"/>
      <c r="BH88" s="144"/>
      <c r="BI88" s="144"/>
      <c r="BJ88" s="144"/>
      <c r="BK88" s="144"/>
      <c r="BL88" s="144"/>
    </row>
    <row r="89" spans="1:64" x14ac:dyDescent="0.2">
      <c r="A89" s="144"/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44"/>
      <c r="AC89" s="144"/>
      <c r="AD89" s="144"/>
      <c r="AE89" s="144"/>
      <c r="AF89" s="144"/>
      <c r="AG89" s="144"/>
      <c r="AH89" s="144"/>
      <c r="AI89" s="144"/>
      <c r="AJ89" s="144"/>
      <c r="AK89" s="144"/>
      <c r="AL89" s="144"/>
      <c r="AM89" s="144"/>
      <c r="AN89" s="144"/>
      <c r="AO89" s="144"/>
      <c r="AP89" s="144"/>
      <c r="AQ89" s="144"/>
      <c r="AR89" s="144"/>
      <c r="AS89" s="144"/>
      <c r="AT89" s="144"/>
      <c r="AU89" s="144"/>
      <c r="AV89" s="134"/>
      <c r="AW89" s="134"/>
      <c r="AX89" s="134"/>
      <c r="AY89" s="134"/>
      <c r="AZ89" s="134"/>
      <c r="BA89" s="134"/>
      <c r="BB89" s="144"/>
      <c r="BC89" s="144"/>
      <c r="BD89" s="144"/>
      <c r="BE89" s="144"/>
      <c r="BF89" s="144"/>
      <c r="BG89" s="144"/>
      <c r="BH89" s="144"/>
      <c r="BI89" s="144"/>
      <c r="BJ89" s="144"/>
      <c r="BK89" s="144"/>
      <c r="BL89" s="144"/>
    </row>
    <row r="90" spans="1:64" x14ac:dyDescent="0.2">
      <c r="A90" s="144"/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4"/>
      <c r="AM90" s="144"/>
      <c r="AN90" s="144"/>
      <c r="AO90" s="144"/>
      <c r="AP90" s="144"/>
      <c r="AQ90" s="144"/>
      <c r="AR90" s="144"/>
      <c r="AS90" s="144"/>
      <c r="AT90" s="144"/>
      <c r="AU90" s="144"/>
      <c r="AV90" s="134"/>
      <c r="AW90" s="134"/>
      <c r="AX90" s="134"/>
      <c r="AY90" s="134"/>
      <c r="AZ90" s="134"/>
      <c r="BA90" s="134"/>
      <c r="BB90" s="144"/>
      <c r="BC90" s="144"/>
      <c r="BD90" s="144"/>
      <c r="BE90" s="144"/>
      <c r="BF90" s="144"/>
      <c r="BG90" s="144"/>
      <c r="BH90" s="144"/>
      <c r="BI90" s="144"/>
      <c r="BJ90" s="144"/>
      <c r="BK90" s="144"/>
      <c r="BL90" s="144"/>
    </row>
    <row r="91" spans="1:64" x14ac:dyDescent="0.2">
      <c r="A91" s="144"/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4"/>
      <c r="Z91" s="144"/>
      <c r="AA91" s="144"/>
      <c r="AB91" s="144"/>
      <c r="AC91" s="144"/>
      <c r="AD91" s="144"/>
      <c r="AE91" s="144"/>
      <c r="AF91" s="144"/>
      <c r="AG91" s="144"/>
      <c r="AH91" s="144"/>
      <c r="AI91" s="144"/>
      <c r="AJ91" s="144"/>
      <c r="AK91" s="144"/>
      <c r="AL91" s="144"/>
      <c r="AM91" s="144"/>
      <c r="AN91" s="144"/>
      <c r="AO91" s="144"/>
      <c r="AP91" s="144"/>
      <c r="AQ91" s="144"/>
      <c r="AR91" s="144"/>
      <c r="AS91" s="144"/>
      <c r="AT91" s="144"/>
      <c r="AU91" s="144"/>
      <c r="AV91" s="134"/>
      <c r="AW91" s="134"/>
      <c r="AX91" s="134"/>
      <c r="AY91" s="134"/>
      <c r="AZ91" s="134"/>
      <c r="BA91" s="134"/>
      <c r="BB91" s="144"/>
      <c r="BC91" s="144"/>
      <c r="BD91" s="144"/>
      <c r="BE91" s="144"/>
      <c r="BF91" s="144"/>
      <c r="BG91" s="144"/>
      <c r="BH91" s="144"/>
      <c r="BI91" s="144"/>
      <c r="BJ91" s="144"/>
      <c r="BK91" s="144"/>
      <c r="BL91" s="144"/>
    </row>
    <row r="92" spans="1:64" x14ac:dyDescent="0.2">
      <c r="A92" s="144"/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144"/>
      <c r="X92" s="144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  <c r="AJ92" s="144"/>
      <c r="AK92" s="144"/>
      <c r="AL92" s="144"/>
      <c r="AM92" s="144"/>
      <c r="AN92" s="144"/>
      <c r="AO92" s="144"/>
      <c r="AP92" s="144"/>
      <c r="AQ92" s="144"/>
      <c r="AR92" s="144"/>
      <c r="AS92" s="144"/>
      <c r="AT92" s="144"/>
      <c r="AU92" s="144"/>
      <c r="AV92" s="134"/>
      <c r="AW92" s="134"/>
      <c r="AX92" s="134"/>
      <c r="AY92" s="134"/>
      <c r="AZ92" s="134"/>
      <c r="BA92" s="134"/>
      <c r="BB92" s="144"/>
      <c r="BC92" s="144"/>
      <c r="BD92" s="144"/>
      <c r="BE92" s="144"/>
      <c r="BF92" s="144"/>
      <c r="BG92" s="144"/>
      <c r="BH92" s="144"/>
      <c r="BI92" s="144"/>
      <c r="BJ92" s="144"/>
      <c r="BK92" s="144"/>
      <c r="BL92" s="144"/>
    </row>
    <row r="93" spans="1:64" x14ac:dyDescent="0.2">
      <c r="A93" s="144"/>
      <c r="B93" s="14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  <c r="X93" s="144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N93" s="144"/>
      <c r="AO93" s="144"/>
      <c r="AP93" s="144"/>
      <c r="AQ93" s="144"/>
      <c r="AR93" s="144"/>
      <c r="AS93" s="144"/>
      <c r="AT93" s="144"/>
      <c r="AU93" s="144"/>
      <c r="AV93" s="134"/>
      <c r="AW93" s="134"/>
      <c r="AX93" s="134"/>
      <c r="AY93" s="134"/>
      <c r="AZ93" s="134"/>
      <c r="BA93" s="134"/>
      <c r="BB93" s="144"/>
      <c r="BC93" s="144"/>
      <c r="BD93" s="144"/>
      <c r="BE93" s="144"/>
      <c r="BF93" s="144"/>
      <c r="BG93" s="144"/>
      <c r="BH93" s="144"/>
      <c r="BI93" s="144"/>
      <c r="BJ93" s="144"/>
      <c r="BK93" s="144"/>
      <c r="BL93" s="144"/>
    </row>
    <row r="94" spans="1:64" x14ac:dyDescent="0.2">
      <c r="A94" s="144"/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  <c r="AJ94" s="144"/>
      <c r="AK94" s="144"/>
      <c r="AL94" s="144"/>
      <c r="AM94" s="144"/>
      <c r="AN94" s="144"/>
      <c r="AO94" s="144"/>
      <c r="AP94" s="144"/>
      <c r="AQ94" s="144"/>
      <c r="AR94" s="144"/>
      <c r="AS94" s="144"/>
      <c r="AT94" s="144"/>
      <c r="AU94" s="144"/>
      <c r="AV94" s="134"/>
      <c r="AW94" s="134"/>
      <c r="AX94" s="134"/>
      <c r="AY94" s="134"/>
      <c r="AZ94" s="134"/>
      <c r="BA94" s="134"/>
      <c r="BB94" s="144"/>
      <c r="BC94" s="144"/>
      <c r="BD94" s="144"/>
      <c r="BE94" s="144"/>
      <c r="BF94" s="144"/>
      <c r="BG94" s="144"/>
      <c r="BH94" s="144"/>
      <c r="BI94" s="144"/>
      <c r="BJ94" s="144"/>
      <c r="BK94" s="144"/>
      <c r="BL94" s="144"/>
    </row>
    <row r="95" spans="1:64" x14ac:dyDescent="0.2">
      <c r="A95" s="144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4"/>
      <c r="AV95" s="134"/>
      <c r="AW95" s="134"/>
      <c r="AX95" s="134"/>
      <c r="AY95" s="134"/>
      <c r="AZ95" s="134"/>
      <c r="BA95" s="134"/>
      <c r="BB95" s="144"/>
      <c r="BC95" s="144"/>
      <c r="BD95" s="144"/>
      <c r="BE95" s="144"/>
      <c r="BF95" s="144"/>
      <c r="BG95" s="144"/>
      <c r="BH95" s="144"/>
      <c r="BI95" s="144"/>
      <c r="BJ95" s="144"/>
      <c r="BK95" s="144"/>
      <c r="BL95" s="144"/>
    </row>
    <row r="96" spans="1:64" x14ac:dyDescent="0.2">
      <c r="A96" s="144"/>
      <c r="B96" s="14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  <c r="AQ96" s="144"/>
      <c r="AR96" s="144"/>
      <c r="AS96" s="144"/>
      <c r="AT96" s="144"/>
      <c r="AU96" s="144"/>
      <c r="AV96" s="134"/>
      <c r="AW96" s="134"/>
      <c r="AX96" s="134"/>
      <c r="AY96" s="134"/>
      <c r="AZ96" s="134"/>
      <c r="BA96" s="134"/>
      <c r="BB96" s="144"/>
      <c r="BC96" s="144"/>
      <c r="BD96" s="144"/>
      <c r="BE96" s="144"/>
      <c r="BF96" s="144"/>
      <c r="BG96" s="144"/>
      <c r="BH96" s="144"/>
      <c r="BI96" s="144"/>
      <c r="BJ96" s="144"/>
      <c r="BK96" s="144"/>
      <c r="BL96" s="144"/>
    </row>
    <row r="97" spans="1:64" x14ac:dyDescent="0.2">
      <c r="A97" s="144"/>
      <c r="B97" s="144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  <c r="AT97" s="144"/>
      <c r="AU97" s="144"/>
      <c r="AV97" s="134"/>
      <c r="AW97" s="134"/>
      <c r="AX97" s="134"/>
      <c r="AY97" s="134"/>
      <c r="AZ97" s="134"/>
      <c r="BA97" s="134"/>
      <c r="BB97" s="144"/>
      <c r="BC97" s="144"/>
      <c r="BD97" s="144"/>
      <c r="BE97" s="144"/>
      <c r="BF97" s="144"/>
      <c r="BG97" s="144"/>
      <c r="BH97" s="144"/>
      <c r="BI97" s="144"/>
      <c r="BJ97" s="144"/>
      <c r="BK97" s="144"/>
      <c r="BL97" s="144"/>
    </row>
    <row r="98" spans="1:64" x14ac:dyDescent="0.2">
      <c r="A98" s="144"/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  <c r="AQ98" s="144"/>
      <c r="AR98" s="144"/>
      <c r="AS98" s="144"/>
      <c r="AT98" s="144"/>
      <c r="AU98" s="144"/>
      <c r="AV98" s="134"/>
      <c r="AW98" s="134"/>
      <c r="AX98" s="134"/>
      <c r="AY98" s="134"/>
      <c r="AZ98" s="134"/>
      <c r="BA98" s="134"/>
      <c r="BB98" s="144"/>
      <c r="BC98" s="144"/>
      <c r="BD98" s="144"/>
      <c r="BE98" s="144"/>
      <c r="BF98" s="144"/>
      <c r="BG98" s="144"/>
      <c r="BH98" s="144"/>
      <c r="BI98" s="144"/>
      <c r="BJ98" s="144"/>
      <c r="BK98" s="144"/>
      <c r="BL98" s="144"/>
    </row>
    <row r="99" spans="1:64" x14ac:dyDescent="0.2">
      <c r="A99" s="144"/>
      <c r="B99" s="14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  <c r="T99" s="144"/>
      <c r="U99" s="144"/>
      <c r="V99" s="144"/>
      <c r="W99" s="144"/>
      <c r="X99" s="144"/>
      <c r="Y99" s="144"/>
      <c r="Z99" s="144"/>
      <c r="AA99" s="144"/>
      <c r="AB99" s="144"/>
      <c r="AC99" s="144"/>
      <c r="AD99" s="144"/>
      <c r="AE99" s="144"/>
      <c r="AF99" s="144"/>
      <c r="AG99" s="144"/>
      <c r="AH99" s="144"/>
      <c r="AI99" s="144"/>
      <c r="AJ99" s="144"/>
      <c r="AK99" s="144"/>
      <c r="AL99" s="144"/>
      <c r="AM99" s="144"/>
      <c r="AN99" s="144"/>
      <c r="AO99" s="144"/>
      <c r="AP99" s="144"/>
      <c r="AQ99" s="144"/>
      <c r="AR99" s="144"/>
      <c r="AS99" s="144"/>
      <c r="AT99" s="144"/>
      <c r="AU99" s="144"/>
      <c r="AV99" s="134"/>
      <c r="AW99" s="134"/>
      <c r="AX99" s="134"/>
      <c r="AY99" s="134"/>
      <c r="AZ99" s="134"/>
      <c r="BA99" s="134"/>
      <c r="BB99" s="144"/>
      <c r="BC99" s="144"/>
      <c r="BD99" s="144"/>
      <c r="BE99" s="144"/>
      <c r="BF99" s="144"/>
      <c r="BG99" s="144"/>
      <c r="BH99" s="144"/>
      <c r="BI99" s="144"/>
      <c r="BJ99" s="144"/>
      <c r="BK99" s="144"/>
      <c r="BL99" s="144"/>
    </row>
    <row r="100" spans="1:64" x14ac:dyDescent="0.2">
      <c r="A100" s="144"/>
      <c r="B100" s="144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144"/>
      <c r="AO100" s="144"/>
      <c r="AP100" s="144"/>
      <c r="AQ100" s="144"/>
      <c r="AR100" s="144"/>
      <c r="AS100" s="144"/>
      <c r="AT100" s="144"/>
      <c r="AU100" s="144"/>
      <c r="AV100" s="134"/>
      <c r="AW100" s="134"/>
      <c r="AX100" s="134"/>
      <c r="AY100" s="134"/>
      <c r="AZ100" s="134"/>
      <c r="BA100" s="134"/>
      <c r="BB100" s="144"/>
      <c r="BC100" s="144"/>
      <c r="BD100" s="144"/>
      <c r="BE100" s="144"/>
      <c r="BF100" s="144"/>
      <c r="BG100" s="144"/>
      <c r="BH100" s="144"/>
      <c r="BI100" s="144"/>
      <c r="BJ100" s="144"/>
      <c r="BK100" s="144"/>
      <c r="BL100" s="144"/>
    </row>
    <row r="101" spans="1:64" x14ac:dyDescent="0.2">
      <c r="A101" s="144"/>
      <c r="B101" s="144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4"/>
      <c r="T101" s="144"/>
      <c r="U101" s="144"/>
      <c r="V101" s="144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144"/>
      <c r="AO101" s="144"/>
      <c r="AP101" s="144"/>
      <c r="AQ101" s="144"/>
      <c r="AR101" s="144"/>
      <c r="AS101" s="144"/>
      <c r="AT101" s="144"/>
      <c r="AU101" s="144"/>
      <c r="AV101" s="134"/>
      <c r="AW101" s="134"/>
      <c r="AX101" s="134"/>
      <c r="AY101" s="134"/>
      <c r="AZ101" s="134"/>
      <c r="BA101" s="134"/>
      <c r="BB101" s="144"/>
      <c r="BC101" s="144"/>
      <c r="BD101" s="144"/>
      <c r="BE101" s="144"/>
      <c r="BF101" s="144"/>
      <c r="BG101" s="144"/>
      <c r="BH101" s="144"/>
      <c r="BI101" s="144"/>
      <c r="BJ101" s="144"/>
      <c r="BK101" s="144"/>
      <c r="BL101" s="144"/>
    </row>
    <row r="102" spans="1:64" x14ac:dyDescent="0.2">
      <c r="A102" s="144"/>
      <c r="B102" s="144"/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44"/>
      <c r="T102" s="144"/>
      <c r="U102" s="144"/>
      <c r="V102" s="144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144"/>
      <c r="AO102" s="144"/>
      <c r="AP102" s="144"/>
      <c r="AQ102" s="144"/>
      <c r="AR102" s="144"/>
      <c r="AS102" s="144"/>
      <c r="AT102" s="144"/>
      <c r="AU102" s="144"/>
      <c r="AV102" s="134"/>
      <c r="AW102" s="134"/>
      <c r="AX102" s="134"/>
      <c r="AY102" s="134"/>
      <c r="AZ102" s="134"/>
      <c r="BA102" s="134"/>
      <c r="BB102" s="144"/>
      <c r="BC102" s="144"/>
      <c r="BD102" s="144"/>
      <c r="BE102" s="144"/>
      <c r="BF102" s="144"/>
      <c r="BG102" s="144"/>
      <c r="BH102" s="144"/>
      <c r="BI102" s="144"/>
      <c r="BJ102" s="144"/>
      <c r="BK102" s="144"/>
      <c r="BL102" s="144"/>
    </row>
    <row r="103" spans="1:64" x14ac:dyDescent="0.2">
      <c r="A103" s="144"/>
      <c r="B103" s="144"/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  <c r="U103" s="144"/>
      <c r="V103" s="144"/>
      <c r="W103" s="144"/>
      <c r="X103" s="144"/>
      <c r="Y103" s="144"/>
      <c r="Z103" s="144"/>
      <c r="AA103" s="144"/>
      <c r="AB103" s="144"/>
      <c r="AC103" s="144"/>
      <c r="AD103" s="144"/>
      <c r="AE103" s="144"/>
      <c r="AF103" s="144"/>
      <c r="AG103" s="144"/>
      <c r="AH103" s="144"/>
      <c r="AI103" s="144"/>
      <c r="AJ103" s="144"/>
      <c r="AK103" s="144"/>
      <c r="AL103" s="144"/>
      <c r="AM103" s="144"/>
      <c r="AN103" s="144"/>
      <c r="AO103" s="144"/>
      <c r="AP103" s="144"/>
      <c r="AQ103" s="144"/>
      <c r="AR103" s="144"/>
      <c r="AS103" s="144"/>
      <c r="AT103" s="144"/>
      <c r="AU103" s="144"/>
      <c r="AV103" s="134"/>
      <c r="AW103" s="134"/>
      <c r="AX103" s="134"/>
      <c r="AY103" s="134"/>
      <c r="AZ103" s="134"/>
      <c r="BA103" s="134"/>
      <c r="BB103" s="144"/>
      <c r="BC103" s="144"/>
      <c r="BD103" s="144"/>
      <c r="BE103" s="144"/>
      <c r="BF103" s="144"/>
      <c r="BG103" s="144"/>
      <c r="BH103" s="144"/>
      <c r="BI103" s="144"/>
      <c r="BJ103" s="144"/>
      <c r="BK103" s="144"/>
      <c r="BL103" s="144"/>
    </row>
    <row r="104" spans="1:64" x14ac:dyDescent="0.2">
      <c r="A104" s="144"/>
      <c r="B104" s="144"/>
      <c r="C104" s="144"/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  <c r="S104" s="144"/>
      <c r="T104" s="144"/>
      <c r="U104" s="144"/>
      <c r="V104" s="144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144"/>
      <c r="AO104" s="144"/>
      <c r="AP104" s="144"/>
      <c r="AQ104" s="144"/>
      <c r="AR104" s="144"/>
      <c r="AS104" s="144"/>
      <c r="AT104" s="144"/>
      <c r="AU104" s="144"/>
      <c r="AV104" s="134"/>
      <c r="AW104" s="134"/>
      <c r="AX104" s="134"/>
      <c r="AY104" s="134"/>
      <c r="AZ104" s="134"/>
      <c r="BA104" s="134"/>
      <c r="BB104" s="144"/>
      <c r="BC104" s="144"/>
      <c r="BD104" s="144"/>
      <c r="BE104" s="144"/>
      <c r="BF104" s="144"/>
      <c r="BG104" s="144"/>
      <c r="BH104" s="144"/>
      <c r="BI104" s="144"/>
      <c r="BJ104" s="144"/>
      <c r="BK104" s="144"/>
      <c r="BL104" s="144"/>
    </row>
    <row r="105" spans="1:64" x14ac:dyDescent="0.2">
      <c r="A105" s="144"/>
      <c r="B105" s="144"/>
      <c r="C105" s="144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144"/>
      <c r="AO105" s="144"/>
      <c r="AP105" s="144"/>
      <c r="AQ105" s="144"/>
      <c r="AR105" s="144"/>
      <c r="AS105" s="144"/>
      <c r="AT105" s="144"/>
      <c r="AU105" s="144"/>
      <c r="AV105" s="134"/>
      <c r="AW105" s="134"/>
      <c r="AX105" s="134"/>
      <c r="AY105" s="134"/>
      <c r="AZ105" s="134"/>
      <c r="BA105" s="134"/>
      <c r="BB105" s="144"/>
      <c r="BC105" s="144"/>
      <c r="BD105" s="144"/>
      <c r="BE105" s="144"/>
      <c r="BF105" s="144"/>
      <c r="BG105" s="144"/>
      <c r="BH105" s="144"/>
      <c r="BI105" s="144"/>
      <c r="BJ105" s="144"/>
      <c r="BK105" s="144"/>
      <c r="BL105" s="144"/>
    </row>
    <row r="106" spans="1:64" x14ac:dyDescent="0.2">
      <c r="A106" s="144"/>
      <c r="B106" s="144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144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144"/>
      <c r="AO106" s="144"/>
      <c r="AP106" s="144"/>
      <c r="AQ106" s="144"/>
      <c r="AR106" s="144"/>
      <c r="AS106" s="144"/>
      <c r="AT106" s="144"/>
      <c r="AU106" s="144"/>
      <c r="AV106" s="134"/>
      <c r="AW106" s="134"/>
      <c r="AX106" s="134"/>
      <c r="AY106" s="134"/>
      <c r="AZ106" s="134"/>
      <c r="BA106" s="134"/>
      <c r="BB106" s="144"/>
      <c r="BC106" s="144"/>
      <c r="BD106" s="144"/>
      <c r="BE106" s="144"/>
      <c r="BF106" s="144"/>
      <c r="BG106" s="144"/>
      <c r="BH106" s="144"/>
      <c r="BI106" s="144"/>
      <c r="BJ106" s="144"/>
      <c r="BK106" s="144"/>
      <c r="BL106" s="144"/>
    </row>
    <row r="107" spans="1:64" x14ac:dyDescent="0.2">
      <c r="A107" s="144"/>
      <c r="B107" s="144"/>
      <c r="C107" s="144"/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  <c r="R107" s="144"/>
      <c r="S107" s="144"/>
      <c r="T107" s="144"/>
      <c r="U107" s="144"/>
      <c r="V107" s="144"/>
      <c r="W107" s="144"/>
      <c r="X107" s="144"/>
      <c r="Y107" s="144"/>
      <c r="Z107" s="144"/>
      <c r="AA107" s="144"/>
      <c r="AB107" s="144"/>
      <c r="AC107" s="144"/>
      <c r="AD107" s="144"/>
      <c r="AE107" s="144"/>
      <c r="AF107" s="144"/>
      <c r="AG107" s="144"/>
      <c r="AH107" s="144"/>
      <c r="AI107" s="144"/>
      <c r="AJ107" s="144"/>
      <c r="AK107" s="144"/>
      <c r="AL107" s="144"/>
      <c r="AM107" s="144"/>
      <c r="AN107" s="144"/>
      <c r="AO107" s="144"/>
      <c r="AP107" s="144"/>
      <c r="AQ107" s="144"/>
      <c r="AR107" s="144"/>
      <c r="AS107" s="144"/>
      <c r="AT107" s="144"/>
      <c r="AU107" s="144"/>
      <c r="AV107" s="134"/>
      <c r="AW107" s="134"/>
      <c r="AX107" s="134"/>
      <c r="AY107" s="134"/>
      <c r="AZ107" s="134"/>
      <c r="BA107" s="134"/>
      <c r="BB107" s="144"/>
      <c r="BC107" s="144"/>
      <c r="BD107" s="144"/>
      <c r="BE107" s="144"/>
      <c r="BF107" s="144"/>
      <c r="BG107" s="144"/>
      <c r="BH107" s="144"/>
      <c r="BI107" s="144"/>
      <c r="BJ107" s="144"/>
      <c r="BK107" s="144"/>
      <c r="BL107" s="144"/>
    </row>
    <row r="108" spans="1:64" x14ac:dyDescent="0.2">
      <c r="A108" s="144"/>
      <c r="B108" s="144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34"/>
      <c r="AW108" s="134"/>
      <c r="AX108" s="134"/>
      <c r="AY108" s="134"/>
      <c r="AZ108" s="134"/>
      <c r="BA108" s="134"/>
      <c r="BB108" s="144"/>
      <c r="BC108" s="144"/>
      <c r="BD108" s="144"/>
      <c r="BE108" s="144"/>
      <c r="BF108" s="144"/>
      <c r="BG108" s="144"/>
      <c r="BH108" s="144"/>
      <c r="BI108" s="144"/>
      <c r="BJ108" s="144"/>
      <c r="BK108" s="144"/>
      <c r="BL108" s="144"/>
    </row>
    <row r="109" spans="1:64" x14ac:dyDescent="0.2">
      <c r="A109" s="144"/>
      <c r="B109" s="144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144"/>
      <c r="AO109" s="144"/>
      <c r="AP109" s="144"/>
      <c r="AQ109" s="144"/>
      <c r="AR109" s="144"/>
      <c r="AS109" s="144"/>
      <c r="AT109" s="144"/>
      <c r="AU109" s="144"/>
      <c r="AV109" s="134"/>
      <c r="AW109" s="134"/>
      <c r="AX109" s="134"/>
      <c r="AY109" s="134"/>
      <c r="AZ109" s="134"/>
      <c r="BA109" s="134"/>
      <c r="BB109" s="144"/>
      <c r="BC109" s="144"/>
      <c r="BD109" s="144"/>
      <c r="BE109" s="144"/>
      <c r="BF109" s="144"/>
      <c r="BG109" s="144"/>
      <c r="BH109" s="144"/>
      <c r="BI109" s="144"/>
      <c r="BJ109" s="144"/>
      <c r="BK109" s="144"/>
      <c r="BL109" s="144"/>
    </row>
    <row r="110" spans="1:64" x14ac:dyDescent="0.2">
      <c r="A110" s="144"/>
      <c r="B110" s="144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  <c r="T110" s="144"/>
      <c r="U110" s="144"/>
      <c r="V110" s="144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144"/>
      <c r="AO110" s="144"/>
      <c r="AP110" s="144"/>
      <c r="AQ110" s="144"/>
      <c r="AR110" s="144"/>
      <c r="AS110" s="144"/>
      <c r="AT110" s="144"/>
      <c r="AU110" s="144"/>
      <c r="AV110" s="134"/>
      <c r="AW110" s="134"/>
      <c r="AX110" s="134"/>
      <c r="AY110" s="134"/>
      <c r="AZ110" s="134"/>
      <c r="BA110" s="134"/>
      <c r="BB110" s="144"/>
      <c r="BC110" s="144"/>
      <c r="BD110" s="144"/>
      <c r="BE110" s="144"/>
      <c r="BF110" s="144"/>
      <c r="BG110" s="144"/>
      <c r="BH110" s="144"/>
      <c r="BI110" s="144"/>
      <c r="BJ110" s="144"/>
      <c r="BK110" s="144"/>
      <c r="BL110" s="144"/>
    </row>
    <row r="111" spans="1:64" x14ac:dyDescent="0.2">
      <c r="A111" s="144"/>
      <c r="B111" s="144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4"/>
      <c r="T111" s="144"/>
      <c r="U111" s="144"/>
      <c r="V111" s="144"/>
      <c r="W111" s="144"/>
      <c r="X111" s="144"/>
      <c r="Y111" s="144"/>
      <c r="Z111" s="144"/>
      <c r="AA111" s="144"/>
      <c r="AB111" s="144"/>
      <c r="AC111" s="144"/>
      <c r="AD111" s="144"/>
      <c r="AE111" s="144"/>
      <c r="AF111" s="144"/>
      <c r="AG111" s="144"/>
      <c r="AH111" s="144"/>
      <c r="AI111" s="144"/>
      <c r="AJ111" s="144"/>
      <c r="AK111" s="144"/>
      <c r="AL111" s="144"/>
      <c r="AM111" s="144"/>
      <c r="AN111" s="144"/>
      <c r="AO111" s="144"/>
      <c r="AP111" s="144"/>
      <c r="AQ111" s="144"/>
      <c r="AR111" s="144"/>
      <c r="AS111" s="144"/>
      <c r="AT111" s="144"/>
      <c r="AU111" s="144"/>
      <c r="AV111" s="134"/>
      <c r="AW111" s="134"/>
      <c r="AX111" s="134"/>
      <c r="AY111" s="134"/>
      <c r="AZ111" s="134"/>
      <c r="BA111" s="134"/>
      <c r="BB111" s="144"/>
      <c r="BC111" s="144"/>
      <c r="BD111" s="144"/>
      <c r="BE111" s="144"/>
      <c r="BF111" s="144"/>
      <c r="BG111" s="144"/>
      <c r="BH111" s="144"/>
      <c r="BI111" s="144"/>
      <c r="BJ111" s="144"/>
      <c r="BK111" s="144"/>
      <c r="BL111" s="144"/>
    </row>
    <row r="112" spans="1:64" x14ac:dyDescent="0.2">
      <c r="A112" s="144"/>
      <c r="B112" s="144"/>
      <c r="C112" s="144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  <c r="T112" s="144"/>
      <c r="U112" s="144"/>
      <c r="V112" s="144"/>
      <c r="W112" s="144"/>
      <c r="X112" s="144"/>
      <c r="Y112" s="144"/>
      <c r="Z112" s="144"/>
      <c r="AA112" s="144"/>
      <c r="AB112" s="144"/>
      <c r="AC112" s="144"/>
      <c r="AD112" s="144"/>
      <c r="AE112" s="144"/>
      <c r="AF112" s="144"/>
      <c r="AG112" s="144"/>
      <c r="AH112" s="144"/>
      <c r="AI112" s="144"/>
      <c r="AJ112" s="144"/>
      <c r="AK112" s="144"/>
      <c r="AL112" s="144"/>
      <c r="AM112" s="144"/>
      <c r="AN112" s="144"/>
      <c r="AO112" s="144"/>
      <c r="AP112" s="144"/>
      <c r="AQ112" s="144"/>
      <c r="AR112" s="144"/>
      <c r="AS112" s="144"/>
      <c r="AT112" s="144"/>
      <c r="AU112" s="144"/>
      <c r="AV112" s="134"/>
      <c r="AW112" s="134"/>
      <c r="AX112" s="134"/>
      <c r="AY112" s="134"/>
      <c r="AZ112" s="134"/>
      <c r="BA112" s="134"/>
      <c r="BB112" s="144"/>
      <c r="BC112" s="144"/>
      <c r="BD112" s="144"/>
      <c r="BE112" s="144"/>
      <c r="BF112" s="144"/>
      <c r="BG112" s="144"/>
      <c r="BH112" s="144"/>
      <c r="BI112" s="144"/>
      <c r="BJ112" s="144"/>
      <c r="BK112" s="144"/>
      <c r="BL112" s="144"/>
    </row>
    <row r="113" spans="1:64" x14ac:dyDescent="0.2">
      <c r="A113" s="144"/>
      <c r="B113" s="144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  <c r="S113" s="144"/>
      <c r="T113" s="144"/>
      <c r="U113" s="144"/>
      <c r="V113" s="144"/>
      <c r="W113" s="144"/>
      <c r="X113" s="144"/>
      <c r="Y113" s="144"/>
      <c r="Z113" s="144"/>
      <c r="AA113" s="144"/>
      <c r="AB113" s="144"/>
      <c r="AC113" s="144"/>
      <c r="AD113" s="144"/>
      <c r="AE113" s="144"/>
      <c r="AF113" s="144"/>
      <c r="AG113" s="144"/>
      <c r="AH113" s="144"/>
      <c r="AI113" s="144"/>
      <c r="AJ113" s="144"/>
      <c r="AK113" s="144"/>
      <c r="AL113" s="144"/>
      <c r="AM113" s="144"/>
      <c r="AN113" s="144"/>
      <c r="AO113" s="144"/>
      <c r="AP113" s="144"/>
      <c r="AQ113" s="144"/>
      <c r="AR113" s="144"/>
      <c r="AS113" s="144"/>
      <c r="AT113" s="144"/>
      <c r="AU113" s="144"/>
      <c r="AV113" s="134"/>
      <c r="AW113" s="134"/>
      <c r="AX113" s="134"/>
      <c r="AY113" s="134"/>
      <c r="AZ113" s="134"/>
      <c r="BA113" s="134"/>
      <c r="BB113" s="144"/>
      <c r="BC113" s="144"/>
      <c r="BD113" s="144"/>
      <c r="BE113" s="144"/>
      <c r="BF113" s="144"/>
      <c r="BG113" s="144"/>
      <c r="BH113" s="144"/>
      <c r="BI113" s="144"/>
      <c r="BJ113" s="144"/>
      <c r="BK113" s="144"/>
      <c r="BL113" s="144"/>
    </row>
    <row r="114" spans="1:64" x14ac:dyDescent="0.2">
      <c r="A114" s="144"/>
      <c r="B114" s="144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4"/>
      <c r="V114" s="144"/>
      <c r="W114" s="144"/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44"/>
      <c r="AL114" s="144"/>
      <c r="AM114" s="144"/>
      <c r="AN114" s="144"/>
      <c r="AO114" s="144"/>
      <c r="AP114" s="144"/>
      <c r="AQ114" s="144"/>
      <c r="AR114" s="144"/>
      <c r="AS114" s="144"/>
      <c r="AT114" s="144"/>
      <c r="AU114" s="144"/>
      <c r="AV114" s="134"/>
      <c r="AW114" s="134"/>
      <c r="AX114" s="134"/>
      <c r="AY114" s="134"/>
      <c r="AZ114" s="134"/>
      <c r="BA114" s="134"/>
      <c r="BB114" s="144"/>
      <c r="BC114" s="144"/>
      <c r="BD114" s="144"/>
      <c r="BE114" s="144"/>
      <c r="BF114" s="144"/>
      <c r="BG114" s="144"/>
      <c r="BH114" s="144"/>
      <c r="BI114" s="144"/>
      <c r="BJ114" s="144"/>
      <c r="BK114" s="144"/>
      <c r="BL114" s="144"/>
    </row>
    <row r="115" spans="1:64" x14ac:dyDescent="0.2">
      <c r="A115" s="144"/>
      <c r="B115" s="144"/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4"/>
      <c r="AK115" s="144"/>
      <c r="AL115" s="144"/>
      <c r="AM115" s="144"/>
      <c r="AN115" s="144"/>
      <c r="AO115" s="144"/>
      <c r="AP115" s="144"/>
      <c r="AQ115" s="144"/>
      <c r="AR115" s="144"/>
      <c r="AS115" s="144"/>
      <c r="AT115" s="144"/>
      <c r="AU115" s="144"/>
      <c r="AV115" s="134"/>
      <c r="AW115" s="134"/>
      <c r="AX115" s="134"/>
      <c r="AY115" s="134"/>
      <c r="AZ115" s="134"/>
      <c r="BA115" s="134"/>
      <c r="BB115" s="144"/>
      <c r="BC115" s="144"/>
      <c r="BD115" s="144"/>
      <c r="BE115" s="144"/>
      <c r="BF115" s="144"/>
      <c r="BG115" s="144"/>
      <c r="BH115" s="144"/>
      <c r="BI115" s="144"/>
      <c r="BJ115" s="144"/>
      <c r="BK115" s="144"/>
      <c r="BL115" s="144"/>
    </row>
    <row r="116" spans="1:64" x14ac:dyDescent="0.2">
      <c r="A116" s="144"/>
      <c r="B116" s="144"/>
      <c r="C116" s="144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  <c r="U116" s="144"/>
      <c r="V116" s="144"/>
      <c r="W116" s="144"/>
      <c r="X116" s="144"/>
      <c r="Y116" s="144"/>
      <c r="Z116" s="144"/>
      <c r="AA116" s="144"/>
      <c r="AB116" s="144"/>
      <c r="AC116" s="144"/>
      <c r="AD116" s="144"/>
      <c r="AE116" s="144"/>
      <c r="AF116" s="144"/>
      <c r="AG116" s="144"/>
      <c r="AH116" s="144"/>
      <c r="AI116" s="144"/>
      <c r="AJ116" s="144"/>
      <c r="AK116" s="144"/>
      <c r="AL116" s="144"/>
      <c r="AM116" s="144"/>
      <c r="AN116" s="144"/>
      <c r="AO116" s="144"/>
      <c r="AP116" s="144"/>
      <c r="AQ116" s="144"/>
      <c r="AR116" s="144"/>
      <c r="AS116" s="144"/>
      <c r="AT116" s="144"/>
      <c r="AU116" s="144"/>
      <c r="AV116" s="134"/>
      <c r="AW116" s="134"/>
      <c r="AX116" s="134"/>
      <c r="AY116" s="134"/>
      <c r="AZ116" s="134"/>
      <c r="BA116" s="134"/>
      <c r="BB116" s="144"/>
      <c r="BC116" s="144"/>
      <c r="BD116" s="144"/>
      <c r="BE116" s="144"/>
      <c r="BF116" s="144"/>
      <c r="BG116" s="144"/>
      <c r="BH116" s="144"/>
      <c r="BI116" s="144"/>
      <c r="BJ116" s="144"/>
      <c r="BK116" s="144"/>
      <c r="BL116" s="144"/>
    </row>
    <row r="117" spans="1:64" x14ac:dyDescent="0.2">
      <c r="A117" s="144"/>
      <c r="B117" s="144"/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44"/>
      <c r="AA117" s="144"/>
      <c r="AB117" s="144"/>
      <c r="AC117" s="144"/>
      <c r="AD117" s="144"/>
      <c r="AE117" s="144"/>
      <c r="AF117" s="144"/>
      <c r="AG117" s="144"/>
      <c r="AH117" s="144"/>
      <c r="AI117" s="144"/>
      <c r="AJ117" s="144"/>
      <c r="AK117" s="144"/>
      <c r="AL117" s="144"/>
      <c r="AM117" s="144"/>
      <c r="AN117" s="144"/>
      <c r="AO117" s="144"/>
      <c r="AP117" s="144"/>
      <c r="AQ117" s="144"/>
      <c r="AR117" s="144"/>
      <c r="AS117" s="144"/>
      <c r="AT117" s="144"/>
      <c r="AU117" s="144"/>
      <c r="AV117" s="134"/>
      <c r="AW117" s="134"/>
      <c r="AX117" s="134"/>
      <c r="AY117" s="134"/>
      <c r="AZ117" s="134"/>
      <c r="BA117" s="134"/>
      <c r="BB117" s="144"/>
      <c r="BC117" s="144"/>
      <c r="BD117" s="144"/>
      <c r="BE117" s="144"/>
      <c r="BF117" s="144"/>
      <c r="BG117" s="144"/>
      <c r="BH117" s="144"/>
      <c r="BI117" s="144"/>
      <c r="BJ117" s="144"/>
      <c r="BK117" s="144"/>
      <c r="BL117" s="144"/>
    </row>
    <row r="118" spans="1:64" ht="10.5" x14ac:dyDescent="0.25">
      <c r="A118" s="144"/>
      <c r="B118" s="144"/>
      <c r="C118" s="144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W118" s="144"/>
      <c r="X118" s="144"/>
      <c r="Y118" s="144"/>
      <c r="Z118" s="144"/>
      <c r="AA118" s="144"/>
      <c r="AB118" s="144"/>
      <c r="AC118" s="144"/>
      <c r="AD118" s="144"/>
      <c r="AE118" s="144"/>
      <c r="AF118" s="144"/>
      <c r="AG118" s="144"/>
      <c r="AH118" s="144"/>
      <c r="AI118" s="144"/>
      <c r="AJ118" s="144"/>
      <c r="AK118" s="144"/>
      <c r="AL118" s="144"/>
      <c r="AM118" s="144"/>
      <c r="AN118" s="144"/>
      <c r="AO118" s="144"/>
      <c r="AP118" s="144"/>
      <c r="AQ118" s="144"/>
      <c r="AR118" s="144"/>
      <c r="AS118" s="144"/>
      <c r="AT118" s="144"/>
      <c r="AU118" s="144"/>
      <c r="AV118" s="155"/>
      <c r="AW118" s="155"/>
      <c r="AX118" s="155"/>
      <c r="AY118" s="155"/>
      <c r="AZ118" s="155"/>
      <c r="BA118" s="155"/>
      <c r="BB118" s="144"/>
      <c r="BC118" s="144"/>
      <c r="BD118" s="144"/>
      <c r="BE118" s="144"/>
      <c r="BF118" s="144"/>
      <c r="BG118" s="144"/>
      <c r="BH118" s="144"/>
      <c r="BI118" s="144"/>
      <c r="BJ118" s="144"/>
      <c r="BK118" s="144"/>
      <c r="BL118" s="144"/>
    </row>
    <row r="119" spans="1:64" ht="10.5" x14ac:dyDescent="0.25">
      <c r="A119" s="144"/>
      <c r="B119" s="144"/>
      <c r="C119" s="144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  <c r="U119" s="144"/>
      <c r="V119" s="144"/>
      <c r="W119" s="144"/>
      <c r="X119" s="144"/>
      <c r="Y119" s="144"/>
      <c r="Z119" s="144"/>
      <c r="AA119" s="144"/>
      <c r="AB119" s="144"/>
      <c r="AC119" s="144"/>
      <c r="AD119" s="144"/>
      <c r="AE119" s="144"/>
      <c r="AF119" s="144"/>
      <c r="AG119" s="144"/>
      <c r="AH119" s="144"/>
      <c r="AI119" s="144"/>
      <c r="AJ119" s="144"/>
      <c r="AK119" s="144"/>
      <c r="AL119" s="144"/>
      <c r="AM119" s="144"/>
      <c r="AN119" s="144"/>
      <c r="AO119" s="144"/>
      <c r="AP119" s="144"/>
      <c r="AQ119" s="144"/>
      <c r="AR119" s="144"/>
      <c r="AS119" s="144"/>
      <c r="AT119" s="144"/>
      <c r="AU119" s="144"/>
      <c r="AV119" s="155"/>
      <c r="AW119" s="155"/>
      <c r="AX119" s="155"/>
      <c r="AY119" s="155"/>
      <c r="AZ119" s="155"/>
      <c r="BA119" s="155"/>
      <c r="BB119" s="144"/>
      <c r="BC119" s="144"/>
      <c r="BD119" s="144"/>
      <c r="BE119" s="144"/>
      <c r="BF119" s="144"/>
      <c r="BG119" s="144"/>
      <c r="BH119" s="144"/>
      <c r="BI119" s="144"/>
      <c r="BJ119" s="144"/>
      <c r="BK119" s="144"/>
      <c r="BL119" s="144"/>
    </row>
    <row r="120" spans="1:64" x14ac:dyDescent="0.2">
      <c r="A120" s="144"/>
      <c r="B120" s="144"/>
      <c r="C120" s="144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4"/>
      <c r="AK120" s="144"/>
      <c r="AL120" s="144"/>
      <c r="AM120" s="144"/>
      <c r="AN120" s="144"/>
      <c r="AO120" s="144"/>
      <c r="AP120" s="144"/>
      <c r="AQ120" s="144"/>
      <c r="AR120" s="144"/>
      <c r="AS120" s="144"/>
      <c r="AT120" s="144"/>
      <c r="AU120" s="144"/>
      <c r="AV120" s="183"/>
      <c r="AW120" s="183"/>
      <c r="AX120" s="183"/>
      <c r="AY120" s="183"/>
      <c r="AZ120" s="183"/>
      <c r="BA120" s="183"/>
      <c r="BB120" s="144"/>
      <c r="BC120" s="144"/>
      <c r="BD120" s="144"/>
      <c r="BE120" s="144"/>
      <c r="BF120" s="144"/>
      <c r="BG120" s="144"/>
      <c r="BH120" s="144"/>
      <c r="BI120" s="144"/>
      <c r="BJ120" s="144"/>
      <c r="BK120" s="144"/>
      <c r="BL120" s="144"/>
    </row>
    <row r="121" spans="1:64" ht="10.5" x14ac:dyDescent="0.25">
      <c r="A121" s="144"/>
      <c r="B121" s="144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4"/>
      <c r="Z121" s="144"/>
      <c r="AA121" s="144"/>
      <c r="AB121" s="144"/>
      <c r="AC121" s="144"/>
      <c r="AD121" s="144"/>
      <c r="AE121" s="144"/>
      <c r="AF121" s="144"/>
      <c r="AG121" s="144"/>
      <c r="AH121" s="144"/>
      <c r="AI121" s="144"/>
      <c r="AJ121" s="144"/>
      <c r="AK121" s="144"/>
      <c r="AL121" s="144"/>
      <c r="AM121" s="144"/>
      <c r="AN121" s="144"/>
      <c r="AO121" s="144"/>
      <c r="AP121" s="144"/>
      <c r="AQ121" s="144"/>
      <c r="AR121" s="144"/>
      <c r="AS121" s="144"/>
      <c r="AT121" s="144"/>
      <c r="AU121" s="144"/>
      <c r="AV121" s="155"/>
      <c r="AW121" s="155"/>
      <c r="AX121" s="155"/>
      <c r="AY121" s="155"/>
      <c r="AZ121" s="155"/>
      <c r="BA121" s="155"/>
      <c r="BB121" s="144"/>
      <c r="BC121" s="144"/>
      <c r="BD121" s="144"/>
      <c r="BE121" s="144"/>
      <c r="BF121" s="144"/>
      <c r="BG121" s="144"/>
      <c r="BH121" s="144"/>
      <c r="BI121" s="144"/>
      <c r="BJ121" s="144"/>
      <c r="BK121" s="144"/>
      <c r="BL121" s="144"/>
    </row>
  </sheetData>
  <mergeCells count="5">
    <mergeCell ref="F3:W3"/>
    <mergeCell ref="Y3:AB3"/>
    <mergeCell ref="AD3:AI3"/>
    <mergeCell ref="AV3:BA3"/>
    <mergeCell ref="T53:V53"/>
  </mergeCells>
  <conditionalFormatting sqref="BC40:BC42">
    <cfRule type="cellIs" dxfId="2" priority="3" stopIfTrue="1" operator="notEqual">
      <formula>0</formula>
    </cfRule>
  </conditionalFormatting>
  <conditionalFormatting sqref="BC5">
    <cfRule type="cellIs" dxfId="1" priority="2" stopIfTrue="1" operator="notEqual">
      <formula>0</formula>
    </cfRule>
  </conditionalFormatting>
  <conditionalFormatting sqref="BC6:BC39">
    <cfRule type="cellIs" dxfId="0" priority="1" stopIfTrue="1" operator="notEqual">
      <formula>0</formula>
    </cfRule>
  </conditionalFormatting>
  <dataValidations count="2">
    <dataValidation type="list" allowBlank="1" showInputMessage="1" showErrorMessage="1" sqref="A5:A39">
      <formula1>$D$43:$D$45</formula1>
    </dataValidation>
    <dataValidation type="list" allowBlank="1" showInputMessage="1" showErrorMessage="1" sqref="A40:A42">
      <formula1>$A$74:$A$76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1b</vt:lpstr>
      <vt:lpstr>'Appendix 1b'!Print_Area</vt:lpstr>
    </vt:vector>
  </TitlesOfParts>
  <Company>Bradford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Redding</dc:creator>
  <cp:lastModifiedBy>Andrew Redding</cp:lastModifiedBy>
  <cp:lastPrinted>2019-10-17T12:22:43Z</cp:lastPrinted>
  <dcterms:created xsi:type="dcterms:W3CDTF">2018-09-25T08:54:57Z</dcterms:created>
  <dcterms:modified xsi:type="dcterms:W3CDTF">2021-10-13T11:16:45Z</dcterms:modified>
</cp:coreProperties>
</file>