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S251Outturn201213_TAReport" sheetId="1" r:id="rId1"/>
    <sheet name="S251Outturn201213_TA1Report" sheetId="2" r:id="rId2"/>
  </sheets>
  <externalReferences>
    <externalReference r:id="rId5"/>
  </externalReferences>
  <definedNames>
    <definedName name="_xlnm.Print_Area" localSheetId="1">'S251Outturn201213_TA1Report'!$A$13:$AB$59</definedName>
    <definedName name="_xlnm.Print_Area" localSheetId="0">'S251Outturn201213_TAReport'!$A$86:$AD$134</definedName>
  </definedNames>
  <calcPr fullCalcOnLoad="1"/>
</workbook>
</file>

<file path=xl/sharedStrings.xml><?xml version="1.0" encoding="utf-8"?>
<sst xmlns="http://schemas.openxmlformats.org/spreadsheetml/2006/main" count="243" uniqueCount="226">
  <si>
    <t>DEPARTMENT FOR EDUCATION DATA COLLECTION
Year 2012-13
TABLE A</t>
  </si>
  <si>
    <t>LA</t>
  </si>
  <si>
    <t>Bradford</t>
  </si>
  <si>
    <t>LA No.</t>
  </si>
  <si>
    <t>dawn.haigh@bradford.gov.uk / john.blakeley@bradford.gov.uk</t>
  </si>
  <si>
    <t>Contact</t>
  </si>
  <si>
    <t>Dawn Haigh / John Blakeley</t>
  </si>
  <si>
    <t>Email</t>
  </si>
  <si>
    <t>Tel No</t>
  </si>
  <si>
    <t>01274 385700 / 01274 437037</t>
  </si>
  <si>
    <t xml:space="preserve"> Spending by Schools </t>
  </si>
  <si>
    <t>Nursery Schools
£</t>
  </si>
  <si>
    <t>Primary Schools
£</t>
  </si>
  <si>
    <t>Secondary Schools
£</t>
  </si>
  <si>
    <t>Special Schools
£</t>
  </si>
  <si>
    <t>Total
£</t>
  </si>
  <si>
    <t>(a)</t>
  </si>
  <si>
    <t>(b)</t>
  </si>
  <si>
    <t>(c)</t>
  </si>
  <si>
    <t>(d)</t>
  </si>
  <si>
    <t>(e)</t>
  </si>
  <si>
    <t>(f)</t>
  </si>
  <si>
    <t>EXPENDITURE</t>
  </si>
  <si>
    <t>1 Teaching staff (E01)</t>
  </si>
  <si>
    <t>2 Supply teaching staff (E02)</t>
  </si>
  <si>
    <t>3 TOTAL TEACHING STAFF</t>
  </si>
  <si>
    <t>4 Education Support Staff (E03)</t>
  </si>
  <si>
    <t>OTHER EMPLOYEE COSTS</t>
  </si>
  <si>
    <t>5 Premises staff (E04)</t>
  </si>
  <si>
    <t>6 Administrative &amp; clerical staff (E05)</t>
  </si>
  <si>
    <t>7 Catering Staff (E06)</t>
  </si>
  <si>
    <t>8 Cost of other staff (E07)</t>
  </si>
  <si>
    <t>9 Indirect employee expenses (E08)</t>
  </si>
  <si>
    <t>10 Staff Development and training (E09)</t>
  </si>
  <si>
    <t>11 Supply teacher insurance (E10)</t>
  </si>
  <si>
    <t>12 Staff related insurance (E11)</t>
  </si>
  <si>
    <t>13 TOTAL OTHER EMPLOYEE COSTS</t>
  </si>
  <si>
    <t>RUNNING EXPENSES</t>
  </si>
  <si>
    <t>14 Building maintenance and improvement (E12)</t>
  </si>
  <si>
    <t>15 Grounds maintenance and improvement (E13)</t>
  </si>
  <si>
    <t>16 Cleaning and caretaking (E14)</t>
  </si>
  <si>
    <t>17 Water and sewerage (E15)</t>
  </si>
  <si>
    <t>18 Energy (E16)</t>
  </si>
  <si>
    <t>19 Rates (E17)</t>
  </si>
  <si>
    <t>20 Other occupation costs (E18)</t>
  </si>
  <si>
    <t>21 Learning resources (E19)</t>
  </si>
  <si>
    <t>22 ICT learning resources (E20)</t>
  </si>
  <si>
    <t>23 Examination fees (E21)</t>
  </si>
  <si>
    <t>24 Administrative supplies (E22)</t>
  </si>
  <si>
    <t>25 Other insurance premiums (E23)</t>
  </si>
  <si>
    <t>26 Special facilities (E24)</t>
  </si>
  <si>
    <t>27 Catering supplies (E25)</t>
  </si>
  <si>
    <t>28 Agency supply teaching staff (E26)</t>
  </si>
  <si>
    <t>29 Bought-in professional services - curriculum (E27)</t>
  </si>
  <si>
    <t>30 Bought-in professional services - other (E28)</t>
  </si>
  <si>
    <t>31 Loan interest (E29)</t>
  </si>
  <si>
    <t>32 Community focused school staff (E31)</t>
  </si>
  <si>
    <t>33 Community focused school costs (E32)</t>
  </si>
  <si>
    <t>34 TOTAL RUNNING EXPENSES</t>
  </si>
  <si>
    <t>35 TOTAL GROSS EXPENDITURE</t>
  </si>
  <si>
    <t>FUNDING</t>
  </si>
  <si>
    <t>36 Funds delegated by the LA (I01)</t>
  </si>
  <si>
    <t>37 Funding for sixth form students (I02)</t>
  </si>
  <si>
    <t>38 Special Educational Needs (SEN) funding (Not for special schools) (I03)</t>
  </si>
  <si>
    <t>39 Funding for minority ethnic pupils (I04)</t>
  </si>
  <si>
    <t>40 Pupil Premium (I05)</t>
  </si>
  <si>
    <t>41 Other government grants (I06)</t>
  </si>
  <si>
    <t>42 Pupil focused extended school funding and/or grants (I15)</t>
  </si>
  <si>
    <t>43 Community focused school funding and/or grants (I16)</t>
  </si>
  <si>
    <t>44 Additional grant for schools (I18)</t>
  </si>
  <si>
    <t>45 TOTAL FUNDING</t>
  </si>
  <si>
    <t>INCOME</t>
  </si>
  <si>
    <t>46 Other grants and payments received (I07)</t>
  </si>
  <si>
    <t>47 Income from facilities and services (I08)</t>
  </si>
  <si>
    <t>48 Income from catering (I09)</t>
  </si>
  <si>
    <t>49 Receipts from supply teacher insurance claims (I10)</t>
  </si>
  <si>
    <t>50 Receipts from other insurance claims (I11)</t>
  </si>
  <si>
    <t>51 Income from contributions to visits etc. (I12)</t>
  </si>
  <si>
    <t>52 Community focused school facilities income (I17)</t>
  </si>
  <si>
    <t>53 Total income NOT including donations and/or voluntary funds</t>
  </si>
  <si>
    <t>54 Donations and/or voluntary funds (I13)</t>
  </si>
  <si>
    <t>55 TOTAL INCOME INCLUDING DONATIONS AND/OR VOLUNTARY FUNDS</t>
  </si>
  <si>
    <t>56 SCHOOLS NET CURRENT EXPENDITURE</t>
  </si>
  <si>
    <t>57 Capital Expenditure from Revenue - CERA (E30) (Schools)</t>
  </si>
  <si>
    <t>BALANCES</t>
  </si>
  <si>
    <t>Opening balances at 01/04/2012</t>
  </si>
  <si>
    <t>58 Committed revenue balance (B01)</t>
  </si>
  <si>
    <t>59 Uncommitted revenue balance (B02)</t>
  </si>
  <si>
    <t>60 Community focused school revenue balance (B06)</t>
  </si>
  <si>
    <t>Closing balances at 31/03/2013</t>
  </si>
  <si>
    <t>61 Committed revenue balance (B01)</t>
  </si>
  <si>
    <t>62 Uncommitted revenue balance (B02)</t>
  </si>
  <si>
    <t>63 Community focused school revenue balance (B06)</t>
  </si>
  <si>
    <t>Teaching
Staff</t>
  </si>
  <si>
    <t>Education
Support
Staff</t>
  </si>
  <si>
    <t>Other
Employees</t>
  </si>
  <si>
    <t>Running
Expenses</t>
  </si>
  <si>
    <t>TOTAL
EXPENDITURE</t>
  </si>
  <si>
    <t>Income</t>
  </si>
  <si>
    <t>NET Current
Expenditure</t>
  </si>
  <si>
    <t>Govt. Grants
Inside AEF</t>
  </si>
  <si>
    <t>Govt. Grants
Outside AEF
Not including
EFA Grants</t>
  </si>
  <si>
    <t>Grants from
EFA</t>
  </si>
  <si>
    <t>LA NET
Revenue
Expenditure</t>
  </si>
  <si>
    <t>Inter-authority
recoupment
included in (j)</t>
  </si>
  <si>
    <t>Inter-authority
recoupment
included in (l)</t>
  </si>
  <si>
    <t>Capital
Expenditure
(Excluding
CERA)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</si>
  <si>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</si>
  <si>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</si>
  <si>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</si>
  <si>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</si>
  <si>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</si>
  <si>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</si>
  <si>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</si>
  <si>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</si>
  <si>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</si>
  <si>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</si>
  <si>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</si>
  <si>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(r(i))</t>
  </si>
  <si>
    <t>(r(ii))</t>
  </si>
  <si>
    <t>(s)</t>
  </si>
  <si>
    <t>SCHOOLS BUDGET</t>
  </si>
  <si>
    <t>SPENDING BY SCHOOLS (brought forward)</t>
  </si>
  <si>
    <t>64 Nursery Schools</t>
  </si>
  <si>
    <t>65 Primary Schools</t>
  </si>
  <si>
    <t>66 Secondary Schools</t>
  </si>
  <si>
    <t>67 Special Schools</t>
  </si>
  <si>
    <t>68 TOTAL SCHOOLS BUDGET (Excluding CERA line 57)</t>
  </si>
  <si>
    <t>SPENDING BY LA WITHIN THE SCHOOLS BUDGET (EXCLUDING DELEGATED OR DEVOLVED FUNDING)</t>
  </si>
  <si>
    <t>69 Nursery Schools</t>
  </si>
  <si>
    <t>70 Primary Schools</t>
  </si>
  <si>
    <t>71 Secondary Schools</t>
  </si>
  <si>
    <t>72 Special Schools</t>
  </si>
  <si>
    <t>73 Private/voluntary/independent fees for education for Under 5s (Not NMSS)</t>
  </si>
  <si>
    <t>74 Independent/Non-Maintained schools fees</t>
  </si>
  <si>
    <t>75 Education out of school</t>
  </si>
  <si>
    <t>76 School Meals/Milk</t>
  </si>
  <si>
    <t>77 Other Support Services : expenditure falling within the definition of the Schools Budget</t>
  </si>
  <si>
    <t>78 TOTAL SCHOOLS BUDGET (excluding CERA) (lines 68 to 77)</t>
  </si>
  <si>
    <t>79 Capital Expenditure from Revenue (CERA) (Spending by LEA in Schools Budget)</t>
  </si>
  <si>
    <t>80 SUBTOTAL: CENTRAL EXPENDITURE WITHIN THE SCHOOLS BUDGET (including CERA) (lines 69 to 77 + line 79)</t>
  </si>
  <si>
    <t>81 TOTAL SCHOOLS BUDGET (including CERA)  (line 68 + line 80 + line 57 col (f))</t>
  </si>
  <si>
    <t>LA BUDGET</t>
  </si>
  <si>
    <t>LA CENTRAL FUNCTIONS</t>
  </si>
  <si>
    <t>Central Administration</t>
  </si>
  <si>
    <t>82 Central Administration</t>
  </si>
  <si>
    <t>83 Teacher Development</t>
  </si>
  <si>
    <t>84 HE/ FE courses run on behalf of the authority</t>
  </si>
  <si>
    <t>85 PRC, Redundancy, Existing Early Retirement and Pension liabilities costs</t>
  </si>
  <si>
    <t>86 SUB-TOTAL CENTRAL ADMINISTRATION (lines 82 to 85)</t>
  </si>
  <si>
    <t>Support and Access</t>
  </si>
  <si>
    <t>87 Pupil Support</t>
  </si>
  <si>
    <t>88 Other support services: expenditure falling within the definition of the LA budget</t>
  </si>
  <si>
    <t>89 Home to school transport: SEN transport expenditure (0-25)</t>
  </si>
  <si>
    <t>90 Home to school transport: other home to school transport expenditure</t>
  </si>
  <si>
    <t>91 SUB-TOTAL SUPPORT AND ACCESS (lines 87 to 90)</t>
  </si>
  <si>
    <t>92 SUB-TOTAL LA CENTRAL FUNCTIONS (line 86 + line 91)</t>
  </si>
  <si>
    <t>ADULT AND COMMUNITY</t>
  </si>
  <si>
    <t>93 Other Community Services</t>
  </si>
  <si>
    <t>94 Adult and Community learning</t>
  </si>
  <si>
    <t>95 SUB-TOTAL ADULT AND COMMUNITY (lines 93 + 94)</t>
  </si>
  <si>
    <t>96 TOTAL LA BUDGET (line 92 + line 95)</t>
  </si>
  <si>
    <t>97 TOTAL SPENDING BY LA (exc CERA) (Schools and LA budget) (lines 69 to 77 + line 96)</t>
  </si>
  <si>
    <t>98 Capital Expenditure from Revenue (CERA) (LA)</t>
  </si>
  <si>
    <t>99 Capital Expenditure from Revenue (CERA) (Adult &amp; Community)</t>
  </si>
  <si>
    <t>100 TOTAL LA BUDGET (including CERA) (line 96 + line 98 + line 99)</t>
  </si>
  <si>
    <t>101 TOTAL EDUCATION SPENDING (excluding CERA) (lines 78 and 96)</t>
  </si>
  <si>
    <t>102 TOTAL EDUCATION SPENDING (including CERA) (line 81 + line 100)</t>
  </si>
  <si>
    <t>DEPARTMENT FOR EDUCATION DATA COLLECTION
Year 2012-13
Table A1 - CHILDREN AND YOUNG PEOPLE'S SERVICES</t>
  </si>
  <si>
    <t>LA Name</t>
  </si>
  <si>
    <t/>
  </si>
  <si>
    <t>OWN
PROVISION</t>
  </si>
  <si>
    <t>PRIVATE</t>
  </si>
  <si>
    <t>OTHER
PUBLIC</t>
  </si>
  <si>
    <t>VOLUNTARY</t>
  </si>
  <si>
    <t xml:space="preserve">Govt. Grants
Inside AEF </t>
  </si>
  <si>
    <t>Govt. Grants
Outside AEF</t>
  </si>
  <si>
    <t>LEA NET
Revenue
Expenditure</t>
  </si>
  <si>
    <t>(Y)</t>
  </si>
  <si>
    <t>(Z (i))</t>
  </si>
  <si>
    <t>(Z (ii))</t>
  </si>
  <si>
    <t>(Z (iii))</t>
  </si>
  <si>
    <t>SURE START CHILDREN'S CENTRES AND EARLY YEARS</t>
  </si>
  <si>
    <t xml:space="preserve">1 Spend by individual Sure Start Children's Centres </t>
  </si>
  <si>
    <t>2 Spend on local authority provided or commissioned area-wide services delivered through Sure Start Children’s Centres</t>
  </si>
  <si>
    <t>3 Other early years funding</t>
  </si>
  <si>
    <t xml:space="preserve">4 Total Sure Start Children's Centres and Early Years </t>
  </si>
  <si>
    <t>CHILDREN LOOKED AFTER</t>
  </si>
  <si>
    <t>5 Residential care</t>
  </si>
  <si>
    <t>6 Fostering services</t>
  </si>
  <si>
    <t>7 Adoption services</t>
  </si>
  <si>
    <t>8 Special guardianship support</t>
  </si>
  <si>
    <t>9 Other children looked after services</t>
  </si>
  <si>
    <t>10 Short breaks (respite) for looked after disabled children</t>
  </si>
  <si>
    <t xml:space="preserve">11 Children placed with family and friends </t>
  </si>
  <si>
    <t>12  Education of looked after children</t>
  </si>
  <si>
    <t xml:space="preserve">13 Leaving care support services </t>
  </si>
  <si>
    <t>14 Asylum seeker services - children</t>
  </si>
  <si>
    <t>15 Total Children Looked After</t>
  </si>
  <si>
    <t>OTHER CHILDREN'S AND FAMILIES SERVICES</t>
  </si>
  <si>
    <t>16 Other children's and families services</t>
  </si>
  <si>
    <t>SAFEGUARDING CHILDREN AND YOUNG PEOPLE'S SERVICES</t>
  </si>
  <si>
    <t>17 Social work (includes LA functions in relation to child protection)</t>
  </si>
  <si>
    <t>18 Comissioning and Children's Services Strategy</t>
  </si>
  <si>
    <t>19 Local safeguarding childrens board</t>
  </si>
  <si>
    <t xml:space="preserve">20 Total  Safeguarding Children and Young People's Services </t>
  </si>
  <si>
    <t>FAMILY SUPPORT SERVICES</t>
  </si>
  <si>
    <t>21 Direct payments</t>
  </si>
  <si>
    <t>22 Short breaks (respite) for disabled children</t>
  </si>
  <si>
    <t>23 Other support for disabled children</t>
  </si>
  <si>
    <t>24 Targeted family support</t>
  </si>
  <si>
    <t>25 Universal family support</t>
  </si>
  <si>
    <t>26 Total Family Support Services</t>
  </si>
  <si>
    <t>SERVICES FOR YOUNG PEOPLE</t>
  </si>
  <si>
    <t>27 Universal services for young people</t>
  </si>
  <si>
    <t xml:space="preserve">28 Targeted services for young people </t>
  </si>
  <si>
    <t>29 Total Services for Young People</t>
  </si>
  <si>
    <t>YOUTH JUSTICE</t>
  </si>
  <si>
    <t>30 Youth Justice</t>
  </si>
  <si>
    <t>31 Capital Expenditure from Revenue (CERA) (Children's and young people's services)</t>
  </si>
  <si>
    <t>32 CHILDREN AND YOUNG PEOPLE'S SERVICES BUDGET (Including CERA)</t>
  </si>
  <si>
    <t>33 CHILDREN AND YOUNG PEOPLE'S SERVICES BUDGET (excluding CERA)</t>
  </si>
  <si>
    <t>Memorandum Items (include below the part of the expenditure recorded in individual lines above)</t>
  </si>
  <si>
    <t>34 Substances misuse services (Drugs, alcohol and volatile substances)</t>
  </si>
  <si>
    <t>35 Teenage pregnancy services</t>
  </si>
  <si>
    <t>(This report data is extracted from i-Store and reflects data as at 07/08/2013)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</si>
</sst>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11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1"/>
      <name val="Arial"/>
      <family val="0"/>
    </font>
    <font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1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sz val="11"/>
      <color indexed="8"/>
      <name val="Tahoma"/>
      <family val="0"/>
    </font>
    <font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0" fontId="3" fillId="34" borderId="10" xfId="0" applyFont="1" applyFill="1" applyBorder="1" applyAlignment="1" applyProtection="1">
      <alignment horizontal="right" vertical="top" wrapText="1" readingOrder="1"/>
      <protection locked="0"/>
    </xf>
    <xf numFmtId="0" fontId="5" fillId="34" borderId="10" xfId="0" applyFont="1" applyFill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0" fontId="7" fillId="34" borderId="10" xfId="0" applyFont="1" applyFill="1" applyBorder="1" applyAlignment="1" applyProtection="1">
      <alignment horizontal="right" vertical="top" wrapText="1" readingOrder="1"/>
      <protection locked="0"/>
    </xf>
    <xf numFmtId="0" fontId="5" fillId="0" borderId="11" xfId="0" applyFont="1" applyFill="1" applyBorder="1" applyAlignment="1" applyProtection="1">
      <alignment horizontal="right" vertical="top" wrapText="1" readingOrder="1"/>
      <protection locked="0"/>
    </xf>
    <xf numFmtId="0" fontId="3" fillId="0" borderId="11" xfId="0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34" borderId="10" xfId="0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Fill="1" applyBorder="1" applyAlignment="1" applyProtection="1">
      <alignment horizontal="right" vertical="top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 readingOrder="1"/>
      <protection locked="0"/>
    </xf>
    <xf numFmtId="0" fontId="0" fillId="0" borderId="12" xfId="0" applyFont="1" applyBorder="1" applyAlignment="1" applyProtection="1">
      <alignment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25" xfId="0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2" fillId="35" borderId="26" xfId="0" applyFont="1" applyFill="1" applyBorder="1" applyAlignment="1" applyProtection="1">
      <alignment horizontal="center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2" fillId="35" borderId="26" xfId="0" applyFont="1" applyFill="1" applyBorder="1" applyAlignment="1" applyProtection="1">
      <alignment horizontal="center" vertical="top" wrapText="1" readingOrder="1"/>
      <protection locked="0"/>
    </xf>
    <xf numFmtId="0" fontId="4" fillId="0" borderId="26" xfId="0" applyFont="1" applyBorder="1" applyAlignment="1" applyProtection="1">
      <alignment vertical="top" wrapText="1" readingOrder="1"/>
      <protection locked="0"/>
    </xf>
    <xf numFmtId="0" fontId="5" fillId="0" borderId="26" xfId="0" applyFont="1" applyBorder="1" applyAlignment="1" applyProtection="1">
      <alignment horizontal="right" vertical="top" wrapText="1" readingOrder="1"/>
      <protection locked="0"/>
    </xf>
    <xf numFmtId="0" fontId="5" fillId="0" borderId="26" xfId="0" applyFont="1" applyBorder="1" applyAlignment="1" applyProtection="1">
      <alignment horizontal="right" vertical="top" wrapText="1" readingOrder="1"/>
      <protection locked="0"/>
    </xf>
    <xf numFmtId="0" fontId="3" fillId="0" borderId="26" xfId="0" applyFont="1" applyBorder="1" applyAlignment="1" applyProtection="1">
      <alignment horizontal="right" vertical="top" wrapText="1" readingOrder="1"/>
      <protection locked="0"/>
    </xf>
    <xf numFmtId="0" fontId="3" fillId="0" borderId="26" xfId="0" applyFont="1" applyBorder="1" applyAlignment="1" applyProtection="1">
      <alignment horizontal="right" vertical="top" wrapText="1" readingOrder="1"/>
      <protection locked="0"/>
    </xf>
    <xf numFmtId="3" fontId="5" fillId="0" borderId="26" xfId="0" applyNumberFormat="1" applyFont="1" applyBorder="1" applyAlignment="1" applyProtection="1">
      <alignment vertical="top" wrapText="1" readingOrder="1"/>
      <protection locked="0"/>
    </xf>
    <xf numFmtId="3" fontId="0" fillId="0" borderId="27" xfId="0" applyNumberFormat="1" applyBorder="1" applyAlignment="1" applyProtection="1">
      <alignment vertical="top" wrapText="1"/>
      <protection locked="0"/>
    </xf>
    <xf numFmtId="3" fontId="5" fillId="0" borderId="26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28" xfId="0" applyNumberFormat="1" applyBorder="1" applyAlignment="1" applyProtection="1">
      <alignment vertical="top" wrapText="1"/>
      <protection locked="0"/>
    </xf>
    <xf numFmtId="3" fontId="5" fillId="0" borderId="26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26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0" xfId="0" applyNumberFormat="1" applyAlignment="1">
      <alignment/>
    </xf>
    <xf numFmtId="3" fontId="4" fillId="0" borderId="26" xfId="0" applyNumberFormat="1" applyFont="1" applyBorder="1" applyAlignment="1" applyProtection="1">
      <alignment vertical="top" wrapText="1" readingOrder="1"/>
      <protection locked="0"/>
    </xf>
    <xf numFmtId="3" fontId="3" fillId="0" borderId="26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3" fontId="0" fillId="0" borderId="29" xfId="0" applyNumberFormat="1" applyFill="1" applyBorder="1" applyAlignment="1" applyProtection="1">
      <alignment vertical="top" wrapText="1"/>
      <protection locked="0"/>
    </xf>
    <xf numFmtId="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3" fontId="5" fillId="34" borderId="26" xfId="0" applyNumberFormat="1" applyFont="1" applyFill="1" applyBorder="1" applyAlignment="1" applyProtection="1">
      <alignment horizontal="right" vertical="top" wrapText="1" readingOrder="1"/>
      <protection locked="0"/>
    </xf>
    <xf numFmtId="3" fontId="5" fillId="34" borderId="26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34" borderId="26" xfId="0" applyNumberFormat="1" applyFont="1" applyFill="1" applyBorder="1" applyAlignment="1" applyProtection="1">
      <alignment horizontal="right" vertical="top" wrapText="1" readingOrder="1"/>
      <protection locked="0"/>
    </xf>
    <xf numFmtId="3" fontId="23" fillId="0" borderId="0" xfId="0" applyNumberFormat="1" applyFont="1" applyAlignment="1" applyProtection="1">
      <alignment vertical="top" wrapText="1" readingOrder="1"/>
      <protection locked="0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251Outturn201213%20Table%20A1%20inc%20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51Outturn201213_TA1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134"/>
  <sheetViews>
    <sheetView showGridLines="0" tabSelected="1" zoomScalePageLayoutView="0" workbookViewId="0" topLeftCell="A1">
      <selection activeCell="A86" sqref="A86:C86"/>
    </sheetView>
  </sheetViews>
  <sheetFormatPr defaultColWidth="9.140625" defaultRowHeight="12.75"/>
  <cols>
    <col min="1" max="1" width="52.57421875" style="0" customWidth="1"/>
    <col min="2" max="2" width="3.8515625" style="0" customWidth="1"/>
    <col min="3" max="3" width="0.13671875" style="0" customWidth="1"/>
    <col min="4" max="4" width="0" style="0" hidden="1" customWidth="1"/>
    <col min="5" max="5" width="11.8515625" style="0" customWidth="1"/>
    <col min="6" max="6" width="0.13671875" style="0" customWidth="1"/>
    <col min="7" max="7" width="0.5625" style="0" customWidth="1"/>
    <col min="8" max="8" width="0.13671875" style="0" customWidth="1"/>
    <col min="9" max="9" width="0.5625" style="0" customWidth="1"/>
    <col min="10" max="10" width="13.421875" style="0" customWidth="1"/>
    <col min="11" max="11" width="8.8515625" style="0" customWidth="1"/>
    <col min="12" max="12" width="0.13671875" style="0" customWidth="1"/>
    <col min="13" max="13" width="0.85546875" style="0" customWidth="1"/>
    <col min="14" max="14" width="3.421875" style="0" customWidth="1"/>
    <col min="15" max="15" width="4.28125" style="0" customWidth="1"/>
    <col min="16" max="16" width="0.71875" style="0" customWidth="1"/>
    <col min="17" max="17" width="0" style="0" hidden="1" customWidth="1"/>
    <col min="18" max="18" width="0.85546875" style="0" customWidth="1"/>
    <col min="19" max="19" width="7.28125" style="0" customWidth="1"/>
    <col min="20" max="20" width="3.421875" style="0" customWidth="1"/>
    <col min="21" max="21" width="0.71875" style="0" customWidth="1"/>
    <col min="22" max="22" width="10.421875" style="0" customWidth="1"/>
    <col min="23" max="23" width="0.2890625" style="0" customWidth="1"/>
    <col min="24" max="24" width="3.7109375" style="0" customWidth="1"/>
    <col min="25" max="33" width="18.8515625" style="0" customWidth="1"/>
    <col min="34" max="34" width="0.5625" style="0" customWidth="1"/>
  </cols>
  <sheetData>
    <row r="1" ht="6.75" customHeight="1"/>
    <row r="2" ht="15" customHeight="1"/>
    <row r="3" ht="12.75">
      <c r="A3" s="22" t="s">
        <v>0</v>
      </c>
    </row>
    <row r="4" spans="1:23" ht="19.5" customHeight="1">
      <c r="A4" s="29"/>
      <c r="D4" s="22" t="s">
        <v>1</v>
      </c>
      <c r="E4" s="31"/>
      <c r="F4" s="23"/>
      <c r="I4" s="22" t="s">
        <v>2</v>
      </c>
      <c r="J4" s="31"/>
      <c r="K4" s="31"/>
      <c r="L4" s="31"/>
      <c r="M4" s="31"/>
      <c r="N4" s="31"/>
      <c r="O4" s="31"/>
      <c r="P4" s="31"/>
      <c r="Q4" s="23"/>
      <c r="S4" s="22" t="s">
        <v>3</v>
      </c>
      <c r="T4" s="23"/>
      <c r="V4" s="22">
        <v>380</v>
      </c>
      <c r="W4" s="23"/>
    </row>
    <row r="5" ht="12.75">
      <c r="A5" s="29"/>
    </row>
    <row r="6" spans="1:22" ht="12.75">
      <c r="A6" s="29"/>
      <c r="Q6" s="22" t="s">
        <v>4</v>
      </c>
      <c r="R6" s="24"/>
      <c r="S6" s="24"/>
      <c r="T6" s="24"/>
      <c r="U6" s="24"/>
      <c r="V6" s="25"/>
    </row>
    <row r="7" spans="1:22" ht="12.75">
      <c r="A7" s="29"/>
      <c r="C7" s="22" t="s">
        <v>5</v>
      </c>
      <c r="D7" s="24"/>
      <c r="E7" s="25"/>
      <c r="I7" s="22" t="s">
        <v>6</v>
      </c>
      <c r="J7" s="24"/>
      <c r="K7" s="24"/>
      <c r="L7" s="25"/>
      <c r="N7" s="22" t="s">
        <v>7</v>
      </c>
      <c r="O7" s="25"/>
      <c r="Q7" s="26"/>
      <c r="R7" s="27"/>
      <c r="S7" s="27"/>
      <c r="T7" s="27"/>
      <c r="U7" s="27"/>
      <c r="V7" s="28"/>
    </row>
    <row r="8" spans="1:15" ht="12.75">
      <c r="A8" s="29"/>
      <c r="C8" s="26"/>
      <c r="D8" s="27"/>
      <c r="E8" s="28"/>
      <c r="I8" s="26"/>
      <c r="J8" s="27"/>
      <c r="K8" s="27"/>
      <c r="L8" s="28"/>
      <c r="N8" s="26"/>
      <c r="O8" s="28"/>
    </row>
    <row r="9" ht="12.75">
      <c r="A9" s="29"/>
    </row>
    <row r="10" spans="1:11" ht="12.75">
      <c r="A10" s="30"/>
      <c r="C10" s="22" t="s">
        <v>8</v>
      </c>
      <c r="D10" s="24"/>
      <c r="E10" s="25"/>
      <c r="H10" s="22" t="s">
        <v>9</v>
      </c>
      <c r="I10" s="24"/>
      <c r="J10" s="24"/>
      <c r="K10" s="25"/>
    </row>
    <row r="11" spans="3:11" ht="12.75">
      <c r="C11" s="26"/>
      <c r="D11" s="27"/>
      <c r="E11" s="28"/>
      <c r="H11" s="26"/>
      <c r="I11" s="27"/>
      <c r="J11" s="27"/>
      <c r="K11" s="28"/>
    </row>
    <row r="12" ht="23.25" customHeight="1"/>
    <row r="13" spans="1:33" ht="60">
      <c r="A13" s="21" t="s">
        <v>10</v>
      </c>
      <c r="B13" s="12"/>
      <c r="C13" s="13"/>
      <c r="E13" s="20" t="s">
        <v>11</v>
      </c>
      <c r="F13" s="12"/>
      <c r="G13" s="12"/>
      <c r="H13" s="12"/>
      <c r="I13" s="13"/>
      <c r="J13" s="1" t="s">
        <v>12</v>
      </c>
      <c r="K13" s="20" t="s">
        <v>13</v>
      </c>
      <c r="L13" s="12"/>
      <c r="M13" s="12"/>
      <c r="N13" s="13"/>
      <c r="O13" s="20" t="s">
        <v>14</v>
      </c>
      <c r="P13" s="12"/>
      <c r="Q13" s="12"/>
      <c r="R13" s="12"/>
      <c r="S13" s="13"/>
      <c r="T13" s="20" t="s">
        <v>15</v>
      </c>
      <c r="U13" s="12"/>
      <c r="V13" s="12"/>
      <c r="W13" s="12"/>
      <c r="X13" s="13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20" t="s">
        <v>16</v>
      </c>
      <c r="B14" s="12"/>
      <c r="C14" s="13"/>
      <c r="E14" s="20" t="s">
        <v>17</v>
      </c>
      <c r="F14" s="12"/>
      <c r="G14" s="12"/>
      <c r="H14" s="12"/>
      <c r="I14" s="13"/>
      <c r="J14" s="1" t="s">
        <v>18</v>
      </c>
      <c r="K14" s="20" t="s">
        <v>19</v>
      </c>
      <c r="L14" s="12"/>
      <c r="M14" s="12"/>
      <c r="N14" s="13"/>
      <c r="O14" s="20" t="s">
        <v>20</v>
      </c>
      <c r="P14" s="12"/>
      <c r="Q14" s="12"/>
      <c r="R14" s="12"/>
      <c r="S14" s="13"/>
      <c r="T14" s="20" t="s">
        <v>21</v>
      </c>
      <c r="U14" s="12"/>
      <c r="V14" s="12"/>
      <c r="W14" s="12"/>
      <c r="X14" s="13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16" t="s">
        <v>22</v>
      </c>
      <c r="B15" s="12"/>
      <c r="C15" s="13"/>
      <c r="E15" s="11"/>
      <c r="F15" s="12"/>
      <c r="G15" s="12"/>
      <c r="H15" s="12"/>
      <c r="I15" s="13"/>
      <c r="J15" s="3"/>
      <c r="K15" s="17"/>
      <c r="L15" s="12"/>
      <c r="M15" s="12"/>
      <c r="N15" s="13"/>
      <c r="O15" s="17"/>
      <c r="P15" s="12"/>
      <c r="Q15" s="12"/>
      <c r="R15" s="12"/>
      <c r="S15" s="13"/>
      <c r="T15" s="17"/>
      <c r="U15" s="12"/>
      <c r="V15" s="12"/>
      <c r="W15" s="12"/>
      <c r="X15" s="13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14" t="s">
        <v>23</v>
      </c>
      <c r="B16" s="12"/>
      <c r="C16" s="13"/>
      <c r="E16" s="11">
        <v>1266405.69</v>
      </c>
      <c r="F16" s="12"/>
      <c r="G16" s="12"/>
      <c r="H16" s="12"/>
      <c r="I16" s="13"/>
      <c r="J16" s="3">
        <v>107500436.37</v>
      </c>
      <c r="K16" s="11">
        <v>79383379.63</v>
      </c>
      <c r="L16" s="12"/>
      <c r="M16" s="12"/>
      <c r="N16" s="13"/>
      <c r="O16" s="11">
        <v>5513647.07</v>
      </c>
      <c r="P16" s="12"/>
      <c r="Q16" s="12"/>
      <c r="R16" s="12"/>
      <c r="S16" s="13"/>
      <c r="T16" s="11">
        <v>193663868.76</v>
      </c>
      <c r="U16" s="12"/>
      <c r="V16" s="12"/>
      <c r="W16" s="12"/>
      <c r="X16" s="13"/>
      <c r="Y16" s="2"/>
      <c r="Z16" s="2"/>
      <c r="AA16" s="2"/>
      <c r="AB16" s="2"/>
      <c r="AC16" s="2"/>
      <c r="AD16" s="2"/>
      <c r="AE16" s="2"/>
      <c r="AF16" s="3"/>
      <c r="AG16" s="2"/>
    </row>
    <row r="17" spans="1:33" ht="12.75">
      <c r="A17" s="14" t="s">
        <v>24</v>
      </c>
      <c r="B17" s="12"/>
      <c r="C17" s="13"/>
      <c r="E17" s="11">
        <v>0</v>
      </c>
      <c r="F17" s="12"/>
      <c r="G17" s="12"/>
      <c r="H17" s="12"/>
      <c r="I17" s="13"/>
      <c r="J17" s="3">
        <v>6660.78</v>
      </c>
      <c r="K17" s="11">
        <v>184775.43</v>
      </c>
      <c r="L17" s="12"/>
      <c r="M17" s="12"/>
      <c r="N17" s="13"/>
      <c r="O17" s="11">
        <v>11.46</v>
      </c>
      <c r="P17" s="12"/>
      <c r="Q17" s="12"/>
      <c r="R17" s="12"/>
      <c r="S17" s="13"/>
      <c r="T17" s="11">
        <v>191447.67</v>
      </c>
      <c r="U17" s="12"/>
      <c r="V17" s="12"/>
      <c r="W17" s="12"/>
      <c r="X17" s="13"/>
      <c r="Y17" s="2"/>
      <c r="Z17" s="2"/>
      <c r="AA17" s="2"/>
      <c r="AB17" s="2"/>
      <c r="AC17" s="2"/>
      <c r="AD17" s="2"/>
      <c r="AE17" s="2"/>
      <c r="AF17" s="3"/>
      <c r="AG17" s="2"/>
    </row>
    <row r="18" spans="1:33" ht="12.75">
      <c r="A18" s="14" t="s">
        <v>25</v>
      </c>
      <c r="B18" s="12"/>
      <c r="C18" s="13"/>
      <c r="E18" s="11">
        <v>1266405.69</v>
      </c>
      <c r="F18" s="12"/>
      <c r="G18" s="12"/>
      <c r="H18" s="12"/>
      <c r="I18" s="13"/>
      <c r="J18" s="3">
        <v>107507097.15</v>
      </c>
      <c r="K18" s="11">
        <v>79568155.06</v>
      </c>
      <c r="L18" s="12"/>
      <c r="M18" s="12"/>
      <c r="N18" s="13"/>
      <c r="O18" s="11">
        <v>5513658.53</v>
      </c>
      <c r="P18" s="12"/>
      <c r="Q18" s="12"/>
      <c r="R18" s="12"/>
      <c r="S18" s="13"/>
      <c r="T18" s="11">
        <v>193855316.43</v>
      </c>
      <c r="U18" s="12"/>
      <c r="V18" s="12"/>
      <c r="W18" s="12"/>
      <c r="X18" s="13"/>
      <c r="Y18" s="2"/>
      <c r="Z18" s="2"/>
      <c r="AA18" s="2"/>
      <c r="AB18" s="2"/>
      <c r="AC18" s="2"/>
      <c r="AD18" s="2"/>
      <c r="AE18" s="2"/>
      <c r="AF18" s="3"/>
      <c r="AG18" s="2"/>
    </row>
    <row r="19" spans="1:33" ht="12.75">
      <c r="A19" s="14" t="s">
        <v>26</v>
      </c>
      <c r="B19" s="12"/>
      <c r="C19" s="13"/>
      <c r="E19" s="11">
        <v>885934.21</v>
      </c>
      <c r="F19" s="12"/>
      <c r="G19" s="12"/>
      <c r="H19" s="12"/>
      <c r="I19" s="13"/>
      <c r="J19" s="3">
        <v>48794942.79</v>
      </c>
      <c r="K19" s="11">
        <v>17855487.05</v>
      </c>
      <c r="L19" s="12"/>
      <c r="M19" s="12"/>
      <c r="N19" s="13"/>
      <c r="O19" s="11">
        <v>6443127.35</v>
      </c>
      <c r="P19" s="12"/>
      <c r="Q19" s="12"/>
      <c r="R19" s="12"/>
      <c r="S19" s="13"/>
      <c r="T19" s="11">
        <v>73979491.4</v>
      </c>
      <c r="U19" s="12"/>
      <c r="V19" s="12"/>
      <c r="W19" s="12"/>
      <c r="X19" s="13"/>
      <c r="Y19" s="2"/>
      <c r="Z19" s="2"/>
      <c r="AA19" s="2"/>
      <c r="AB19" s="2"/>
      <c r="AC19" s="2"/>
      <c r="AD19" s="2"/>
      <c r="AE19" s="2"/>
      <c r="AF19" s="3"/>
      <c r="AG19" s="2"/>
    </row>
    <row r="20" spans="1:33" ht="12.75">
      <c r="A20" s="16" t="s">
        <v>27</v>
      </c>
      <c r="B20" s="12"/>
      <c r="C20" s="13"/>
      <c r="E20" s="11"/>
      <c r="F20" s="12"/>
      <c r="G20" s="12"/>
      <c r="H20" s="12"/>
      <c r="I20" s="13"/>
      <c r="J20" s="3"/>
      <c r="K20" s="17"/>
      <c r="L20" s="12"/>
      <c r="M20" s="12"/>
      <c r="N20" s="13"/>
      <c r="O20" s="17"/>
      <c r="P20" s="12"/>
      <c r="Q20" s="12"/>
      <c r="R20" s="12"/>
      <c r="S20" s="13"/>
      <c r="T20" s="17"/>
      <c r="U20" s="12"/>
      <c r="V20" s="12"/>
      <c r="W20" s="12"/>
      <c r="X20" s="13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14" t="s">
        <v>28</v>
      </c>
      <c r="B21" s="12"/>
      <c r="C21" s="13"/>
      <c r="E21" s="11">
        <v>96183.82</v>
      </c>
      <c r="F21" s="12"/>
      <c r="G21" s="12"/>
      <c r="H21" s="12"/>
      <c r="I21" s="13"/>
      <c r="J21" s="3">
        <v>6076401.38</v>
      </c>
      <c r="K21" s="11">
        <v>2040652.63</v>
      </c>
      <c r="L21" s="12"/>
      <c r="M21" s="12"/>
      <c r="N21" s="13"/>
      <c r="O21" s="11">
        <v>250335.01</v>
      </c>
      <c r="P21" s="12"/>
      <c r="Q21" s="12"/>
      <c r="R21" s="12"/>
      <c r="S21" s="13"/>
      <c r="T21" s="11">
        <v>8463572.84</v>
      </c>
      <c r="U21" s="12"/>
      <c r="V21" s="12"/>
      <c r="W21" s="12"/>
      <c r="X21" s="13"/>
      <c r="Y21" s="2"/>
      <c r="Z21" s="2"/>
      <c r="AA21" s="2"/>
      <c r="AB21" s="2"/>
      <c r="AC21" s="2"/>
      <c r="AD21" s="2"/>
      <c r="AE21" s="2"/>
      <c r="AF21" s="3"/>
      <c r="AG21" s="2"/>
    </row>
    <row r="22" spans="1:33" ht="12.75">
      <c r="A22" s="14" t="s">
        <v>29</v>
      </c>
      <c r="B22" s="12"/>
      <c r="C22" s="13"/>
      <c r="E22" s="11">
        <v>232457.98</v>
      </c>
      <c r="F22" s="12"/>
      <c r="G22" s="12"/>
      <c r="H22" s="12"/>
      <c r="I22" s="13"/>
      <c r="J22" s="3">
        <v>10003732.05</v>
      </c>
      <c r="K22" s="11">
        <v>8301349.95</v>
      </c>
      <c r="L22" s="12"/>
      <c r="M22" s="12"/>
      <c r="N22" s="13"/>
      <c r="O22" s="11">
        <v>782883.12</v>
      </c>
      <c r="P22" s="12"/>
      <c r="Q22" s="12"/>
      <c r="R22" s="12"/>
      <c r="S22" s="13"/>
      <c r="T22" s="11">
        <v>19320423.1</v>
      </c>
      <c r="U22" s="12"/>
      <c r="V22" s="12"/>
      <c r="W22" s="12"/>
      <c r="X22" s="13"/>
      <c r="Y22" s="2"/>
      <c r="Z22" s="2"/>
      <c r="AA22" s="2"/>
      <c r="AB22" s="2"/>
      <c r="AC22" s="2"/>
      <c r="AD22" s="2"/>
      <c r="AE22" s="2"/>
      <c r="AF22" s="3"/>
      <c r="AG22" s="2"/>
    </row>
    <row r="23" spans="1:33" ht="12.75">
      <c r="A23" s="14" t="s">
        <v>30</v>
      </c>
      <c r="B23" s="12"/>
      <c r="C23" s="13"/>
      <c r="E23" s="11">
        <v>698.78</v>
      </c>
      <c r="F23" s="12"/>
      <c r="G23" s="12"/>
      <c r="H23" s="12"/>
      <c r="I23" s="13"/>
      <c r="J23" s="3">
        <v>781980.75</v>
      </c>
      <c r="K23" s="11">
        <v>1221507.42</v>
      </c>
      <c r="L23" s="12"/>
      <c r="M23" s="12"/>
      <c r="N23" s="13"/>
      <c r="O23" s="11">
        <v>31407.98</v>
      </c>
      <c r="P23" s="12"/>
      <c r="Q23" s="12"/>
      <c r="R23" s="12"/>
      <c r="S23" s="13"/>
      <c r="T23" s="11">
        <v>2035594.93</v>
      </c>
      <c r="U23" s="12"/>
      <c r="V23" s="12"/>
      <c r="W23" s="12"/>
      <c r="X23" s="13"/>
      <c r="Y23" s="2"/>
      <c r="Z23" s="2"/>
      <c r="AA23" s="2"/>
      <c r="AB23" s="2"/>
      <c r="AC23" s="2"/>
      <c r="AD23" s="2"/>
      <c r="AE23" s="2"/>
      <c r="AF23" s="3"/>
      <c r="AG23" s="2"/>
    </row>
    <row r="24" spans="1:33" ht="12.75">
      <c r="A24" s="14" t="s">
        <v>31</v>
      </c>
      <c r="B24" s="12"/>
      <c r="C24" s="13"/>
      <c r="E24" s="11">
        <v>63342.4</v>
      </c>
      <c r="F24" s="12"/>
      <c r="G24" s="12"/>
      <c r="H24" s="12"/>
      <c r="I24" s="13"/>
      <c r="J24" s="3">
        <v>4723693.71</v>
      </c>
      <c r="K24" s="11">
        <v>889377.15</v>
      </c>
      <c r="L24" s="12"/>
      <c r="M24" s="12"/>
      <c r="N24" s="13"/>
      <c r="O24" s="11">
        <v>79717.44</v>
      </c>
      <c r="P24" s="12"/>
      <c r="Q24" s="12"/>
      <c r="R24" s="12"/>
      <c r="S24" s="13"/>
      <c r="T24" s="11">
        <v>5756130.7</v>
      </c>
      <c r="U24" s="12"/>
      <c r="V24" s="12"/>
      <c r="W24" s="12"/>
      <c r="X24" s="13"/>
      <c r="Y24" s="2"/>
      <c r="Z24" s="2"/>
      <c r="AA24" s="2"/>
      <c r="AB24" s="2"/>
      <c r="AC24" s="2"/>
      <c r="AD24" s="2"/>
      <c r="AE24" s="2"/>
      <c r="AF24" s="3"/>
      <c r="AG24" s="2"/>
    </row>
    <row r="25" spans="1:33" ht="12.75">
      <c r="A25" s="14" t="s">
        <v>32</v>
      </c>
      <c r="B25" s="12"/>
      <c r="C25" s="13"/>
      <c r="E25" s="11">
        <v>12062.55</v>
      </c>
      <c r="F25" s="12"/>
      <c r="G25" s="12"/>
      <c r="H25" s="12"/>
      <c r="I25" s="13"/>
      <c r="J25" s="3">
        <v>753112.55</v>
      </c>
      <c r="K25" s="11">
        <v>1044102.27</v>
      </c>
      <c r="L25" s="12"/>
      <c r="M25" s="12"/>
      <c r="N25" s="13"/>
      <c r="O25" s="11">
        <v>123862.73</v>
      </c>
      <c r="P25" s="12"/>
      <c r="Q25" s="12"/>
      <c r="R25" s="12"/>
      <c r="S25" s="13"/>
      <c r="T25" s="11">
        <v>1933140.1</v>
      </c>
      <c r="U25" s="12"/>
      <c r="V25" s="12"/>
      <c r="W25" s="12"/>
      <c r="X25" s="13"/>
      <c r="Y25" s="2"/>
      <c r="Z25" s="2"/>
      <c r="AA25" s="2"/>
      <c r="AB25" s="2"/>
      <c r="AC25" s="2"/>
      <c r="AD25" s="2"/>
      <c r="AE25" s="2"/>
      <c r="AF25" s="3"/>
      <c r="AG25" s="2"/>
    </row>
    <row r="26" spans="1:33" ht="12.75">
      <c r="A26" s="14" t="s">
        <v>33</v>
      </c>
      <c r="B26" s="12"/>
      <c r="C26" s="13"/>
      <c r="E26" s="11">
        <v>36802.88</v>
      </c>
      <c r="F26" s="12"/>
      <c r="G26" s="12"/>
      <c r="H26" s="12"/>
      <c r="I26" s="13"/>
      <c r="J26" s="3">
        <v>1925135.61</v>
      </c>
      <c r="K26" s="11">
        <v>596109.38</v>
      </c>
      <c r="L26" s="12"/>
      <c r="M26" s="12"/>
      <c r="N26" s="13"/>
      <c r="O26" s="11">
        <v>152975.14</v>
      </c>
      <c r="P26" s="12"/>
      <c r="Q26" s="12"/>
      <c r="R26" s="12"/>
      <c r="S26" s="13"/>
      <c r="T26" s="11">
        <v>2711023.01</v>
      </c>
      <c r="U26" s="12"/>
      <c r="V26" s="12"/>
      <c r="W26" s="12"/>
      <c r="X26" s="13"/>
      <c r="Y26" s="2"/>
      <c r="Z26" s="2"/>
      <c r="AA26" s="2"/>
      <c r="AB26" s="2"/>
      <c r="AC26" s="2"/>
      <c r="AD26" s="2"/>
      <c r="AE26" s="2"/>
      <c r="AF26" s="3"/>
      <c r="AG26" s="2"/>
    </row>
    <row r="27" spans="1:33" ht="12.75">
      <c r="A27" s="14" t="s">
        <v>34</v>
      </c>
      <c r="B27" s="12"/>
      <c r="C27" s="13"/>
      <c r="E27" s="11">
        <v>38194.75</v>
      </c>
      <c r="F27" s="12"/>
      <c r="G27" s="12"/>
      <c r="H27" s="12"/>
      <c r="I27" s="13"/>
      <c r="J27" s="3">
        <v>1348092.87</v>
      </c>
      <c r="K27" s="11">
        <v>89103.95</v>
      </c>
      <c r="L27" s="12"/>
      <c r="M27" s="12"/>
      <c r="N27" s="13"/>
      <c r="O27" s="11">
        <v>110446.81</v>
      </c>
      <c r="P27" s="12"/>
      <c r="Q27" s="12"/>
      <c r="R27" s="12"/>
      <c r="S27" s="13"/>
      <c r="T27" s="11">
        <v>1585838.38</v>
      </c>
      <c r="U27" s="12"/>
      <c r="V27" s="12"/>
      <c r="W27" s="12"/>
      <c r="X27" s="13"/>
      <c r="Y27" s="2"/>
      <c r="Z27" s="2"/>
      <c r="AA27" s="2"/>
      <c r="AB27" s="2"/>
      <c r="AC27" s="2"/>
      <c r="AD27" s="2"/>
      <c r="AE27" s="2"/>
      <c r="AF27" s="3"/>
      <c r="AG27" s="2"/>
    </row>
    <row r="28" spans="1:33" ht="12.75">
      <c r="A28" s="14" t="s">
        <v>35</v>
      </c>
      <c r="B28" s="12"/>
      <c r="C28" s="13"/>
      <c r="E28" s="11">
        <v>10018.72</v>
      </c>
      <c r="F28" s="12"/>
      <c r="G28" s="12"/>
      <c r="H28" s="12"/>
      <c r="I28" s="13"/>
      <c r="J28" s="3">
        <v>396574.92</v>
      </c>
      <c r="K28" s="11">
        <v>166476.12</v>
      </c>
      <c r="L28" s="12"/>
      <c r="M28" s="12"/>
      <c r="N28" s="13"/>
      <c r="O28" s="11">
        <v>15498.7</v>
      </c>
      <c r="P28" s="12"/>
      <c r="Q28" s="12"/>
      <c r="R28" s="12"/>
      <c r="S28" s="13"/>
      <c r="T28" s="11">
        <v>588568.46</v>
      </c>
      <c r="U28" s="12"/>
      <c r="V28" s="12"/>
      <c r="W28" s="12"/>
      <c r="X28" s="13"/>
      <c r="Y28" s="2"/>
      <c r="Z28" s="2"/>
      <c r="AA28" s="2"/>
      <c r="AB28" s="2"/>
      <c r="AC28" s="2"/>
      <c r="AD28" s="2"/>
      <c r="AE28" s="2"/>
      <c r="AF28" s="3"/>
      <c r="AG28" s="2"/>
    </row>
    <row r="29" spans="1:33" ht="12.75">
      <c r="A29" s="14" t="s">
        <v>36</v>
      </c>
      <c r="B29" s="12"/>
      <c r="C29" s="13"/>
      <c r="E29" s="11">
        <v>489761.88</v>
      </c>
      <c r="F29" s="12"/>
      <c r="G29" s="12"/>
      <c r="H29" s="12"/>
      <c r="I29" s="13"/>
      <c r="J29" s="3">
        <v>26008723.84</v>
      </c>
      <c r="K29" s="11">
        <v>14348678.87</v>
      </c>
      <c r="L29" s="12"/>
      <c r="M29" s="12"/>
      <c r="N29" s="13"/>
      <c r="O29" s="11">
        <v>1547126.93</v>
      </c>
      <c r="P29" s="12"/>
      <c r="Q29" s="12"/>
      <c r="R29" s="12"/>
      <c r="S29" s="13"/>
      <c r="T29" s="11">
        <v>42394291.52</v>
      </c>
      <c r="U29" s="12"/>
      <c r="V29" s="12"/>
      <c r="W29" s="12"/>
      <c r="X29" s="13"/>
      <c r="Y29" s="2"/>
      <c r="Z29" s="2"/>
      <c r="AA29" s="2"/>
      <c r="AB29" s="2"/>
      <c r="AC29" s="2"/>
      <c r="AD29" s="2"/>
      <c r="AE29" s="2"/>
      <c r="AF29" s="3"/>
      <c r="AG29" s="2"/>
    </row>
    <row r="30" spans="1:33" ht="12.75">
      <c r="A30" s="16" t="s">
        <v>37</v>
      </c>
      <c r="B30" s="12"/>
      <c r="C30" s="13"/>
      <c r="E30" s="11"/>
      <c r="F30" s="12"/>
      <c r="G30" s="12"/>
      <c r="H30" s="12"/>
      <c r="I30" s="13"/>
      <c r="J30" s="3"/>
      <c r="K30" s="17"/>
      <c r="L30" s="12"/>
      <c r="M30" s="12"/>
      <c r="N30" s="13"/>
      <c r="O30" s="17"/>
      <c r="P30" s="12"/>
      <c r="Q30" s="12"/>
      <c r="R30" s="12"/>
      <c r="S30" s="13"/>
      <c r="T30" s="17"/>
      <c r="U30" s="12"/>
      <c r="V30" s="12"/>
      <c r="W30" s="12"/>
      <c r="X30" s="13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14" t="s">
        <v>38</v>
      </c>
      <c r="B31" s="12"/>
      <c r="C31" s="13"/>
      <c r="E31" s="11">
        <v>216301.74</v>
      </c>
      <c r="F31" s="12"/>
      <c r="G31" s="12"/>
      <c r="H31" s="12"/>
      <c r="I31" s="13"/>
      <c r="J31" s="3">
        <v>6641528.46</v>
      </c>
      <c r="K31" s="11">
        <v>2365574.29</v>
      </c>
      <c r="L31" s="12"/>
      <c r="M31" s="12"/>
      <c r="N31" s="13"/>
      <c r="O31" s="11">
        <v>512091.23</v>
      </c>
      <c r="P31" s="12"/>
      <c r="Q31" s="12"/>
      <c r="R31" s="12"/>
      <c r="S31" s="13"/>
      <c r="T31" s="11">
        <v>9735495.72</v>
      </c>
      <c r="U31" s="12"/>
      <c r="V31" s="12"/>
      <c r="W31" s="12"/>
      <c r="X31" s="13"/>
      <c r="Y31" s="2"/>
      <c r="Z31" s="2"/>
      <c r="AA31" s="2"/>
      <c r="AB31" s="2"/>
      <c r="AC31" s="2"/>
      <c r="AD31" s="2"/>
      <c r="AE31" s="2"/>
      <c r="AF31" s="3"/>
      <c r="AG31" s="2"/>
    </row>
    <row r="32" spans="1:33" ht="12.75">
      <c r="A32" s="14" t="s">
        <v>39</v>
      </c>
      <c r="B32" s="12"/>
      <c r="C32" s="13"/>
      <c r="E32" s="11">
        <v>27986.32</v>
      </c>
      <c r="F32" s="12"/>
      <c r="G32" s="12"/>
      <c r="H32" s="12"/>
      <c r="I32" s="13"/>
      <c r="J32" s="3">
        <v>1020687.62</v>
      </c>
      <c r="K32" s="11">
        <v>202122.07</v>
      </c>
      <c r="L32" s="12"/>
      <c r="M32" s="12"/>
      <c r="N32" s="13"/>
      <c r="O32" s="11">
        <v>24136.99</v>
      </c>
      <c r="P32" s="12"/>
      <c r="Q32" s="12"/>
      <c r="R32" s="12"/>
      <c r="S32" s="13"/>
      <c r="T32" s="11">
        <v>1274933</v>
      </c>
      <c r="U32" s="12"/>
      <c r="V32" s="12"/>
      <c r="W32" s="12"/>
      <c r="X32" s="13"/>
      <c r="Y32" s="2"/>
      <c r="Z32" s="2"/>
      <c r="AA32" s="2"/>
      <c r="AB32" s="2"/>
      <c r="AC32" s="2"/>
      <c r="AD32" s="2"/>
      <c r="AE32" s="2"/>
      <c r="AF32" s="3"/>
      <c r="AG32" s="2"/>
    </row>
    <row r="33" spans="1:33" ht="12.75">
      <c r="A33" s="14" t="s">
        <v>40</v>
      </c>
      <c r="B33" s="12"/>
      <c r="C33" s="13"/>
      <c r="E33" s="11">
        <v>34027.57</v>
      </c>
      <c r="F33" s="12"/>
      <c r="G33" s="12"/>
      <c r="H33" s="12"/>
      <c r="I33" s="13"/>
      <c r="J33" s="3">
        <v>1086748.74</v>
      </c>
      <c r="K33" s="11">
        <v>794683.24</v>
      </c>
      <c r="L33" s="12"/>
      <c r="M33" s="12"/>
      <c r="N33" s="13"/>
      <c r="O33" s="11">
        <v>106698.59</v>
      </c>
      <c r="P33" s="12"/>
      <c r="Q33" s="12"/>
      <c r="R33" s="12"/>
      <c r="S33" s="13"/>
      <c r="T33" s="11">
        <v>2022158.14</v>
      </c>
      <c r="U33" s="12"/>
      <c r="V33" s="12"/>
      <c r="W33" s="12"/>
      <c r="X33" s="13"/>
      <c r="Y33" s="2"/>
      <c r="Z33" s="2"/>
      <c r="AA33" s="2"/>
      <c r="AB33" s="2"/>
      <c r="AC33" s="2"/>
      <c r="AD33" s="2"/>
      <c r="AE33" s="2"/>
      <c r="AF33" s="3"/>
      <c r="AG33" s="2"/>
    </row>
    <row r="34" spans="1:33" ht="12.75">
      <c r="A34" s="14" t="s">
        <v>41</v>
      </c>
      <c r="B34" s="12"/>
      <c r="C34" s="13"/>
      <c r="E34" s="11">
        <v>9999.62</v>
      </c>
      <c r="F34" s="12"/>
      <c r="G34" s="12"/>
      <c r="H34" s="12"/>
      <c r="I34" s="13"/>
      <c r="J34" s="3">
        <v>759915.06</v>
      </c>
      <c r="K34" s="11">
        <v>178475.35</v>
      </c>
      <c r="L34" s="12"/>
      <c r="M34" s="12"/>
      <c r="N34" s="13"/>
      <c r="O34" s="11">
        <v>21046.15</v>
      </c>
      <c r="P34" s="12"/>
      <c r="Q34" s="12"/>
      <c r="R34" s="12"/>
      <c r="S34" s="13"/>
      <c r="T34" s="11">
        <v>969436.18</v>
      </c>
      <c r="U34" s="12"/>
      <c r="V34" s="12"/>
      <c r="W34" s="12"/>
      <c r="X34" s="13"/>
      <c r="Y34" s="2"/>
      <c r="Z34" s="2"/>
      <c r="AA34" s="2"/>
      <c r="AB34" s="2"/>
      <c r="AC34" s="2"/>
      <c r="AD34" s="2"/>
      <c r="AE34" s="2"/>
      <c r="AF34" s="3"/>
      <c r="AG34" s="2"/>
    </row>
    <row r="35" spans="1:33" ht="12.75">
      <c r="A35" s="14" t="s">
        <v>42</v>
      </c>
      <c r="B35" s="12"/>
      <c r="C35" s="13"/>
      <c r="E35" s="11">
        <v>53133.33</v>
      </c>
      <c r="F35" s="12"/>
      <c r="G35" s="12"/>
      <c r="H35" s="12"/>
      <c r="I35" s="13"/>
      <c r="J35" s="3">
        <v>4104049.1</v>
      </c>
      <c r="K35" s="11">
        <v>1638056.68</v>
      </c>
      <c r="L35" s="12"/>
      <c r="M35" s="12"/>
      <c r="N35" s="13"/>
      <c r="O35" s="11">
        <v>185419.57</v>
      </c>
      <c r="P35" s="12"/>
      <c r="Q35" s="12"/>
      <c r="R35" s="12"/>
      <c r="S35" s="13"/>
      <c r="T35" s="11">
        <v>5980658.68</v>
      </c>
      <c r="U35" s="12"/>
      <c r="V35" s="12"/>
      <c r="W35" s="12"/>
      <c r="X35" s="13"/>
      <c r="Y35" s="2"/>
      <c r="Z35" s="2"/>
      <c r="AA35" s="2"/>
      <c r="AB35" s="2"/>
      <c r="AC35" s="2"/>
      <c r="AD35" s="2"/>
      <c r="AE35" s="2"/>
      <c r="AF35" s="3"/>
      <c r="AG35" s="2"/>
    </row>
    <row r="36" spans="1:33" ht="12.75">
      <c r="A36" s="14" t="s">
        <v>43</v>
      </c>
      <c r="B36" s="12"/>
      <c r="C36" s="13"/>
      <c r="E36" s="11">
        <v>55122.24</v>
      </c>
      <c r="F36" s="12"/>
      <c r="G36" s="12"/>
      <c r="H36" s="12"/>
      <c r="I36" s="13"/>
      <c r="J36" s="3">
        <v>2638144.75</v>
      </c>
      <c r="K36" s="11">
        <v>1848260.53</v>
      </c>
      <c r="L36" s="12"/>
      <c r="M36" s="12"/>
      <c r="N36" s="13"/>
      <c r="O36" s="11">
        <v>0</v>
      </c>
      <c r="P36" s="12"/>
      <c r="Q36" s="12"/>
      <c r="R36" s="12"/>
      <c r="S36" s="13"/>
      <c r="T36" s="11">
        <v>4541527.52</v>
      </c>
      <c r="U36" s="12"/>
      <c r="V36" s="12"/>
      <c r="W36" s="12"/>
      <c r="X36" s="13"/>
      <c r="Y36" s="2"/>
      <c r="Z36" s="2"/>
      <c r="AA36" s="2"/>
      <c r="AB36" s="2"/>
      <c r="AC36" s="2"/>
      <c r="AD36" s="2"/>
      <c r="AE36" s="2"/>
      <c r="AF36" s="3"/>
      <c r="AG36" s="2"/>
    </row>
    <row r="37" spans="1:33" ht="12.75">
      <c r="A37" s="14" t="s">
        <v>44</v>
      </c>
      <c r="B37" s="12"/>
      <c r="C37" s="13"/>
      <c r="E37" s="11">
        <v>32483.03</v>
      </c>
      <c r="F37" s="12"/>
      <c r="G37" s="12"/>
      <c r="H37" s="12"/>
      <c r="I37" s="13"/>
      <c r="J37" s="3">
        <v>1628862.23</v>
      </c>
      <c r="K37" s="11">
        <v>1298673.32</v>
      </c>
      <c r="L37" s="12"/>
      <c r="M37" s="12"/>
      <c r="N37" s="13"/>
      <c r="O37" s="11">
        <v>93766.66</v>
      </c>
      <c r="P37" s="12"/>
      <c r="Q37" s="12"/>
      <c r="R37" s="12"/>
      <c r="S37" s="13"/>
      <c r="T37" s="11">
        <v>3053785.24</v>
      </c>
      <c r="U37" s="12"/>
      <c r="V37" s="12"/>
      <c r="W37" s="12"/>
      <c r="X37" s="13"/>
      <c r="Y37" s="2"/>
      <c r="Z37" s="2"/>
      <c r="AA37" s="2"/>
      <c r="AB37" s="2"/>
      <c r="AC37" s="2"/>
      <c r="AD37" s="2"/>
      <c r="AE37" s="2"/>
      <c r="AF37" s="3"/>
      <c r="AG37" s="2"/>
    </row>
    <row r="38" spans="1:33" ht="12.75">
      <c r="A38" s="14" t="s">
        <v>45</v>
      </c>
      <c r="B38" s="12"/>
      <c r="C38" s="13"/>
      <c r="E38" s="11">
        <v>101683.11</v>
      </c>
      <c r="F38" s="12"/>
      <c r="G38" s="12"/>
      <c r="H38" s="12"/>
      <c r="I38" s="13"/>
      <c r="J38" s="3">
        <v>10044856.72</v>
      </c>
      <c r="K38" s="11">
        <v>7069223.77</v>
      </c>
      <c r="L38" s="12"/>
      <c r="M38" s="12"/>
      <c r="N38" s="13"/>
      <c r="O38" s="11">
        <v>424177.07</v>
      </c>
      <c r="P38" s="12"/>
      <c r="Q38" s="12"/>
      <c r="R38" s="12"/>
      <c r="S38" s="13"/>
      <c r="T38" s="11">
        <v>17639940.67</v>
      </c>
      <c r="U38" s="12"/>
      <c r="V38" s="12"/>
      <c r="W38" s="12"/>
      <c r="X38" s="13"/>
      <c r="Y38" s="2"/>
      <c r="Z38" s="2"/>
      <c r="AA38" s="2"/>
      <c r="AB38" s="2"/>
      <c r="AC38" s="2"/>
      <c r="AD38" s="2"/>
      <c r="AE38" s="2"/>
      <c r="AF38" s="3"/>
      <c r="AG38" s="2"/>
    </row>
    <row r="39" spans="1:33" ht="12.75">
      <c r="A39" s="14" t="s">
        <v>46</v>
      </c>
      <c r="B39" s="12"/>
      <c r="C39" s="13"/>
      <c r="E39" s="11">
        <v>37604.12</v>
      </c>
      <c r="F39" s="12"/>
      <c r="G39" s="12"/>
      <c r="H39" s="12"/>
      <c r="I39" s="13"/>
      <c r="J39" s="3">
        <v>4622079.69</v>
      </c>
      <c r="K39" s="11">
        <v>1749512.63</v>
      </c>
      <c r="L39" s="12"/>
      <c r="M39" s="12"/>
      <c r="N39" s="13"/>
      <c r="O39" s="11">
        <v>178644.32</v>
      </c>
      <c r="P39" s="12"/>
      <c r="Q39" s="12"/>
      <c r="R39" s="12"/>
      <c r="S39" s="13"/>
      <c r="T39" s="11">
        <v>6587840.76</v>
      </c>
      <c r="U39" s="12"/>
      <c r="V39" s="12"/>
      <c r="W39" s="12"/>
      <c r="X39" s="13"/>
      <c r="Y39" s="2"/>
      <c r="Z39" s="2"/>
      <c r="AA39" s="2"/>
      <c r="AB39" s="2"/>
      <c r="AC39" s="2"/>
      <c r="AD39" s="2"/>
      <c r="AE39" s="2"/>
      <c r="AF39" s="3"/>
      <c r="AG39" s="2"/>
    </row>
    <row r="40" spans="1:33" ht="12.75">
      <c r="A40" s="14" t="s">
        <v>47</v>
      </c>
      <c r="B40" s="12"/>
      <c r="C40" s="13"/>
      <c r="E40" s="11">
        <v>0</v>
      </c>
      <c r="F40" s="12"/>
      <c r="G40" s="12"/>
      <c r="H40" s="12"/>
      <c r="I40" s="13"/>
      <c r="J40" s="3">
        <v>1251.82</v>
      </c>
      <c r="K40" s="11">
        <v>3090678.93</v>
      </c>
      <c r="L40" s="12"/>
      <c r="M40" s="12"/>
      <c r="N40" s="13"/>
      <c r="O40" s="11">
        <v>10930.62</v>
      </c>
      <c r="P40" s="12"/>
      <c r="Q40" s="12"/>
      <c r="R40" s="12"/>
      <c r="S40" s="13"/>
      <c r="T40" s="11">
        <v>3102861.37</v>
      </c>
      <c r="U40" s="12"/>
      <c r="V40" s="12"/>
      <c r="W40" s="12"/>
      <c r="X40" s="13"/>
      <c r="Y40" s="2"/>
      <c r="Z40" s="2"/>
      <c r="AA40" s="2"/>
      <c r="AB40" s="2"/>
      <c r="AC40" s="2"/>
      <c r="AD40" s="2"/>
      <c r="AE40" s="2"/>
      <c r="AF40" s="3"/>
      <c r="AG40" s="2"/>
    </row>
    <row r="41" spans="1:33" ht="12.75">
      <c r="A41" s="14" t="s">
        <v>48</v>
      </c>
      <c r="B41" s="12"/>
      <c r="C41" s="13"/>
      <c r="E41" s="11">
        <v>66152.75</v>
      </c>
      <c r="F41" s="12"/>
      <c r="G41" s="12"/>
      <c r="H41" s="12"/>
      <c r="I41" s="13"/>
      <c r="J41" s="3">
        <v>3410219.57</v>
      </c>
      <c r="K41" s="11">
        <v>1921273.2</v>
      </c>
      <c r="L41" s="12"/>
      <c r="M41" s="12"/>
      <c r="N41" s="13"/>
      <c r="O41" s="11">
        <v>182444.49</v>
      </c>
      <c r="P41" s="12"/>
      <c r="Q41" s="12"/>
      <c r="R41" s="12"/>
      <c r="S41" s="13"/>
      <c r="T41" s="11">
        <v>5580090.01</v>
      </c>
      <c r="U41" s="12"/>
      <c r="V41" s="12"/>
      <c r="W41" s="12"/>
      <c r="X41" s="13"/>
      <c r="Y41" s="2"/>
      <c r="Z41" s="2"/>
      <c r="AA41" s="2"/>
      <c r="AB41" s="2"/>
      <c r="AC41" s="2"/>
      <c r="AD41" s="2"/>
      <c r="AE41" s="2"/>
      <c r="AF41" s="3"/>
      <c r="AG41" s="2"/>
    </row>
    <row r="42" spans="1:33" ht="12.75">
      <c r="A42" s="14" t="s">
        <v>49</v>
      </c>
      <c r="B42" s="12"/>
      <c r="C42" s="13"/>
      <c r="E42" s="11">
        <v>11329.61</v>
      </c>
      <c r="F42" s="12"/>
      <c r="G42" s="12"/>
      <c r="H42" s="12"/>
      <c r="I42" s="13"/>
      <c r="J42" s="3">
        <v>1135673.59</v>
      </c>
      <c r="K42" s="11">
        <v>627355.81</v>
      </c>
      <c r="L42" s="12"/>
      <c r="M42" s="12"/>
      <c r="N42" s="13"/>
      <c r="O42" s="11">
        <v>35857.63</v>
      </c>
      <c r="P42" s="12"/>
      <c r="Q42" s="12"/>
      <c r="R42" s="12"/>
      <c r="S42" s="13"/>
      <c r="T42" s="11">
        <v>1810216.64</v>
      </c>
      <c r="U42" s="12"/>
      <c r="V42" s="12"/>
      <c r="W42" s="12"/>
      <c r="X42" s="13"/>
      <c r="Y42" s="2"/>
      <c r="Z42" s="2"/>
      <c r="AA42" s="2"/>
      <c r="AB42" s="2"/>
      <c r="AC42" s="2"/>
      <c r="AD42" s="2"/>
      <c r="AE42" s="2"/>
      <c r="AF42" s="3"/>
      <c r="AG42" s="2"/>
    </row>
    <row r="43" spans="1:33" ht="12.75">
      <c r="A43" s="14" t="s">
        <v>50</v>
      </c>
      <c r="B43" s="12"/>
      <c r="C43" s="13"/>
      <c r="E43" s="11">
        <v>116873.74</v>
      </c>
      <c r="F43" s="12"/>
      <c r="G43" s="12"/>
      <c r="H43" s="12"/>
      <c r="I43" s="13"/>
      <c r="J43" s="3">
        <v>277208.5</v>
      </c>
      <c r="K43" s="11">
        <v>352601.38</v>
      </c>
      <c r="L43" s="12"/>
      <c r="M43" s="12"/>
      <c r="N43" s="13"/>
      <c r="O43" s="11">
        <v>13122.28</v>
      </c>
      <c r="P43" s="12"/>
      <c r="Q43" s="12"/>
      <c r="R43" s="12"/>
      <c r="S43" s="13"/>
      <c r="T43" s="11">
        <v>759805.9</v>
      </c>
      <c r="U43" s="12"/>
      <c r="V43" s="12"/>
      <c r="W43" s="12"/>
      <c r="X43" s="13"/>
      <c r="Y43" s="2"/>
      <c r="Z43" s="2"/>
      <c r="AA43" s="2"/>
      <c r="AB43" s="2"/>
      <c r="AC43" s="2"/>
      <c r="AD43" s="2"/>
      <c r="AE43" s="2"/>
      <c r="AF43" s="3"/>
      <c r="AG43" s="2"/>
    </row>
    <row r="44" spans="1:33" ht="12.75">
      <c r="A44" s="14" t="s">
        <v>51</v>
      </c>
      <c r="B44" s="12"/>
      <c r="C44" s="13"/>
      <c r="E44" s="11">
        <v>67054.1</v>
      </c>
      <c r="F44" s="12"/>
      <c r="G44" s="12"/>
      <c r="H44" s="12"/>
      <c r="I44" s="13"/>
      <c r="J44" s="3">
        <v>9496750.13</v>
      </c>
      <c r="K44" s="11">
        <v>2340883.74</v>
      </c>
      <c r="L44" s="12"/>
      <c r="M44" s="12"/>
      <c r="N44" s="13"/>
      <c r="O44" s="11">
        <v>387915.05</v>
      </c>
      <c r="P44" s="12"/>
      <c r="Q44" s="12"/>
      <c r="R44" s="12"/>
      <c r="S44" s="13"/>
      <c r="T44" s="11">
        <v>12292603.02</v>
      </c>
      <c r="U44" s="12"/>
      <c r="V44" s="12"/>
      <c r="W44" s="12"/>
      <c r="X44" s="13"/>
      <c r="Y44" s="2"/>
      <c r="Z44" s="2"/>
      <c r="AA44" s="2"/>
      <c r="AB44" s="2"/>
      <c r="AC44" s="2"/>
      <c r="AD44" s="2"/>
      <c r="AE44" s="2"/>
      <c r="AF44" s="3"/>
      <c r="AG44" s="2"/>
    </row>
    <row r="45" spans="1:33" ht="12.75">
      <c r="A45" s="14" t="s">
        <v>52</v>
      </c>
      <c r="B45" s="12"/>
      <c r="C45" s="13"/>
      <c r="E45" s="11">
        <v>154580.87</v>
      </c>
      <c r="F45" s="12"/>
      <c r="G45" s="12"/>
      <c r="H45" s="12"/>
      <c r="I45" s="13"/>
      <c r="J45" s="3">
        <v>5596183.72</v>
      </c>
      <c r="K45" s="11">
        <v>3758345.13</v>
      </c>
      <c r="L45" s="12"/>
      <c r="M45" s="12"/>
      <c r="N45" s="13"/>
      <c r="O45" s="11">
        <v>292609.78</v>
      </c>
      <c r="P45" s="12"/>
      <c r="Q45" s="12"/>
      <c r="R45" s="12"/>
      <c r="S45" s="13"/>
      <c r="T45" s="11">
        <v>9801719.5</v>
      </c>
      <c r="U45" s="12"/>
      <c r="V45" s="12"/>
      <c r="W45" s="12"/>
      <c r="X45" s="13"/>
      <c r="Y45" s="2"/>
      <c r="Z45" s="2"/>
      <c r="AA45" s="2"/>
      <c r="AB45" s="2"/>
      <c r="AC45" s="2"/>
      <c r="AD45" s="2"/>
      <c r="AE45" s="2"/>
      <c r="AF45" s="3"/>
      <c r="AG45" s="2"/>
    </row>
    <row r="46" spans="1:33" ht="12.75">
      <c r="A46" s="14" t="s">
        <v>53</v>
      </c>
      <c r="B46" s="12"/>
      <c r="C46" s="13"/>
      <c r="E46" s="11">
        <v>24896.13</v>
      </c>
      <c r="F46" s="12"/>
      <c r="G46" s="12"/>
      <c r="H46" s="12"/>
      <c r="I46" s="13"/>
      <c r="J46" s="3">
        <v>3051536.5</v>
      </c>
      <c r="K46" s="11">
        <v>1365814.67</v>
      </c>
      <c r="L46" s="12"/>
      <c r="M46" s="12"/>
      <c r="N46" s="13"/>
      <c r="O46" s="11">
        <v>158095.15</v>
      </c>
      <c r="P46" s="12"/>
      <c r="Q46" s="12"/>
      <c r="R46" s="12"/>
      <c r="S46" s="13"/>
      <c r="T46" s="11">
        <v>4600342.45</v>
      </c>
      <c r="U46" s="12"/>
      <c r="V46" s="12"/>
      <c r="W46" s="12"/>
      <c r="X46" s="13"/>
      <c r="Y46" s="2"/>
      <c r="Z46" s="2"/>
      <c r="AA46" s="2"/>
      <c r="AB46" s="2"/>
      <c r="AC46" s="2"/>
      <c r="AD46" s="2"/>
      <c r="AE46" s="2"/>
      <c r="AF46" s="3"/>
      <c r="AG46" s="2"/>
    </row>
    <row r="47" spans="1:33" ht="12.75">
      <c r="A47" s="14" t="s">
        <v>54</v>
      </c>
      <c r="B47" s="12"/>
      <c r="C47" s="13"/>
      <c r="E47" s="11">
        <v>96179.02</v>
      </c>
      <c r="F47" s="12"/>
      <c r="G47" s="12"/>
      <c r="H47" s="12"/>
      <c r="I47" s="13"/>
      <c r="J47" s="3">
        <v>4407424.64</v>
      </c>
      <c r="K47" s="11">
        <v>9444694.56</v>
      </c>
      <c r="L47" s="12"/>
      <c r="M47" s="12"/>
      <c r="N47" s="13"/>
      <c r="O47" s="11">
        <v>1394201.28</v>
      </c>
      <c r="P47" s="12"/>
      <c r="Q47" s="12"/>
      <c r="R47" s="12"/>
      <c r="S47" s="13"/>
      <c r="T47" s="11">
        <v>15342499.5</v>
      </c>
      <c r="U47" s="12"/>
      <c r="V47" s="12"/>
      <c r="W47" s="12"/>
      <c r="X47" s="13"/>
      <c r="Y47" s="2"/>
      <c r="Z47" s="2"/>
      <c r="AA47" s="2"/>
      <c r="AB47" s="2"/>
      <c r="AC47" s="2"/>
      <c r="AD47" s="2"/>
      <c r="AE47" s="2"/>
      <c r="AF47" s="3"/>
      <c r="AG47" s="2"/>
    </row>
    <row r="48" spans="1:33" ht="12.75">
      <c r="A48" s="14" t="s">
        <v>55</v>
      </c>
      <c r="B48" s="12"/>
      <c r="C48" s="13"/>
      <c r="E48" s="11">
        <v>0</v>
      </c>
      <c r="F48" s="12"/>
      <c r="G48" s="12"/>
      <c r="H48" s="12"/>
      <c r="I48" s="13"/>
      <c r="J48" s="3">
        <v>2192.57</v>
      </c>
      <c r="K48" s="11">
        <v>537.12</v>
      </c>
      <c r="L48" s="12"/>
      <c r="M48" s="12"/>
      <c r="N48" s="13"/>
      <c r="O48" s="11">
        <v>0</v>
      </c>
      <c r="P48" s="12"/>
      <c r="Q48" s="12"/>
      <c r="R48" s="12"/>
      <c r="S48" s="13"/>
      <c r="T48" s="11">
        <v>2729.69</v>
      </c>
      <c r="U48" s="12"/>
      <c r="V48" s="12"/>
      <c r="W48" s="12"/>
      <c r="X48" s="13"/>
      <c r="Y48" s="2"/>
      <c r="Z48" s="2"/>
      <c r="AA48" s="2"/>
      <c r="AB48" s="2"/>
      <c r="AC48" s="2"/>
      <c r="AD48" s="2"/>
      <c r="AE48" s="2"/>
      <c r="AF48" s="3"/>
      <c r="AG48" s="2"/>
    </row>
    <row r="49" spans="1:33" ht="12.75">
      <c r="A49" s="14" t="s">
        <v>56</v>
      </c>
      <c r="B49" s="12"/>
      <c r="C49" s="13"/>
      <c r="E49" s="11">
        <v>924002.53</v>
      </c>
      <c r="F49" s="12"/>
      <c r="G49" s="12"/>
      <c r="H49" s="12"/>
      <c r="I49" s="13"/>
      <c r="J49" s="3">
        <v>947529.63</v>
      </c>
      <c r="K49" s="11">
        <v>155606.48</v>
      </c>
      <c r="L49" s="12"/>
      <c r="M49" s="12"/>
      <c r="N49" s="13"/>
      <c r="O49" s="11">
        <v>0</v>
      </c>
      <c r="P49" s="12"/>
      <c r="Q49" s="12"/>
      <c r="R49" s="12"/>
      <c r="S49" s="13"/>
      <c r="T49" s="11">
        <v>2027138.64</v>
      </c>
      <c r="U49" s="12"/>
      <c r="V49" s="12"/>
      <c r="W49" s="12"/>
      <c r="X49" s="13"/>
      <c r="Y49" s="2"/>
      <c r="Z49" s="2"/>
      <c r="AA49" s="2"/>
      <c r="AB49" s="2"/>
      <c r="AC49" s="2"/>
      <c r="AD49" s="2"/>
      <c r="AE49" s="2"/>
      <c r="AF49" s="3"/>
      <c r="AG49" s="2"/>
    </row>
    <row r="50" spans="1:33" ht="12.75">
      <c r="A50" s="14" t="s">
        <v>57</v>
      </c>
      <c r="B50" s="12"/>
      <c r="C50" s="13"/>
      <c r="E50" s="11">
        <v>274034.8</v>
      </c>
      <c r="F50" s="12"/>
      <c r="G50" s="12"/>
      <c r="H50" s="12"/>
      <c r="I50" s="13"/>
      <c r="J50" s="3">
        <v>983535.69</v>
      </c>
      <c r="K50" s="11">
        <v>238921.53</v>
      </c>
      <c r="L50" s="12"/>
      <c r="M50" s="12"/>
      <c r="N50" s="13"/>
      <c r="O50" s="11">
        <v>37308.7</v>
      </c>
      <c r="P50" s="12"/>
      <c r="Q50" s="12"/>
      <c r="R50" s="12"/>
      <c r="S50" s="13"/>
      <c r="T50" s="11">
        <v>1533800.72</v>
      </c>
      <c r="U50" s="12"/>
      <c r="V50" s="12"/>
      <c r="W50" s="12"/>
      <c r="X50" s="13"/>
      <c r="Y50" s="2"/>
      <c r="Z50" s="2"/>
      <c r="AA50" s="2"/>
      <c r="AB50" s="2"/>
      <c r="AC50" s="2"/>
      <c r="AD50" s="2"/>
      <c r="AE50" s="2"/>
      <c r="AF50" s="3"/>
      <c r="AG50" s="2"/>
    </row>
    <row r="51" spans="1:33" ht="12.75">
      <c r="A51" s="14" t="s">
        <v>58</v>
      </c>
      <c r="B51" s="12"/>
      <c r="C51" s="13"/>
      <c r="E51" s="11">
        <v>2303444.63</v>
      </c>
      <c r="F51" s="12"/>
      <c r="G51" s="12"/>
      <c r="H51" s="12"/>
      <c r="I51" s="13"/>
      <c r="J51" s="3">
        <v>61856378.73</v>
      </c>
      <c r="K51" s="11">
        <v>40441294.43</v>
      </c>
      <c r="L51" s="12"/>
      <c r="M51" s="12"/>
      <c r="N51" s="13"/>
      <c r="O51" s="11">
        <v>4058465.56</v>
      </c>
      <c r="P51" s="12"/>
      <c r="Q51" s="12"/>
      <c r="R51" s="12"/>
      <c r="S51" s="13"/>
      <c r="T51" s="11">
        <v>108659583.35</v>
      </c>
      <c r="U51" s="12"/>
      <c r="V51" s="12"/>
      <c r="W51" s="12"/>
      <c r="X51" s="13"/>
      <c r="Y51" s="2"/>
      <c r="Z51" s="2"/>
      <c r="AA51" s="2"/>
      <c r="AB51" s="2"/>
      <c r="AC51" s="2"/>
      <c r="AD51" s="2"/>
      <c r="AE51" s="2"/>
      <c r="AF51" s="3"/>
      <c r="AG51" s="2"/>
    </row>
    <row r="52" spans="1:33" ht="12.75">
      <c r="A52" s="14" t="s">
        <v>59</v>
      </c>
      <c r="B52" s="12"/>
      <c r="C52" s="13"/>
      <c r="E52" s="11">
        <v>4945546.41</v>
      </c>
      <c r="F52" s="12"/>
      <c r="G52" s="12"/>
      <c r="H52" s="12"/>
      <c r="I52" s="13"/>
      <c r="J52" s="3">
        <v>244167142.51</v>
      </c>
      <c r="K52" s="11">
        <v>152213615.41</v>
      </c>
      <c r="L52" s="12"/>
      <c r="M52" s="12"/>
      <c r="N52" s="13"/>
      <c r="O52" s="11">
        <v>17562378.37</v>
      </c>
      <c r="P52" s="12"/>
      <c r="Q52" s="12"/>
      <c r="R52" s="12"/>
      <c r="S52" s="13"/>
      <c r="T52" s="11">
        <v>418888682.7</v>
      </c>
      <c r="U52" s="12"/>
      <c r="V52" s="12"/>
      <c r="W52" s="12"/>
      <c r="X52" s="13"/>
      <c r="Y52" s="2"/>
      <c r="Z52" s="2"/>
      <c r="AA52" s="2"/>
      <c r="AB52" s="2"/>
      <c r="AC52" s="2"/>
      <c r="AD52" s="2"/>
      <c r="AE52" s="2"/>
      <c r="AF52" s="3"/>
      <c r="AG52" s="2"/>
    </row>
    <row r="53" spans="1:33" ht="12.75">
      <c r="A53" s="16" t="s">
        <v>60</v>
      </c>
      <c r="B53" s="12"/>
      <c r="C53" s="13"/>
      <c r="E53" s="11"/>
      <c r="F53" s="12"/>
      <c r="G53" s="12"/>
      <c r="H53" s="12"/>
      <c r="I53" s="13"/>
      <c r="J53" s="3"/>
      <c r="K53" s="17"/>
      <c r="L53" s="12"/>
      <c r="M53" s="12"/>
      <c r="N53" s="13"/>
      <c r="O53" s="17"/>
      <c r="P53" s="12"/>
      <c r="Q53" s="12"/>
      <c r="R53" s="12"/>
      <c r="S53" s="13"/>
      <c r="T53" s="17"/>
      <c r="U53" s="12"/>
      <c r="V53" s="12"/>
      <c r="W53" s="12"/>
      <c r="X53" s="13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14" t="s">
        <v>61</v>
      </c>
      <c r="B54" s="12"/>
      <c r="C54" s="13"/>
      <c r="E54" s="11">
        <v>3193262</v>
      </c>
      <c r="F54" s="12"/>
      <c r="G54" s="12"/>
      <c r="H54" s="12"/>
      <c r="I54" s="13"/>
      <c r="J54" s="3">
        <v>198968046.63</v>
      </c>
      <c r="K54" s="11">
        <v>106330375.03</v>
      </c>
      <c r="L54" s="12"/>
      <c r="M54" s="12"/>
      <c r="N54" s="13"/>
      <c r="O54" s="11">
        <v>16835142.19</v>
      </c>
      <c r="P54" s="12"/>
      <c r="Q54" s="12"/>
      <c r="R54" s="12"/>
      <c r="S54" s="13"/>
      <c r="T54" s="11">
        <v>325326825.85</v>
      </c>
      <c r="U54" s="12"/>
      <c r="V54" s="12"/>
      <c r="W54" s="12"/>
      <c r="X54" s="13"/>
      <c r="Y54" s="2"/>
      <c r="Z54" s="2"/>
      <c r="AA54" s="2"/>
      <c r="AB54" s="2"/>
      <c r="AC54" s="2"/>
      <c r="AD54" s="2"/>
      <c r="AE54" s="2"/>
      <c r="AF54" s="3"/>
      <c r="AG54" s="2"/>
    </row>
    <row r="55" spans="1:33" ht="12.75">
      <c r="A55" s="14" t="s">
        <v>62</v>
      </c>
      <c r="B55" s="12"/>
      <c r="C55" s="13"/>
      <c r="E55" s="11">
        <v>0</v>
      </c>
      <c r="F55" s="12"/>
      <c r="G55" s="12"/>
      <c r="H55" s="12"/>
      <c r="I55" s="13"/>
      <c r="J55" s="3">
        <v>0</v>
      </c>
      <c r="K55" s="11">
        <v>22878074</v>
      </c>
      <c r="L55" s="12"/>
      <c r="M55" s="12"/>
      <c r="N55" s="13"/>
      <c r="O55" s="11">
        <v>40726</v>
      </c>
      <c r="P55" s="12"/>
      <c r="Q55" s="12"/>
      <c r="R55" s="12"/>
      <c r="S55" s="13"/>
      <c r="T55" s="11">
        <v>22918800</v>
      </c>
      <c r="U55" s="12"/>
      <c r="V55" s="12"/>
      <c r="W55" s="12"/>
      <c r="X55" s="13"/>
      <c r="Y55" s="2"/>
      <c r="Z55" s="2"/>
      <c r="AA55" s="2"/>
      <c r="AB55" s="2"/>
      <c r="AC55" s="2"/>
      <c r="AD55" s="2"/>
      <c r="AE55" s="2"/>
      <c r="AF55" s="3"/>
      <c r="AG55" s="2"/>
    </row>
    <row r="56" spans="1:33" ht="12.75">
      <c r="A56" s="14" t="s">
        <v>63</v>
      </c>
      <c r="B56" s="12"/>
      <c r="C56" s="13"/>
      <c r="E56" s="11">
        <v>186199</v>
      </c>
      <c r="F56" s="12"/>
      <c r="G56" s="12"/>
      <c r="H56" s="12"/>
      <c r="I56" s="13"/>
      <c r="J56" s="3">
        <v>20061625.35</v>
      </c>
      <c r="K56" s="11">
        <v>10527296</v>
      </c>
      <c r="L56" s="12"/>
      <c r="M56" s="12"/>
      <c r="N56" s="13"/>
      <c r="O56" s="11">
        <v>32500</v>
      </c>
      <c r="P56" s="12"/>
      <c r="Q56" s="12"/>
      <c r="R56" s="12"/>
      <c r="S56" s="13"/>
      <c r="T56" s="11">
        <v>30807620.35</v>
      </c>
      <c r="U56" s="12"/>
      <c r="V56" s="12"/>
      <c r="W56" s="12"/>
      <c r="X56" s="13"/>
      <c r="Y56" s="2"/>
      <c r="Z56" s="2"/>
      <c r="AA56" s="2"/>
      <c r="AB56" s="2"/>
      <c r="AC56" s="2"/>
      <c r="AD56" s="2"/>
      <c r="AE56" s="2"/>
      <c r="AF56" s="3"/>
      <c r="AG56" s="2"/>
    </row>
    <row r="57" spans="1:33" ht="12.75">
      <c r="A57" s="14" t="s">
        <v>64</v>
      </c>
      <c r="B57" s="12"/>
      <c r="C57" s="13"/>
      <c r="E57" s="11">
        <v>0</v>
      </c>
      <c r="F57" s="12"/>
      <c r="G57" s="12"/>
      <c r="H57" s="12"/>
      <c r="I57" s="13"/>
      <c r="J57" s="3">
        <v>3269399</v>
      </c>
      <c r="K57" s="11">
        <v>1154257</v>
      </c>
      <c r="L57" s="12"/>
      <c r="M57" s="12"/>
      <c r="N57" s="13"/>
      <c r="O57" s="11">
        <v>0</v>
      </c>
      <c r="P57" s="12"/>
      <c r="Q57" s="12"/>
      <c r="R57" s="12"/>
      <c r="S57" s="13"/>
      <c r="T57" s="11">
        <v>4423656</v>
      </c>
      <c r="U57" s="12"/>
      <c r="V57" s="12"/>
      <c r="W57" s="12"/>
      <c r="X57" s="13"/>
      <c r="Y57" s="2"/>
      <c r="Z57" s="2"/>
      <c r="AA57" s="2"/>
      <c r="AB57" s="2"/>
      <c r="AC57" s="2"/>
      <c r="AD57" s="2"/>
      <c r="AE57" s="2"/>
      <c r="AF57" s="3"/>
      <c r="AG57" s="2"/>
    </row>
    <row r="58" spans="1:33" ht="12.75">
      <c r="A58" s="14" t="s">
        <v>65</v>
      </c>
      <c r="B58" s="12"/>
      <c r="C58" s="13"/>
      <c r="E58" s="11">
        <v>208</v>
      </c>
      <c r="F58" s="12"/>
      <c r="G58" s="12"/>
      <c r="H58" s="12"/>
      <c r="I58" s="13"/>
      <c r="J58" s="3">
        <v>10033478.67</v>
      </c>
      <c r="K58" s="11">
        <v>5247075</v>
      </c>
      <c r="L58" s="12"/>
      <c r="M58" s="12"/>
      <c r="N58" s="13"/>
      <c r="O58" s="11">
        <v>162129</v>
      </c>
      <c r="P58" s="12"/>
      <c r="Q58" s="12"/>
      <c r="R58" s="12"/>
      <c r="S58" s="13"/>
      <c r="T58" s="11">
        <v>15442890.67</v>
      </c>
      <c r="U58" s="12"/>
      <c r="V58" s="12"/>
      <c r="W58" s="12"/>
      <c r="X58" s="13"/>
      <c r="Y58" s="2"/>
      <c r="Z58" s="2"/>
      <c r="AA58" s="2"/>
      <c r="AB58" s="2"/>
      <c r="AC58" s="2"/>
      <c r="AD58" s="2"/>
      <c r="AE58" s="2"/>
      <c r="AF58" s="3"/>
      <c r="AG58" s="2"/>
    </row>
    <row r="59" spans="1:33" ht="12.75">
      <c r="A59" s="14" t="s">
        <v>66</v>
      </c>
      <c r="B59" s="12"/>
      <c r="C59" s="13"/>
      <c r="E59" s="11">
        <v>104870.04</v>
      </c>
      <c r="F59" s="12"/>
      <c r="G59" s="12"/>
      <c r="H59" s="12"/>
      <c r="I59" s="13"/>
      <c r="J59" s="3">
        <v>312427.17</v>
      </c>
      <c r="K59" s="11">
        <v>641699.08</v>
      </c>
      <c r="L59" s="12"/>
      <c r="M59" s="12"/>
      <c r="N59" s="13"/>
      <c r="O59" s="11">
        <v>289084.51</v>
      </c>
      <c r="P59" s="12"/>
      <c r="Q59" s="12"/>
      <c r="R59" s="12"/>
      <c r="S59" s="13"/>
      <c r="T59" s="11">
        <v>1348080.8</v>
      </c>
      <c r="U59" s="12"/>
      <c r="V59" s="12"/>
      <c r="W59" s="12"/>
      <c r="X59" s="13"/>
      <c r="Y59" s="2"/>
      <c r="Z59" s="2"/>
      <c r="AA59" s="2"/>
      <c r="AB59" s="2"/>
      <c r="AC59" s="2"/>
      <c r="AD59" s="2"/>
      <c r="AE59" s="2"/>
      <c r="AF59" s="3"/>
      <c r="AG59" s="2"/>
    </row>
    <row r="60" spans="1:33" ht="12.75">
      <c r="A60" s="14" t="s">
        <v>67</v>
      </c>
      <c r="B60" s="12"/>
      <c r="C60" s="13"/>
      <c r="E60" s="11">
        <v>0</v>
      </c>
      <c r="F60" s="12"/>
      <c r="G60" s="12"/>
      <c r="H60" s="12"/>
      <c r="I60" s="13"/>
      <c r="J60" s="3">
        <v>21782.3</v>
      </c>
      <c r="K60" s="11">
        <v>0</v>
      </c>
      <c r="L60" s="12"/>
      <c r="M60" s="12"/>
      <c r="N60" s="13"/>
      <c r="O60" s="11">
        <v>0</v>
      </c>
      <c r="P60" s="12"/>
      <c r="Q60" s="12"/>
      <c r="R60" s="12"/>
      <c r="S60" s="13"/>
      <c r="T60" s="11">
        <v>21782.3</v>
      </c>
      <c r="U60" s="12"/>
      <c r="V60" s="12"/>
      <c r="W60" s="12"/>
      <c r="X60" s="13"/>
      <c r="Y60" s="2"/>
      <c r="Z60" s="2"/>
      <c r="AA60" s="2"/>
      <c r="AB60" s="2"/>
      <c r="AC60" s="2"/>
      <c r="AD60" s="2"/>
      <c r="AE60" s="2"/>
      <c r="AF60" s="3"/>
      <c r="AG60" s="2"/>
    </row>
    <row r="61" spans="1:33" ht="12.75">
      <c r="A61" s="14" t="s">
        <v>68</v>
      </c>
      <c r="B61" s="12"/>
      <c r="C61" s="13"/>
      <c r="E61" s="11">
        <v>518853</v>
      </c>
      <c r="F61" s="12"/>
      <c r="G61" s="12"/>
      <c r="H61" s="12"/>
      <c r="I61" s="13"/>
      <c r="J61" s="3">
        <v>1128570.49</v>
      </c>
      <c r="K61" s="11">
        <v>310129.94</v>
      </c>
      <c r="L61" s="12"/>
      <c r="M61" s="12"/>
      <c r="N61" s="13"/>
      <c r="O61" s="11">
        <v>56844.51</v>
      </c>
      <c r="P61" s="12"/>
      <c r="Q61" s="12"/>
      <c r="R61" s="12"/>
      <c r="S61" s="13"/>
      <c r="T61" s="11">
        <v>2014397.94</v>
      </c>
      <c r="U61" s="12"/>
      <c r="V61" s="12"/>
      <c r="W61" s="12"/>
      <c r="X61" s="13"/>
      <c r="Y61" s="2"/>
      <c r="Z61" s="2"/>
      <c r="AA61" s="2"/>
      <c r="AB61" s="2"/>
      <c r="AC61" s="2"/>
      <c r="AD61" s="2"/>
      <c r="AE61" s="2"/>
      <c r="AF61" s="3"/>
      <c r="AG61" s="2"/>
    </row>
    <row r="62" spans="1:33" ht="12.75">
      <c r="A62" s="14" t="s">
        <v>69</v>
      </c>
      <c r="B62" s="12"/>
      <c r="C62" s="13"/>
      <c r="E62" s="11">
        <v>0</v>
      </c>
      <c r="F62" s="12"/>
      <c r="G62" s="12"/>
      <c r="H62" s="12"/>
      <c r="I62" s="13"/>
      <c r="J62" s="3">
        <v>800</v>
      </c>
      <c r="K62" s="11">
        <v>93093</v>
      </c>
      <c r="L62" s="12"/>
      <c r="M62" s="12"/>
      <c r="N62" s="13"/>
      <c r="O62" s="11">
        <v>17732</v>
      </c>
      <c r="P62" s="12"/>
      <c r="Q62" s="12"/>
      <c r="R62" s="12"/>
      <c r="S62" s="13"/>
      <c r="T62" s="11">
        <v>111625</v>
      </c>
      <c r="U62" s="12"/>
      <c r="V62" s="12"/>
      <c r="W62" s="12"/>
      <c r="X62" s="13"/>
      <c r="Y62" s="2"/>
      <c r="Z62" s="2"/>
      <c r="AA62" s="2"/>
      <c r="AB62" s="2"/>
      <c r="AC62" s="2"/>
      <c r="AD62" s="2"/>
      <c r="AE62" s="2"/>
      <c r="AF62" s="3"/>
      <c r="AG62" s="2"/>
    </row>
    <row r="63" spans="1:33" ht="12.75">
      <c r="A63" s="14" t="s">
        <v>70</v>
      </c>
      <c r="B63" s="12"/>
      <c r="C63" s="13"/>
      <c r="E63" s="11">
        <v>4003392.04</v>
      </c>
      <c r="F63" s="12"/>
      <c r="G63" s="12"/>
      <c r="H63" s="12"/>
      <c r="I63" s="13"/>
      <c r="J63" s="3">
        <v>233796129.61</v>
      </c>
      <c r="K63" s="11">
        <v>147181999.05</v>
      </c>
      <c r="L63" s="12"/>
      <c r="M63" s="12"/>
      <c r="N63" s="13"/>
      <c r="O63" s="11">
        <v>17434158.21</v>
      </c>
      <c r="P63" s="12"/>
      <c r="Q63" s="12"/>
      <c r="R63" s="12"/>
      <c r="S63" s="13"/>
      <c r="T63" s="11">
        <v>402415678.91</v>
      </c>
      <c r="U63" s="12"/>
      <c r="V63" s="12"/>
      <c r="W63" s="12"/>
      <c r="X63" s="13"/>
      <c r="Y63" s="2"/>
      <c r="Z63" s="2"/>
      <c r="AA63" s="2"/>
      <c r="AB63" s="2"/>
      <c r="AC63" s="2"/>
      <c r="AD63" s="2"/>
      <c r="AE63" s="2"/>
      <c r="AF63" s="3"/>
      <c r="AG63" s="2"/>
    </row>
    <row r="64" spans="1:33" ht="12.75">
      <c r="A64" s="16" t="s">
        <v>71</v>
      </c>
      <c r="B64" s="12"/>
      <c r="C64" s="13"/>
      <c r="E64" s="11"/>
      <c r="F64" s="12"/>
      <c r="G64" s="12"/>
      <c r="H64" s="12"/>
      <c r="I64" s="13"/>
      <c r="J64" s="3"/>
      <c r="K64" s="17"/>
      <c r="L64" s="12"/>
      <c r="M64" s="12"/>
      <c r="N64" s="13"/>
      <c r="O64" s="17"/>
      <c r="P64" s="12"/>
      <c r="Q64" s="12"/>
      <c r="R64" s="12"/>
      <c r="S64" s="13"/>
      <c r="T64" s="17"/>
      <c r="U64" s="12"/>
      <c r="V64" s="12"/>
      <c r="W64" s="12"/>
      <c r="X64" s="13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14" t="s">
        <v>72</v>
      </c>
      <c r="B65" s="12"/>
      <c r="C65" s="13"/>
      <c r="E65" s="11">
        <v>190365.21</v>
      </c>
      <c r="F65" s="12"/>
      <c r="G65" s="12"/>
      <c r="H65" s="12"/>
      <c r="I65" s="13"/>
      <c r="J65" s="3">
        <v>1732777.31</v>
      </c>
      <c r="K65" s="11">
        <v>1280574.17</v>
      </c>
      <c r="L65" s="12"/>
      <c r="M65" s="12"/>
      <c r="N65" s="13"/>
      <c r="O65" s="11">
        <v>52445.9</v>
      </c>
      <c r="P65" s="12"/>
      <c r="Q65" s="12"/>
      <c r="R65" s="12"/>
      <c r="S65" s="13"/>
      <c r="T65" s="11">
        <v>3256162.59</v>
      </c>
      <c r="U65" s="12"/>
      <c r="V65" s="12"/>
      <c r="W65" s="12"/>
      <c r="X65" s="13"/>
      <c r="Y65" s="2"/>
      <c r="Z65" s="2"/>
      <c r="AA65" s="2"/>
      <c r="AB65" s="2"/>
      <c r="AC65" s="2"/>
      <c r="AD65" s="2"/>
      <c r="AE65" s="2"/>
      <c r="AF65" s="3"/>
      <c r="AG65" s="2"/>
    </row>
    <row r="66" spans="1:33" ht="12.75">
      <c r="A66" s="14" t="s">
        <v>73</v>
      </c>
      <c r="B66" s="12"/>
      <c r="C66" s="13"/>
      <c r="E66" s="11">
        <v>95862.79</v>
      </c>
      <c r="F66" s="12"/>
      <c r="G66" s="12"/>
      <c r="H66" s="12"/>
      <c r="I66" s="13"/>
      <c r="J66" s="3">
        <v>3815900.68</v>
      </c>
      <c r="K66" s="11">
        <v>2538882.55</v>
      </c>
      <c r="L66" s="12"/>
      <c r="M66" s="12"/>
      <c r="N66" s="13"/>
      <c r="O66" s="11">
        <v>156063.22</v>
      </c>
      <c r="P66" s="12"/>
      <c r="Q66" s="12"/>
      <c r="R66" s="12"/>
      <c r="S66" s="13"/>
      <c r="T66" s="11">
        <v>6606709.24</v>
      </c>
      <c r="U66" s="12"/>
      <c r="V66" s="12"/>
      <c r="W66" s="12"/>
      <c r="X66" s="13"/>
      <c r="Y66" s="2"/>
      <c r="Z66" s="2"/>
      <c r="AA66" s="2"/>
      <c r="AB66" s="2"/>
      <c r="AC66" s="2"/>
      <c r="AD66" s="2"/>
      <c r="AE66" s="2"/>
      <c r="AF66" s="3"/>
      <c r="AG66" s="2"/>
    </row>
    <row r="67" spans="1:33" ht="12.75">
      <c r="A67" s="14" t="s">
        <v>74</v>
      </c>
      <c r="B67" s="12"/>
      <c r="C67" s="13"/>
      <c r="E67" s="11">
        <v>5887.99</v>
      </c>
      <c r="F67" s="12"/>
      <c r="G67" s="12"/>
      <c r="H67" s="12"/>
      <c r="I67" s="13"/>
      <c r="J67" s="3">
        <v>1494036.37</v>
      </c>
      <c r="K67" s="11">
        <v>1570412.31</v>
      </c>
      <c r="L67" s="12"/>
      <c r="M67" s="12"/>
      <c r="N67" s="13"/>
      <c r="O67" s="11">
        <v>21549.97</v>
      </c>
      <c r="P67" s="12"/>
      <c r="Q67" s="12"/>
      <c r="R67" s="12"/>
      <c r="S67" s="13"/>
      <c r="T67" s="11">
        <v>3091886.64</v>
      </c>
      <c r="U67" s="12"/>
      <c r="V67" s="12"/>
      <c r="W67" s="12"/>
      <c r="X67" s="13"/>
      <c r="Y67" s="2"/>
      <c r="Z67" s="2"/>
      <c r="AA67" s="2"/>
      <c r="AB67" s="2"/>
      <c r="AC67" s="2"/>
      <c r="AD67" s="2"/>
      <c r="AE67" s="2"/>
      <c r="AF67" s="3"/>
      <c r="AG67" s="2"/>
    </row>
    <row r="68" spans="1:33" ht="12.75">
      <c r="A68" s="14" t="s">
        <v>75</v>
      </c>
      <c r="B68" s="12"/>
      <c r="C68" s="13"/>
      <c r="E68" s="11">
        <v>45694.4</v>
      </c>
      <c r="F68" s="12"/>
      <c r="G68" s="12"/>
      <c r="H68" s="12"/>
      <c r="I68" s="13"/>
      <c r="J68" s="3">
        <v>994491.59</v>
      </c>
      <c r="K68" s="11">
        <v>18266.67</v>
      </c>
      <c r="L68" s="12"/>
      <c r="M68" s="12"/>
      <c r="N68" s="13"/>
      <c r="O68" s="11">
        <v>108682.87</v>
      </c>
      <c r="P68" s="12"/>
      <c r="Q68" s="12"/>
      <c r="R68" s="12"/>
      <c r="S68" s="13"/>
      <c r="T68" s="11">
        <v>1167135.53</v>
      </c>
      <c r="U68" s="12"/>
      <c r="V68" s="12"/>
      <c r="W68" s="12"/>
      <c r="X68" s="13"/>
      <c r="Y68" s="2"/>
      <c r="Z68" s="2"/>
      <c r="AA68" s="2"/>
      <c r="AB68" s="2"/>
      <c r="AC68" s="2"/>
      <c r="AD68" s="2"/>
      <c r="AE68" s="2"/>
      <c r="AF68" s="3"/>
      <c r="AG68" s="2"/>
    </row>
    <row r="69" spans="1:33" ht="12.75">
      <c r="A69" s="14" t="s">
        <v>76</v>
      </c>
      <c r="B69" s="12"/>
      <c r="C69" s="13"/>
      <c r="E69" s="11">
        <v>300</v>
      </c>
      <c r="F69" s="12"/>
      <c r="G69" s="12"/>
      <c r="H69" s="12"/>
      <c r="I69" s="13"/>
      <c r="J69" s="3">
        <v>479917.53</v>
      </c>
      <c r="K69" s="11">
        <v>159168.41</v>
      </c>
      <c r="L69" s="12"/>
      <c r="M69" s="12"/>
      <c r="N69" s="13"/>
      <c r="O69" s="11">
        <v>9943.06</v>
      </c>
      <c r="P69" s="12"/>
      <c r="Q69" s="12"/>
      <c r="R69" s="12"/>
      <c r="S69" s="13"/>
      <c r="T69" s="11">
        <v>649329</v>
      </c>
      <c r="U69" s="12"/>
      <c r="V69" s="12"/>
      <c r="W69" s="12"/>
      <c r="X69" s="13"/>
      <c r="Y69" s="2"/>
      <c r="Z69" s="2"/>
      <c r="AA69" s="2"/>
      <c r="AB69" s="2"/>
      <c r="AC69" s="2"/>
      <c r="AD69" s="2"/>
      <c r="AE69" s="2"/>
      <c r="AF69" s="3"/>
      <c r="AG69" s="2"/>
    </row>
    <row r="70" spans="1:33" ht="12.75">
      <c r="A70" s="14" t="s">
        <v>77</v>
      </c>
      <c r="B70" s="12"/>
      <c r="C70" s="13"/>
      <c r="E70" s="11">
        <v>0</v>
      </c>
      <c r="F70" s="12"/>
      <c r="G70" s="12"/>
      <c r="H70" s="12"/>
      <c r="I70" s="13"/>
      <c r="J70" s="3">
        <v>988152.4</v>
      </c>
      <c r="K70" s="11">
        <v>835351.83</v>
      </c>
      <c r="L70" s="12"/>
      <c r="M70" s="12"/>
      <c r="N70" s="13"/>
      <c r="O70" s="11">
        <v>5476.82</v>
      </c>
      <c r="P70" s="12"/>
      <c r="Q70" s="12"/>
      <c r="R70" s="12"/>
      <c r="S70" s="13"/>
      <c r="T70" s="11">
        <v>1828981.05</v>
      </c>
      <c r="U70" s="12"/>
      <c r="V70" s="12"/>
      <c r="W70" s="12"/>
      <c r="X70" s="13"/>
      <c r="Y70" s="2"/>
      <c r="Z70" s="2"/>
      <c r="AA70" s="2"/>
      <c r="AB70" s="2"/>
      <c r="AC70" s="2"/>
      <c r="AD70" s="2"/>
      <c r="AE70" s="2"/>
      <c r="AF70" s="3"/>
      <c r="AG70" s="2"/>
    </row>
    <row r="71" spans="1:33" ht="12.75">
      <c r="A71" s="14" t="s">
        <v>78</v>
      </c>
      <c r="B71" s="12"/>
      <c r="C71" s="13"/>
      <c r="E71" s="11">
        <v>646929.76</v>
      </c>
      <c r="F71" s="12"/>
      <c r="G71" s="12"/>
      <c r="H71" s="12"/>
      <c r="I71" s="13"/>
      <c r="J71" s="3">
        <v>725693.62</v>
      </c>
      <c r="K71" s="11">
        <v>198446.28</v>
      </c>
      <c r="L71" s="12"/>
      <c r="M71" s="12"/>
      <c r="N71" s="13"/>
      <c r="O71" s="11">
        <v>0</v>
      </c>
      <c r="P71" s="12"/>
      <c r="Q71" s="12"/>
      <c r="R71" s="12"/>
      <c r="S71" s="13"/>
      <c r="T71" s="11">
        <v>1571069.66</v>
      </c>
      <c r="U71" s="12"/>
      <c r="V71" s="12"/>
      <c r="W71" s="12"/>
      <c r="X71" s="13"/>
      <c r="Y71" s="2"/>
      <c r="Z71" s="2"/>
      <c r="AA71" s="2"/>
      <c r="AB71" s="2"/>
      <c r="AC71" s="2"/>
      <c r="AD71" s="2"/>
      <c r="AE71" s="2"/>
      <c r="AF71" s="3"/>
      <c r="AG71" s="2"/>
    </row>
    <row r="72" spans="1:33" ht="12.75">
      <c r="A72" s="14" t="s">
        <v>79</v>
      </c>
      <c r="B72" s="12"/>
      <c r="C72" s="13"/>
      <c r="E72" s="11">
        <v>985040.15</v>
      </c>
      <c r="F72" s="12"/>
      <c r="G72" s="12"/>
      <c r="H72" s="12"/>
      <c r="I72" s="13"/>
      <c r="J72" s="3">
        <v>10230969.5</v>
      </c>
      <c r="K72" s="11">
        <v>6601102.22</v>
      </c>
      <c r="L72" s="12"/>
      <c r="M72" s="12"/>
      <c r="N72" s="13"/>
      <c r="O72" s="11">
        <v>354161.84</v>
      </c>
      <c r="P72" s="12"/>
      <c r="Q72" s="12"/>
      <c r="R72" s="12"/>
      <c r="S72" s="13"/>
      <c r="T72" s="11">
        <v>18171273.71</v>
      </c>
      <c r="U72" s="12"/>
      <c r="V72" s="12"/>
      <c r="W72" s="12"/>
      <c r="X72" s="13"/>
      <c r="Y72" s="2"/>
      <c r="Z72" s="2"/>
      <c r="AA72" s="2"/>
      <c r="AB72" s="2"/>
      <c r="AC72" s="2"/>
      <c r="AD72" s="2"/>
      <c r="AE72" s="2"/>
      <c r="AF72" s="3"/>
      <c r="AG72" s="2"/>
    </row>
    <row r="73" spans="1:33" ht="12.75">
      <c r="A73" s="14" t="s">
        <v>80</v>
      </c>
      <c r="B73" s="12"/>
      <c r="C73" s="13"/>
      <c r="E73" s="11">
        <v>62686.69</v>
      </c>
      <c r="F73" s="12"/>
      <c r="G73" s="12"/>
      <c r="H73" s="12"/>
      <c r="I73" s="13"/>
      <c r="J73" s="3">
        <v>342776.74</v>
      </c>
      <c r="K73" s="11">
        <v>59839.72</v>
      </c>
      <c r="L73" s="12"/>
      <c r="M73" s="12"/>
      <c r="N73" s="13"/>
      <c r="O73" s="11">
        <v>16010.1</v>
      </c>
      <c r="P73" s="12"/>
      <c r="Q73" s="12"/>
      <c r="R73" s="12"/>
      <c r="S73" s="13"/>
      <c r="T73" s="11">
        <v>481313.25</v>
      </c>
      <c r="U73" s="12"/>
      <c r="V73" s="12"/>
      <c r="W73" s="12"/>
      <c r="X73" s="13"/>
      <c r="Y73" s="2"/>
      <c r="Z73" s="2"/>
      <c r="AA73" s="2"/>
      <c r="AB73" s="2"/>
      <c r="AC73" s="2"/>
      <c r="AD73" s="2"/>
      <c r="AE73" s="2"/>
      <c r="AF73" s="3"/>
      <c r="AG73" s="2"/>
    </row>
    <row r="74" spans="1:33" ht="12.75">
      <c r="A74" s="14" t="s">
        <v>81</v>
      </c>
      <c r="B74" s="12"/>
      <c r="C74" s="13"/>
      <c r="E74" s="11">
        <v>1047726.84</v>
      </c>
      <c r="F74" s="12"/>
      <c r="G74" s="12"/>
      <c r="H74" s="12"/>
      <c r="I74" s="13"/>
      <c r="J74" s="3">
        <v>10573746.24</v>
      </c>
      <c r="K74" s="11">
        <v>6660941.94</v>
      </c>
      <c r="L74" s="12"/>
      <c r="M74" s="12"/>
      <c r="N74" s="13"/>
      <c r="O74" s="11">
        <v>370171.94</v>
      </c>
      <c r="P74" s="12"/>
      <c r="Q74" s="12"/>
      <c r="R74" s="12"/>
      <c r="S74" s="13"/>
      <c r="T74" s="11">
        <v>18652586.96</v>
      </c>
      <c r="U74" s="12"/>
      <c r="V74" s="12"/>
      <c r="W74" s="12"/>
      <c r="X74" s="13"/>
      <c r="Y74" s="2"/>
      <c r="Z74" s="2"/>
      <c r="AA74" s="2"/>
      <c r="AB74" s="2"/>
      <c r="AC74" s="2"/>
      <c r="AD74" s="2"/>
      <c r="AE74" s="2"/>
      <c r="AF74" s="3"/>
      <c r="AG74" s="2"/>
    </row>
    <row r="75" spans="1:33" ht="12.75">
      <c r="A75" s="14" t="s">
        <v>82</v>
      </c>
      <c r="B75" s="12"/>
      <c r="C75" s="13"/>
      <c r="E75" s="11">
        <v>3960506.26</v>
      </c>
      <c r="F75" s="12"/>
      <c r="G75" s="12"/>
      <c r="H75" s="12"/>
      <c r="I75" s="13"/>
      <c r="J75" s="3">
        <v>233936173.01</v>
      </c>
      <c r="K75" s="11">
        <v>145612513.19</v>
      </c>
      <c r="L75" s="12"/>
      <c r="M75" s="12"/>
      <c r="N75" s="13"/>
      <c r="O75" s="11">
        <v>17208216.53</v>
      </c>
      <c r="P75" s="12"/>
      <c r="Q75" s="12"/>
      <c r="R75" s="12"/>
      <c r="S75" s="13"/>
      <c r="T75" s="11">
        <v>400717408.99</v>
      </c>
      <c r="U75" s="12"/>
      <c r="V75" s="12"/>
      <c r="W75" s="12"/>
      <c r="X75" s="13"/>
      <c r="Y75" s="2"/>
      <c r="Z75" s="2"/>
      <c r="AA75" s="2"/>
      <c r="AB75" s="2"/>
      <c r="AC75" s="2"/>
      <c r="AD75" s="2"/>
      <c r="AE75" s="2"/>
      <c r="AF75" s="3"/>
      <c r="AG75" s="2"/>
    </row>
    <row r="76" spans="1:33" ht="12.75">
      <c r="A76" s="14" t="s">
        <v>83</v>
      </c>
      <c r="B76" s="12"/>
      <c r="C76" s="13"/>
      <c r="E76" s="11">
        <v>2495</v>
      </c>
      <c r="F76" s="12"/>
      <c r="G76" s="12"/>
      <c r="H76" s="12"/>
      <c r="I76" s="13"/>
      <c r="J76" s="3">
        <v>2551993.24</v>
      </c>
      <c r="K76" s="11">
        <v>1174620.84</v>
      </c>
      <c r="L76" s="12"/>
      <c r="M76" s="12"/>
      <c r="N76" s="13"/>
      <c r="O76" s="11">
        <v>49199</v>
      </c>
      <c r="P76" s="12"/>
      <c r="Q76" s="12"/>
      <c r="R76" s="12"/>
      <c r="S76" s="13"/>
      <c r="T76" s="11">
        <v>3778308.08</v>
      </c>
      <c r="U76" s="12"/>
      <c r="V76" s="12"/>
      <c r="W76" s="12"/>
      <c r="X76" s="13"/>
      <c r="Y76" s="2"/>
      <c r="Z76" s="2"/>
      <c r="AA76" s="2"/>
      <c r="AB76" s="2"/>
      <c r="AC76" s="2"/>
      <c r="AD76" s="2"/>
      <c r="AE76" s="2"/>
      <c r="AF76" s="3"/>
      <c r="AG76" s="2"/>
    </row>
    <row r="77" spans="1:33" ht="12.75">
      <c r="A77" s="16" t="s">
        <v>84</v>
      </c>
      <c r="B77" s="12"/>
      <c r="C77" s="13"/>
      <c r="E77" s="11"/>
      <c r="F77" s="12"/>
      <c r="G77" s="12"/>
      <c r="H77" s="12"/>
      <c r="I77" s="13"/>
      <c r="J77" s="3"/>
      <c r="K77" s="17"/>
      <c r="L77" s="12"/>
      <c r="M77" s="12"/>
      <c r="N77" s="13"/>
      <c r="O77" s="17"/>
      <c r="P77" s="12"/>
      <c r="Q77" s="12"/>
      <c r="R77" s="12"/>
      <c r="S77" s="13"/>
      <c r="T77" s="17"/>
      <c r="U77" s="12"/>
      <c r="V77" s="12"/>
      <c r="W77" s="12"/>
      <c r="X77" s="13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16" t="s">
        <v>85</v>
      </c>
      <c r="B78" s="12"/>
      <c r="C78" s="13"/>
      <c r="E78" s="11"/>
      <c r="F78" s="12"/>
      <c r="G78" s="12"/>
      <c r="H78" s="12"/>
      <c r="I78" s="13"/>
      <c r="J78" s="3"/>
      <c r="K78" s="17"/>
      <c r="L78" s="12"/>
      <c r="M78" s="12"/>
      <c r="N78" s="13"/>
      <c r="O78" s="17"/>
      <c r="P78" s="12"/>
      <c r="Q78" s="12"/>
      <c r="R78" s="12"/>
      <c r="S78" s="13"/>
      <c r="T78" s="17"/>
      <c r="U78" s="12"/>
      <c r="V78" s="12"/>
      <c r="W78" s="12"/>
      <c r="X78" s="13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14" t="s">
        <v>86</v>
      </c>
      <c r="B79" s="12"/>
      <c r="C79" s="13"/>
      <c r="E79" s="11">
        <v>-0.52</v>
      </c>
      <c r="F79" s="12"/>
      <c r="G79" s="12"/>
      <c r="H79" s="12"/>
      <c r="I79" s="13"/>
      <c r="J79" s="3">
        <v>570652.38</v>
      </c>
      <c r="K79" s="11">
        <v>501311.78</v>
      </c>
      <c r="L79" s="12"/>
      <c r="M79" s="12"/>
      <c r="N79" s="13"/>
      <c r="O79" s="11">
        <v>0</v>
      </c>
      <c r="P79" s="12"/>
      <c r="Q79" s="12"/>
      <c r="R79" s="12"/>
      <c r="S79" s="13"/>
      <c r="T79" s="11">
        <v>1071963.64</v>
      </c>
      <c r="U79" s="12"/>
      <c r="V79" s="12"/>
      <c r="W79" s="12"/>
      <c r="X79" s="13"/>
      <c r="Y79" s="2"/>
      <c r="Z79" s="2"/>
      <c r="AA79" s="2"/>
      <c r="AB79" s="2"/>
      <c r="AC79" s="2"/>
      <c r="AD79" s="2"/>
      <c r="AE79" s="2"/>
      <c r="AF79" s="3"/>
      <c r="AG79" s="2"/>
    </row>
    <row r="80" spans="1:33" ht="12.75">
      <c r="A80" s="14" t="s">
        <v>87</v>
      </c>
      <c r="B80" s="12"/>
      <c r="C80" s="13"/>
      <c r="E80" s="11">
        <v>321864.27</v>
      </c>
      <c r="F80" s="12"/>
      <c r="G80" s="12"/>
      <c r="H80" s="12"/>
      <c r="I80" s="13"/>
      <c r="J80" s="3">
        <v>16246527.89</v>
      </c>
      <c r="K80" s="11">
        <v>4818900.86</v>
      </c>
      <c r="L80" s="12"/>
      <c r="M80" s="12"/>
      <c r="N80" s="13"/>
      <c r="O80" s="11">
        <v>1030962.76</v>
      </c>
      <c r="P80" s="12"/>
      <c r="Q80" s="12"/>
      <c r="R80" s="12"/>
      <c r="S80" s="13"/>
      <c r="T80" s="11">
        <v>22418255.78</v>
      </c>
      <c r="U80" s="12"/>
      <c r="V80" s="12"/>
      <c r="W80" s="12"/>
      <c r="X80" s="13"/>
      <c r="Y80" s="2"/>
      <c r="Z80" s="2"/>
      <c r="AA80" s="2"/>
      <c r="AB80" s="2"/>
      <c r="AC80" s="2"/>
      <c r="AD80" s="2"/>
      <c r="AE80" s="2"/>
      <c r="AF80" s="3"/>
      <c r="AG80" s="2"/>
    </row>
    <row r="81" spans="1:33" ht="12.75">
      <c r="A81" s="14" t="s">
        <v>88</v>
      </c>
      <c r="B81" s="12"/>
      <c r="C81" s="13"/>
      <c r="E81" s="11">
        <v>35205.78</v>
      </c>
      <c r="F81" s="12"/>
      <c r="G81" s="12"/>
      <c r="H81" s="12"/>
      <c r="I81" s="13"/>
      <c r="J81" s="3">
        <v>359772.31</v>
      </c>
      <c r="K81" s="11">
        <v>118173.34</v>
      </c>
      <c r="L81" s="12"/>
      <c r="M81" s="12"/>
      <c r="N81" s="13"/>
      <c r="O81" s="11">
        <v>11351.77</v>
      </c>
      <c r="P81" s="12"/>
      <c r="Q81" s="12"/>
      <c r="R81" s="12"/>
      <c r="S81" s="13"/>
      <c r="T81" s="11">
        <v>524503.2</v>
      </c>
      <c r="U81" s="12"/>
      <c r="V81" s="12"/>
      <c r="W81" s="12"/>
      <c r="X81" s="13"/>
      <c r="Y81" s="2"/>
      <c r="Z81" s="2"/>
      <c r="AA81" s="2"/>
      <c r="AB81" s="2"/>
      <c r="AC81" s="2"/>
      <c r="AD81" s="2"/>
      <c r="AE81" s="2"/>
      <c r="AF81" s="3"/>
      <c r="AG81" s="2"/>
    </row>
    <row r="82" spans="1:33" ht="12.75">
      <c r="A82" s="16" t="s">
        <v>89</v>
      </c>
      <c r="B82" s="12"/>
      <c r="C82" s="13"/>
      <c r="E82" s="11"/>
      <c r="F82" s="12"/>
      <c r="G82" s="12"/>
      <c r="H82" s="12"/>
      <c r="I82" s="13"/>
      <c r="J82" s="3"/>
      <c r="K82" s="17"/>
      <c r="L82" s="12"/>
      <c r="M82" s="12"/>
      <c r="N82" s="13"/>
      <c r="O82" s="17"/>
      <c r="P82" s="12"/>
      <c r="Q82" s="12"/>
      <c r="R82" s="12"/>
      <c r="S82" s="13"/>
      <c r="T82" s="17"/>
      <c r="U82" s="12"/>
      <c r="V82" s="12"/>
      <c r="W82" s="12"/>
      <c r="X82" s="13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14" t="s">
        <v>90</v>
      </c>
      <c r="B83" s="12"/>
      <c r="C83" s="13"/>
      <c r="E83" s="11">
        <v>0</v>
      </c>
      <c r="F83" s="12"/>
      <c r="G83" s="12"/>
      <c r="H83" s="12"/>
      <c r="I83" s="13"/>
      <c r="J83" s="3">
        <v>364956.69</v>
      </c>
      <c r="K83" s="11">
        <v>754602.91</v>
      </c>
      <c r="L83" s="12"/>
      <c r="M83" s="12"/>
      <c r="N83" s="13"/>
      <c r="O83" s="11">
        <v>0</v>
      </c>
      <c r="P83" s="12"/>
      <c r="Q83" s="12"/>
      <c r="R83" s="12"/>
      <c r="S83" s="13"/>
      <c r="T83" s="11">
        <v>1119559.6</v>
      </c>
      <c r="U83" s="12"/>
      <c r="V83" s="12"/>
      <c r="W83" s="12"/>
      <c r="X83" s="13"/>
      <c r="Y83" s="2"/>
      <c r="Z83" s="2"/>
      <c r="AA83" s="2"/>
      <c r="AB83" s="2"/>
      <c r="AC83" s="2"/>
      <c r="AD83" s="2"/>
      <c r="AE83" s="2"/>
      <c r="AF83" s="3"/>
      <c r="AG83" s="2"/>
    </row>
    <row r="84" spans="1:33" ht="12.75">
      <c r="A84" s="14" t="s">
        <v>91</v>
      </c>
      <c r="B84" s="12"/>
      <c r="C84" s="13"/>
      <c r="E84" s="11">
        <v>457195.79</v>
      </c>
      <c r="F84" s="12"/>
      <c r="G84" s="12"/>
      <c r="H84" s="12"/>
      <c r="I84" s="13"/>
      <c r="J84" s="3">
        <v>14179764.47</v>
      </c>
      <c r="K84" s="11">
        <v>4906267.58</v>
      </c>
      <c r="L84" s="12"/>
      <c r="M84" s="12"/>
      <c r="N84" s="13"/>
      <c r="O84" s="11">
        <v>1204179.8</v>
      </c>
      <c r="P84" s="12"/>
      <c r="Q84" s="12"/>
      <c r="R84" s="12"/>
      <c r="S84" s="13"/>
      <c r="T84" s="11">
        <v>20747407.64</v>
      </c>
      <c r="U84" s="12"/>
      <c r="V84" s="12"/>
      <c r="W84" s="12"/>
      <c r="X84" s="13"/>
      <c r="Y84" s="2"/>
      <c r="Z84" s="2"/>
      <c r="AA84" s="2"/>
      <c r="AB84" s="2"/>
      <c r="AC84" s="2"/>
      <c r="AD84" s="2"/>
      <c r="AE84" s="2"/>
      <c r="AF84" s="3"/>
      <c r="AG84" s="2"/>
    </row>
    <row r="85" spans="1:33" ht="12.75">
      <c r="A85" s="14" t="s">
        <v>92</v>
      </c>
      <c r="B85" s="12"/>
      <c r="C85" s="13"/>
      <c r="E85" s="11">
        <v>2951.21</v>
      </c>
      <c r="F85" s="12"/>
      <c r="G85" s="12"/>
      <c r="H85" s="12"/>
      <c r="I85" s="13"/>
      <c r="J85" s="3">
        <v>282971.1</v>
      </c>
      <c r="K85" s="11">
        <v>232221.55</v>
      </c>
      <c r="L85" s="12"/>
      <c r="M85" s="12"/>
      <c r="N85" s="13"/>
      <c r="O85" s="11">
        <v>30887.58</v>
      </c>
      <c r="P85" s="12"/>
      <c r="Q85" s="12"/>
      <c r="R85" s="12"/>
      <c r="S85" s="13"/>
      <c r="T85" s="11">
        <v>549031.44</v>
      </c>
      <c r="U85" s="12"/>
      <c r="V85" s="12"/>
      <c r="W85" s="12"/>
      <c r="X85" s="13"/>
      <c r="Y85" s="2"/>
      <c r="Z85" s="2"/>
      <c r="AA85" s="2"/>
      <c r="AB85" s="2"/>
      <c r="AC85" s="2"/>
      <c r="AD85" s="2"/>
      <c r="AE85" s="2"/>
      <c r="AF85" s="3"/>
      <c r="AG85" s="2"/>
    </row>
    <row r="86" spans="1:33" ht="60">
      <c r="A86" s="21"/>
      <c r="B86" s="12"/>
      <c r="C86" s="13"/>
      <c r="E86" s="20" t="s">
        <v>93</v>
      </c>
      <c r="F86" s="12"/>
      <c r="G86" s="12"/>
      <c r="H86" s="12"/>
      <c r="I86" s="13"/>
      <c r="J86" s="1" t="s">
        <v>94</v>
      </c>
      <c r="K86" s="20" t="s">
        <v>95</v>
      </c>
      <c r="L86" s="12"/>
      <c r="M86" s="12"/>
      <c r="N86" s="13"/>
      <c r="O86" s="20" t="s">
        <v>96</v>
      </c>
      <c r="P86" s="12"/>
      <c r="Q86" s="12"/>
      <c r="R86" s="12"/>
      <c r="S86" s="13"/>
      <c r="T86" s="20" t="s">
        <v>97</v>
      </c>
      <c r="U86" s="12"/>
      <c r="V86" s="12"/>
      <c r="W86" s="12"/>
      <c r="X86" s="13"/>
      <c r="Y86" s="1" t="s">
        <v>98</v>
      </c>
      <c r="Z86" s="1" t="s">
        <v>99</v>
      </c>
      <c r="AA86" s="1" t="s">
        <v>100</v>
      </c>
      <c r="AB86" s="1" t="s">
        <v>101</v>
      </c>
      <c r="AC86" s="1" t="s">
        <v>102</v>
      </c>
      <c r="AD86" s="1" t="s">
        <v>103</v>
      </c>
      <c r="AE86" s="1" t="s">
        <v>104</v>
      </c>
      <c r="AF86" s="1" t="s">
        <v>105</v>
      </c>
      <c r="AG86" s="1" t="s">
        <v>106</v>
      </c>
    </row>
    <row r="87" spans="1:33" ht="15">
      <c r="A87" s="21"/>
      <c r="B87" s="12"/>
      <c r="C87" s="13"/>
      <c r="E87" s="20" t="s">
        <v>107</v>
      </c>
      <c r="F87" s="12"/>
      <c r="G87" s="12"/>
      <c r="H87" s="12"/>
      <c r="I87" s="13"/>
      <c r="J87" s="1" t="s">
        <v>108</v>
      </c>
      <c r="K87" s="20" t="s">
        <v>109</v>
      </c>
      <c r="L87" s="12"/>
      <c r="M87" s="12"/>
      <c r="N87" s="13"/>
      <c r="O87" s="20" t="s">
        <v>110</v>
      </c>
      <c r="P87" s="12"/>
      <c r="Q87" s="12"/>
      <c r="R87" s="12"/>
      <c r="S87" s="13"/>
      <c r="T87" s="20" t="s">
        <v>111</v>
      </c>
      <c r="U87" s="12"/>
      <c r="V87" s="12"/>
      <c r="W87" s="12"/>
      <c r="X87" s="13"/>
      <c r="Y87" s="1" t="s">
        <v>112</v>
      </c>
      <c r="Z87" s="1" t="s">
        <v>113</v>
      </c>
      <c r="AA87" s="1" t="s">
        <v>114</v>
      </c>
      <c r="AB87" s="1" t="s">
        <v>115</v>
      </c>
      <c r="AC87" s="1" t="s">
        <v>116</v>
      </c>
      <c r="AD87" s="1" t="s">
        <v>117</v>
      </c>
      <c r="AE87" s="1" t="s">
        <v>118</v>
      </c>
      <c r="AF87" s="1" t="s">
        <v>119</v>
      </c>
      <c r="AG87" s="1" t="s">
        <v>120</v>
      </c>
    </row>
    <row r="88" spans="1:33" ht="12.75">
      <c r="A88" s="16" t="s">
        <v>121</v>
      </c>
      <c r="B88" s="12"/>
      <c r="C88" s="13"/>
      <c r="E88" s="11"/>
      <c r="F88" s="12"/>
      <c r="G88" s="12"/>
      <c r="H88" s="12"/>
      <c r="I88" s="13"/>
      <c r="J88" s="3"/>
      <c r="K88" s="17"/>
      <c r="L88" s="12"/>
      <c r="M88" s="12"/>
      <c r="N88" s="13"/>
      <c r="O88" s="17"/>
      <c r="P88" s="12"/>
      <c r="Q88" s="12"/>
      <c r="R88" s="12"/>
      <c r="S88" s="13"/>
      <c r="T88" s="17"/>
      <c r="U88" s="12"/>
      <c r="V88" s="12"/>
      <c r="W88" s="12"/>
      <c r="X88" s="13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16" t="s">
        <v>122</v>
      </c>
      <c r="B89" s="12"/>
      <c r="C89" s="13"/>
      <c r="E89" s="11"/>
      <c r="F89" s="12"/>
      <c r="G89" s="12"/>
      <c r="H89" s="12"/>
      <c r="I89" s="13"/>
      <c r="J89" s="3"/>
      <c r="K89" s="17"/>
      <c r="L89" s="12"/>
      <c r="M89" s="12"/>
      <c r="N89" s="13"/>
      <c r="O89" s="17"/>
      <c r="P89" s="12"/>
      <c r="Q89" s="12"/>
      <c r="R89" s="12"/>
      <c r="S89" s="13"/>
      <c r="T89" s="17"/>
      <c r="U89" s="12"/>
      <c r="V89" s="12"/>
      <c r="W89" s="12"/>
      <c r="X89" s="13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14" t="s">
        <v>123</v>
      </c>
      <c r="B90" s="12"/>
      <c r="C90" s="13"/>
      <c r="E90" s="11">
        <v>1266405.69</v>
      </c>
      <c r="F90" s="12"/>
      <c r="G90" s="12"/>
      <c r="H90" s="12"/>
      <c r="I90" s="13"/>
      <c r="J90" s="3">
        <v>885934.21</v>
      </c>
      <c r="K90" s="11">
        <v>489761.88</v>
      </c>
      <c r="L90" s="12"/>
      <c r="M90" s="12"/>
      <c r="N90" s="13"/>
      <c r="O90" s="11">
        <f>2303444.63</f>
        <v>2303444.63</v>
      </c>
      <c r="P90" s="12"/>
      <c r="Q90" s="12"/>
      <c r="R90" s="12"/>
      <c r="S90" s="13"/>
      <c r="T90" s="11">
        <v>4945546.41</v>
      </c>
      <c r="U90" s="12"/>
      <c r="V90" s="12"/>
      <c r="W90" s="12"/>
      <c r="X90" s="13"/>
      <c r="Y90" s="2">
        <v>1047726.84</v>
      </c>
      <c r="Z90" s="2">
        <v>3897819.57</v>
      </c>
      <c r="AA90" s="2"/>
      <c r="AB90" s="2"/>
      <c r="AC90" s="2"/>
      <c r="AD90" s="2">
        <v>3897819.57</v>
      </c>
      <c r="AE90" s="4"/>
      <c r="AF90" s="5"/>
      <c r="AG90" s="2"/>
    </row>
    <row r="91" spans="1:33" ht="12.75">
      <c r="A91" s="14" t="s">
        <v>124</v>
      </c>
      <c r="B91" s="12"/>
      <c r="C91" s="13"/>
      <c r="E91" s="11">
        <v>107507097.15</v>
      </c>
      <c r="F91" s="12"/>
      <c r="G91" s="12"/>
      <c r="H91" s="12"/>
      <c r="I91" s="13"/>
      <c r="J91" s="3">
        <v>48794942.79</v>
      </c>
      <c r="K91" s="11">
        <v>26008723.84</v>
      </c>
      <c r="L91" s="12"/>
      <c r="M91" s="12"/>
      <c r="N91" s="13"/>
      <c r="O91" s="11">
        <v>61856378.73</v>
      </c>
      <c r="P91" s="12"/>
      <c r="Q91" s="12"/>
      <c r="R91" s="12"/>
      <c r="S91" s="13"/>
      <c r="T91" s="11">
        <v>244167142.51</v>
      </c>
      <c r="U91" s="12"/>
      <c r="V91" s="12"/>
      <c r="W91" s="12"/>
      <c r="X91" s="13"/>
      <c r="Y91" s="2">
        <v>10573746.24</v>
      </c>
      <c r="Z91" s="2">
        <v>233593396.27</v>
      </c>
      <c r="AA91" s="2"/>
      <c r="AB91" s="2"/>
      <c r="AC91" s="2"/>
      <c r="AD91" s="2">
        <v>233593396.27</v>
      </c>
      <c r="AE91" s="4"/>
      <c r="AF91" s="5"/>
      <c r="AG91" s="2"/>
    </row>
    <row r="92" spans="1:33" ht="12.75">
      <c r="A92" s="14" t="s">
        <v>125</v>
      </c>
      <c r="B92" s="12"/>
      <c r="C92" s="13"/>
      <c r="E92" s="11">
        <v>79568155.06</v>
      </c>
      <c r="F92" s="12"/>
      <c r="G92" s="12"/>
      <c r="H92" s="12"/>
      <c r="I92" s="13"/>
      <c r="J92" s="3">
        <v>17855487.05</v>
      </c>
      <c r="K92" s="11">
        <v>14348678.87</v>
      </c>
      <c r="L92" s="12"/>
      <c r="M92" s="12"/>
      <c r="N92" s="13"/>
      <c r="O92" s="11">
        <v>40441294.43</v>
      </c>
      <c r="P92" s="12"/>
      <c r="Q92" s="12"/>
      <c r="R92" s="12"/>
      <c r="S92" s="13"/>
      <c r="T92" s="11">
        <v>152213615.41</v>
      </c>
      <c r="U92" s="12"/>
      <c r="V92" s="12"/>
      <c r="W92" s="12"/>
      <c r="X92" s="13"/>
      <c r="Y92" s="2">
        <v>6660941.94</v>
      </c>
      <c r="Z92" s="2">
        <v>145552673.47</v>
      </c>
      <c r="AA92" s="2"/>
      <c r="AB92" s="2"/>
      <c r="AC92" s="2"/>
      <c r="AD92" s="2">
        <v>145552673.47</v>
      </c>
      <c r="AE92" s="4"/>
      <c r="AF92" s="5"/>
      <c r="AG92" s="2"/>
    </row>
    <row r="93" spans="1:33" ht="12.75">
      <c r="A93" s="14" t="s">
        <v>126</v>
      </c>
      <c r="B93" s="12"/>
      <c r="C93" s="13"/>
      <c r="E93" s="11">
        <v>5513658.53</v>
      </c>
      <c r="F93" s="12"/>
      <c r="G93" s="12"/>
      <c r="H93" s="12"/>
      <c r="I93" s="13"/>
      <c r="J93" s="3">
        <v>6443127.35</v>
      </c>
      <c r="K93" s="11">
        <v>1547126.93</v>
      </c>
      <c r="L93" s="12"/>
      <c r="M93" s="12"/>
      <c r="N93" s="13"/>
      <c r="O93" s="11">
        <v>4058465.56</v>
      </c>
      <c r="P93" s="12"/>
      <c r="Q93" s="12"/>
      <c r="R93" s="12"/>
      <c r="S93" s="13"/>
      <c r="T93" s="11">
        <v>17562378.37</v>
      </c>
      <c r="U93" s="12"/>
      <c r="V93" s="12"/>
      <c r="W93" s="12"/>
      <c r="X93" s="13"/>
      <c r="Y93" s="2">
        <v>370171.94</v>
      </c>
      <c r="Z93" s="2">
        <v>17192206.43</v>
      </c>
      <c r="AA93" s="2"/>
      <c r="AB93" s="2"/>
      <c r="AC93" s="2"/>
      <c r="AD93" s="2">
        <v>17192206.43</v>
      </c>
      <c r="AE93" s="4"/>
      <c r="AF93" s="5"/>
      <c r="AG93" s="2"/>
    </row>
    <row r="94" spans="1:33" ht="12.75">
      <c r="A94" s="14" t="s">
        <v>127</v>
      </c>
      <c r="B94" s="12"/>
      <c r="C94" s="13"/>
      <c r="E94" s="11">
        <v>193855316.43</v>
      </c>
      <c r="F94" s="12"/>
      <c r="G94" s="12"/>
      <c r="H94" s="12"/>
      <c r="I94" s="13"/>
      <c r="J94" s="3">
        <v>73979491.4</v>
      </c>
      <c r="K94" s="11">
        <v>42394291.52</v>
      </c>
      <c r="L94" s="12"/>
      <c r="M94" s="12"/>
      <c r="N94" s="13"/>
      <c r="O94" s="11">
        <v>108659583.35</v>
      </c>
      <c r="P94" s="12"/>
      <c r="Q94" s="12"/>
      <c r="R94" s="12"/>
      <c r="S94" s="13"/>
      <c r="T94" s="11">
        <v>418888682.7</v>
      </c>
      <c r="U94" s="12"/>
      <c r="V94" s="12"/>
      <c r="W94" s="12"/>
      <c r="X94" s="13"/>
      <c r="Y94" s="3">
        <v>18652586.96</v>
      </c>
      <c r="Z94" s="3">
        <v>400236095.74</v>
      </c>
      <c r="AA94" s="3"/>
      <c r="AB94" s="3"/>
      <c r="AC94" s="3"/>
      <c r="AD94" s="3">
        <v>400236095.74</v>
      </c>
      <c r="AE94" s="5"/>
      <c r="AF94" s="6"/>
      <c r="AG94" s="4"/>
    </row>
    <row r="95" spans="1:33" ht="12.75">
      <c r="A95" s="16" t="s">
        <v>128</v>
      </c>
      <c r="B95" s="12"/>
      <c r="C95" s="13"/>
      <c r="E95" s="11"/>
      <c r="F95" s="12"/>
      <c r="G95" s="12"/>
      <c r="H95" s="12"/>
      <c r="I95" s="13"/>
      <c r="J95" s="3"/>
      <c r="K95" s="17"/>
      <c r="L95" s="12"/>
      <c r="M95" s="12"/>
      <c r="N95" s="13"/>
      <c r="O95" s="17"/>
      <c r="P95" s="12"/>
      <c r="Q95" s="12"/>
      <c r="R95" s="12"/>
      <c r="S95" s="13"/>
      <c r="T95" s="17"/>
      <c r="U95" s="12"/>
      <c r="V95" s="12"/>
      <c r="W95" s="12"/>
      <c r="X95" s="13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>
      <c r="A96" s="14" t="s">
        <v>129</v>
      </c>
      <c r="B96" s="12"/>
      <c r="C96" s="13"/>
      <c r="E96" s="18"/>
      <c r="F96" s="19"/>
      <c r="G96" s="19"/>
      <c r="H96" s="19"/>
      <c r="I96" s="19"/>
      <c r="J96" s="3"/>
      <c r="K96" s="18">
        <f>386790+27314+61311</f>
        <v>475415</v>
      </c>
      <c r="L96" s="19"/>
      <c r="M96" s="19"/>
      <c r="N96" s="19"/>
      <c r="O96" s="18">
        <f>521418+8614+100000</f>
        <v>630032</v>
      </c>
      <c r="P96" s="19"/>
      <c r="Q96" s="19"/>
      <c r="R96" s="19"/>
      <c r="S96" s="19"/>
      <c r="T96" s="11">
        <f>SUM(E96:S96)</f>
        <v>1105447</v>
      </c>
      <c r="U96" s="12"/>
      <c r="V96" s="12"/>
      <c r="W96" s="12"/>
      <c r="X96" s="13"/>
      <c r="Y96" s="9">
        <v>87</v>
      </c>
      <c r="Z96" s="3">
        <f>+T96-Y96</f>
        <v>1105360</v>
      </c>
      <c r="AA96" s="3"/>
      <c r="AB96" s="3"/>
      <c r="AC96" s="3"/>
      <c r="AD96" s="3">
        <v>0</v>
      </c>
      <c r="AE96" s="3"/>
      <c r="AF96" s="3"/>
      <c r="AG96" s="2"/>
    </row>
    <row r="97" spans="1:33" ht="12.75">
      <c r="A97" s="14" t="s">
        <v>130</v>
      </c>
      <c r="B97" s="12"/>
      <c r="C97" s="13"/>
      <c r="E97" s="18"/>
      <c r="F97" s="19"/>
      <c r="G97" s="19"/>
      <c r="H97" s="19"/>
      <c r="I97" s="19"/>
      <c r="J97" s="3"/>
      <c r="K97" s="18">
        <v>1450503</v>
      </c>
      <c r="L97" s="19"/>
      <c r="M97" s="19"/>
      <c r="N97" s="19"/>
      <c r="O97" s="18">
        <f>8909+231314+100000+350795</f>
        <v>691018</v>
      </c>
      <c r="P97" s="19"/>
      <c r="Q97" s="19"/>
      <c r="R97" s="19"/>
      <c r="S97" s="19"/>
      <c r="T97" s="11">
        <f aca="true" t="shared" si="0" ref="T97:T104">SUM(E97:S97)</f>
        <v>2141521</v>
      </c>
      <c r="U97" s="12"/>
      <c r="V97" s="12"/>
      <c r="W97" s="12"/>
      <c r="X97" s="13"/>
      <c r="Y97" s="9">
        <f>86130+874</f>
        <v>87004</v>
      </c>
      <c r="Z97" s="3">
        <f aca="true" t="shared" si="1" ref="Z97:Z104">+T97-Y97</f>
        <v>2054517</v>
      </c>
      <c r="AA97" s="3"/>
      <c r="AB97" s="3"/>
      <c r="AC97" s="3"/>
      <c r="AD97" s="3">
        <v>0</v>
      </c>
      <c r="AE97" s="3"/>
      <c r="AF97" s="3"/>
      <c r="AG97" s="2"/>
    </row>
    <row r="98" spans="1:33" ht="12.75">
      <c r="A98" s="14" t="s">
        <v>131</v>
      </c>
      <c r="B98" s="12"/>
      <c r="C98" s="13"/>
      <c r="E98" s="11"/>
      <c r="F98" s="12"/>
      <c r="G98" s="12"/>
      <c r="H98" s="12"/>
      <c r="I98" s="13"/>
      <c r="J98" s="3"/>
      <c r="K98" s="18">
        <f>198272+800224</f>
        <v>998496</v>
      </c>
      <c r="L98" s="19"/>
      <c r="M98" s="19"/>
      <c r="N98" s="19"/>
      <c r="O98" s="11">
        <f>335521+151232+17952+100000+820298</f>
        <v>1425003</v>
      </c>
      <c r="P98" s="12"/>
      <c r="Q98" s="12"/>
      <c r="R98" s="12"/>
      <c r="S98" s="13"/>
      <c r="T98" s="11">
        <f t="shared" si="0"/>
        <v>2423499</v>
      </c>
      <c r="U98" s="12"/>
      <c r="V98" s="12"/>
      <c r="W98" s="12"/>
      <c r="X98" s="13"/>
      <c r="Y98" s="3">
        <f>104653+550</f>
        <v>105203</v>
      </c>
      <c r="Z98" s="3">
        <f t="shared" si="1"/>
        <v>2318296</v>
      </c>
      <c r="AA98" s="3"/>
      <c r="AB98" s="3"/>
      <c r="AC98" s="3"/>
      <c r="AD98" s="3">
        <v>0</v>
      </c>
      <c r="AE98" s="3"/>
      <c r="AF98" s="3"/>
      <c r="AG98" s="2"/>
    </row>
    <row r="99" spans="1:33" ht="12.75">
      <c r="A99" s="14" t="s">
        <v>132</v>
      </c>
      <c r="B99" s="12"/>
      <c r="C99" s="13"/>
      <c r="E99" s="11"/>
      <c r="F99" s="12"/>
      <c r="G99" s="12"/>
      <c r="H99" s="12"/>
      <c r="I99" s="13"/>
      <c r="J99" s="3"/>
      <c r="K99" s="11">
        <f>2502867+86283</f>
        <v>2589150</v>
      </c>
      <c r="L99" s="12"/>
      <c r="M99" s="12"/>
      <c r="N99" s="13"/>
      <c r="O99" s="11">
        <f>89061+15177+172328+112944</f>
        <v>389510</v>
      </c>
      <c r="P99" s="12"/>
      <c r="Q99" s="12"/>
      <c r="R99" s="12"/>
      <c r="S99" s="13"/>
      <c r="T99" s="11">
        <f t="shared" si="0"/>
        <v>2978660</v>
      </c>
      <c r="U99" s="12"/>
      <c r="V99" s="12"/>
      <c r="W99" s="12"/>
      <c r="X99" s="13"/>
      <c r="Y99" s="8">
        <f>31+18514</f>
        <v>18545</v>
      </c>
      <c r="Z99" s="3">
        <f t="shared" si="1"/>
        <v>2960115</v>
      </c>
      <c r="AA99" s="3"/>
      <c r="AB99" s="3"/>
      <c r="AC99" s="3"/>
      <c r="AD99" s="3">
        <v>0</v>
      </c>
      <c r="AE99" s="3"/>
      <c r="AF99" s="3"/>
      <c r="AG99" s="2"/>
    </row>
    <row r="100" spans="1:33" ht="12.75">
      <c r="A100" s="14" t="s">
        <v>133</v>
      </c>
      <c r="B100" s="12"/>
      <c r="C100" s="13"/>
      <c r="E100" s="11"/>
      <c r="F100" s="12"/>
      <c r="G100" s="12"/>
      <c r="H100" s="12"/>
      <c r="I100" s="13"/>
      <c r="J100" s="3"/>
      <c r="K100" s="11">
        <v>185578</v>
      </c>
      <c r="L100" s="12"/>
      <c r="M100" s="12"/>
      <c r="N100" s="13"/>
      <c r="O100" s="11">
        <f>9198898+121078+2493631</f>
        <v>11813607</v>
      </c>
      <c r="P100" s="12"/>
      <c r="Q100" s="12"/>
      <c r="R100" s="12"/>
      <c r="S100" s="13"/>
      <c r="T100" s="11">
        <f t="shared" si="0"/>
        <v>11999185</v>
      </c>
      <c r="U100" s="12"/>
      <c r="V100" s="12"/>
      <c r="W100" s="12"/>
      <c r="X100" s="13"/>
      <c r="Y100" s="3"/>
      <c r="Z100" s="3">
        <f t="shared" si="1"/>
        <v>11999185</v>
      </c>
      <c r="AA100" s="3"/>
      <c r="AB100" s="3"/>
      <c r="AC100" s="3"/>
      <c r="AD100" s="3">
        <v>0</v>
      </c>
      <c r="AE100" s="5"/>
      <c r="AF100" s="6"/>
      <c r="AG100" s="4"/>
    </row>
    <row r="101" spans="1:33" ht="12.75">
      <c r="A101" s="14" t="s">
        <v>134</v>
      </c>
      <c r="B101" s="12"/>
      <c r="C101" s="13"/>
      <c r="E101" s="11"/>
      <c r="F101" s="12"/>
      <c r="G101" s="12"/>
      <c r="H101" s="12"/>
      <c r="I101" s="13"/>
      <c r="J101" s="3"/>
      <c r="K101" s="11"/>
      <c r="L101" s="12"/>
      <c r="M101" s="12"/>
      <c r="N101" s="13"/>
      <c r="O101" s="18">
        <f>4301242+142133</f>
        <v>4443375</v>
      </c>
      <c r="P101" s="19"/>
      <c r="Q101" s="19"/>
      <c r="R101" s="19"/>
      <c r="S101" s="19"/>
      <c r="T101" s="11">
        <f t="shared" si="0"/>
        <v>4443375</v>
      </c>
      <c r="U101" s="12"/>
      <c r="V101" s="12"/>
      <c r="W101" s="12"/>
      <c r="X101" s="13"/>
      <c r="Y101" s="3"/>
      <c r="Z101" s="3">
        <f t="shared" si="1"/>
        <v>4443375</v>
      </c>
      <c r="AA101" s="3"/>
      <c r="AB101" s="3"/>
      <c r="AC101" s="3"/>
      <c r="AD101" s="3">
        <v>0</v>
      </c>
      <c r="AE101" s="5"/>
      <c r="AF101" s="6"/>
      <c r="AG101" s="4"/>
    </row>
    <row r="102" spans="1:33" ht="12.75">
      <c r="A102" s="14" t="s">
        <v>135</v>
      </c>
      <c r="B102" s="12"/>
      <c r="C102" s="13"/>
      <c r="E102" s="11"/>
      <c r="F102" s="12"/>
      <c r="G102" s="12"/>
      <c r="H102" s="12"/>
      <c r="I102" s="13"/>
      <c r="J102" s="3"/>
      <c r="K102" s="18">
        <v>3942705</v>
      </c>
      <c r="L102" s="19"/>
      <c r="M102" s="19"/>
      <c r="N102" s="19"/>
      <c r="O102" s="18">
        <f>3760997+719158</f>
        <v>4480155</v>
      </c>
      <c r="P102" s="19"/>
      <c r="Q102" s="19"/>
      <c r="R102" s="19"/>
      <c r="S102" s="19"/>
      <c r="T102" s="11">
        <f t="shared" si="0"/>
        <v>8422860</v>
      </c>
      <c r="U102" s="12"/>
      <c r="V102" s="12"/>
      <c r="W102" s="12"/>
      <c r="X102" s="13"/>
      <c r="Y102" s="8">
        <v>741876</v>
      </c>
      <c r="Z102" s="3">
        <f t="shared" si="1"/>
        <v>7680984</v>
      </c>
      <c r="AA102" s="3"/>
      <c r="AB102" s="3"/>
      <c r="AC102" s="3"/>
      <c r="AD102" s="3">
        <v>0</v>
      </c>
      <c r="AE102" s="3"/>
      <c r="AF102" s="3"/>
      <c r="AG102" s="7"/>
    </row>
    <row r="103" spans="1:33" ht="12.75">
      <c r="A103" s="14" t="s">
        <v>136</v>
      </c>
      <c r="B103" s="12"/>
      <c r="C103" s="13"/>
      <c r="E103" s="11"/>
      <c r="F103" s="12"/>
      <c r="G103" s="12"/>
      <c r="H103" s="12"/>
      <c r="I103" s="13"/>
      <c r="J103" s="3"/>
      <c r="K103" s="11"/>
      <c r="L103" s="12"/>
      <c r="M103" s="12"/>
      <c r="N103" s="13"/>
      <c r="O103" s="18">
        <v>96100</v>
      </c>
      <c r="P103" s="19"/>
      <c r="Q103" s="19"/>
      <c r="R103" s="19"/>
      <c r="S103" s="19"/>
      <c r="T103" s="11">
        <f t="shared" si="0"/>
        <v>96100</v>
      </c>
      <c r="U103" s="12"/>
      <c r="V103" s="12"/>
      <c r="W103" s="12"/>
      <c r="X103" s="13"/>
      <c r="Y103" s="3"/>
      <c r="Z103" s="3">
        <f t="shared" si="1"/>
        <v>96100</v>
      </c>
      <c r="AA103" s="3"/>
      <c r="AB103" s="3"/>
      <c r="AC103" s="3"/>
      <c r="AD103" s="3">
        <v>0</v>
      </c>
      <c r="AE103" s="3"/>
      <c r="AF103" s="3"/>
      <c r="AG103" s="7"/>
    </row>
    <row r="104" spans="1:33" ht="12.75">
      <c r="A104" s="14" t="s">
        <v>137</v>
      </c>
      <c r="B104" s="12"/>
      <c r="C104" s="13"/>
      <c r="E104" s="11"/>
      <c r="F104" s="12"/>
      <c r="G104" s="12"/>
      <c r="H104" s="12"/>
      <c r="I104" s="13"/>
      <c r="J104" s="3"/>
      <c r="K104" s="18">
        <v>6264568</v>
      </c>
      <c r="L104" s="19"/>
      <c r="M104" s="19"/>
      <c r="N104" s="19"/>
      <c r="O104" s="18">
        <f>5635829+1605941</f>
        <v>7241770</v>
      </c>
      <c r="P104" s="19"/>
      <c r="Q104" s="19"/>
      <c r="R104" s="19"/>
      <c r="S104" s="19"/>
      <c r="T104" s="11">
        <f t="shared" si="0"/>
        <v>13506338</v>
      </c>
      <c r="U104" s="12"/>
      <c r="V104" s="12"/>
      <c r="W104" s="12"/>
      <c r="X104" s="13"/>
      <c r="Y104" s="3">
        <f>6523626-785790</f>
        <v>5737836</v>
      </c>
      <c r="Z104" s="3">
        <f t="shared" si="1"/>
        <v>7768502</v>
      </c>
      <c r="AA104" s="3"/>
      <c r="AB104" s="3">
        <v>785970</v>
      </c>
      <c r="AC104" s="3"/>
      <c r="AD104" s="3">
        <v>0</v>
      </c>
      <c r="AE104" s="3"/>
      <c r="AF104" s="3"/>
      <c r="AG104" s="7"/>
    </row>
    <row r="105" spans="1:33" ht="12.75">
      <c r="A105" s="14" t="s">
        <v>138</v>
      </c>
      <c r="B105" s="12"/>
      <c r="C105" s="13"/>
      <c r="E105" s="11"/>
      <c r="F105" s="12"/>
      <c r="G105" s="12"/>
      <c r="H105" s="12"/>
      <c r="I105" s="13"/>
      <c r="J105" s="3"/>
      <c r="K105" s="11"/>
      <c r="L105" s="12"/>
      <c r="M105" s="12"/>
      <c r="N105" s="13"/>
      <c r="O105" s="11"/>
      <c r="P105" s="12"/>
      <c r="Q105" s="12"/>
      <c r="R105" s="12"/>
      <c r="S105" s="13"/>
      <c r="T105" s="11">
        <v>418888682.7</v>
      </c>
      <c r="U105" s="12"/>
      <c r="V105" s="12"/>
      <c r="W105" s="12"/>
      <c r="X105" s="13"/>
      <c r="Y105" s="3"/>
      <c r="Z105" s="3">
        <v>400236095.74</v>
      </c>
      <c r="AA105" s="3"/>
      <c r="AB105" s="3"/>
      <c r="AC105" s="3"/>
      <c r="AD105" s="3">
        <v>400236095.74</v>
      </c>
      <c r="AE105" s="3">
        <v>0</v>
      </c>
      <c r="AF105" s="3">
        <v>0</v>
      </c>
      <c r="AG105" s="7"/>
    </row>
    <row r="106" spans="1:33" ht="12.75">
      <c r="A106" s="14" t="s">
        <v>139</v>
      </c>
      <c r="B106" s="12"/>
      <c r="C106" s="13"/>
      <c r="E106" s="15"/>
      <c r="F106" s="12"/>
      <c r="G106" s="12"/>
      <c r="H106" s="12"/>
      <c r="I106" s="13"/>
      <c r="J106" s="5"/>
      <c r="K106" s="15"/>
      <c r="L106" s="12"/>
      <c r="M106" s="12"/>
      <c r="N106" s="13"/>
      <c r="O106" s="15"/>
      <c r="P106" s="12"/>
      <c r="Q106" s="12"/>
      <c r="R106" s="12"/>
      <c r="S106" s="13"/>
      <c r="T106" s="11"/>
      <c r="U106" s="12"/>
      <c r="V106" s="12"/>
      <c r="W106" s="12"/>
      <c r="X106" s="13"/>
      <c r="Y106" s="3"/>
      <c r="Z106" s="3">
        <v>0</v>
      </c>
      <c r="AA106" s="3"/>
      <c r="AB106" s="3"/>
      <c r="AC106" s="3"/>
      <c r="AD106" s="3">
        <v>0</v>
      </c>
      <c r="AE106" s="7"/>
      <c r="AF106" s="5"/>
      <c r="AG106" s="7"/>
    </row>
    <row r="107" spans="1:33" ht="12.75">
      <c r="A107" s="14" t="s">
        <v>140</v>
      </c>
      <c r="B107" s="12"/>
      <c r="C107" s="13"/>
      <c r="E107" s="15"/>
      <c r="F107" s="12"/>
      <c r="G107" s="12"/>
      <c r="H107" s="12"/>
      <c r="I107" s="13"/>
      <c r="J107" s="5"/>
      <c r="K107" s="15"/>
      <c r="L107" s="12"/>
      <c r="M107" s="12"/>
      <c r="N107" s="13"/>
      <c r="O107" s="15"/>
      <c r="P107" s="12"/>
      <c r="Q107" s="12"/>
      <c r="R107" s="12"/>
      <c r="S107" s="13"/>
      <c r="T107" s="11">
        <v>0</v>
      </c>
      <c r="U107" s="12"/>
      <c r="V107" s="12"/>
      <c r="W107" s="12"/>
      <c r="X107" s="13"/>
      <c r="Y107" s="3"/>
      <c r="Z107" s="3"/>
      <c r="AA107" s="3"/>
      <c r="AB107" s="3"/>
      <c r="AC107" s="3"/>
      <c r="AD107" s="3"/>
      <c r="AE107" s="7"/>
      <c r="AF107" s="5"/>
      <c r="AG107" s="7"/>
    </row>
    <row r="108" spans="1:33" ht="12.75">
      <c r="A108" s="14" t="s">
        <v>141</v>
      </c>
      <c r="B108" s="12"/>
      <c r="C108" s="13"/>
      <c r="E108" s="15"/>
      <c r="F108" s="12"/>
      <c r="G108" s="12"/>
      <c r="H108" s="12"/>
      <c r="I108" s="13"/>
      <c r="J108" s="5"/>
      <c r="K108" s="15"/>
      <c r="L108" s="12"/>
      <c r="M108" s="12"/>
      <c r="N108" s="13"/>
      <c r="O108" s="15"/>
      <c r="P108" s="12"/>
      <c r="Q108" s="12"/>
      <c r="R108" s="12"/>
      <c r="S108" s="13"/>
      <c r="T108" s="11">
        <v>422666990.78</v>
      </c>
      <c r="U108" s="12"/>
      <c r="V108" s="12"/>
      <c r="W108" s="12"/>
      <c r="X108" s="13"/>
      <c r="Y108" s="3"/>
      <c r="Z108" s="3"/>
      <c r="AA108" s="3"/>
      <c r="AB108" s="3"/>
      <c r="AC108" s="3"/>
      <c r="AD108" s="3"/>
      <c r="AE108" s="7"/>
      <c r="AF108" s="5"/>
      <c r="AG108" s="7"/>
    </row>
    <row r="109" spans="1:33" ht="12.75">
      <c r="A109" s="16" t="s">
        <v>142</v>
      </c>
      <c r="B109" s="12"/>
      <c r="C109" s="13"/>
      <c r="E109" s="11"/>
      <c r="F109" s="12"/>
      <c r="G109" s="12"/>
      <c r="H109" s="12"/>
      <c r="I109" s="13"/>
      <c r="J109" s="3"/>
      <c r="K109" s="17"/>
      <c r="L109" s="12"/>
      <c r="M109" s="12"/>
      <c r="N109" s="13"/>
      <c r="O109" s="17"/>
      <c r="P109" s="12"/>
      <c r="Q109" s="12"/>
      <c r="R109" s="12"/>
      <c r="S109" s="13"/>
      <c r="T109" s="17"/>
      <c r="U109" s="12"/>
      <c r="V109" s="12"/>
      <c r="W109" s="12"/>
      <c r="X109" s="13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>
      <c r="A110" s="16" t="s">
        <v>143</v>
      </c>
      <c r="B110" s="12"/>
      <c r="C110" s="13"/>
      <c r="E110" s="11"/>
      <c r="F110" s="12"/>
      <c r="G110" s="12"/>
      <c r="H110" s="12"/>
      <c r="I110" s="13"/>
      <c r="J110" s="3"/>
      <c r="K110" s="17"/>
      <c r="L110" s="12"/>
      <c r="M110" s="12"/>
      <c r="N110" s="13"/>
      <c r="O110" s="17"/>
      <c r="P110" s="12"/>
      <c r="Q110" s="12"/>
      <c r="R110" s="12"/>
      <c r="S110" s="13"/>
      <c r="T110" s="17"/>
      <c r="U110" s="12"/>
      <c r="V110" s="12"/>
      <c r="W110" s="12"/>
      <c r="X110" s="13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>
      <c r="A111" s="16" t="s">
        <v>144</v>
      </c>
      <c r="B111" s="12"/>
      <c r="C111" s="13"/>
      <c r="E111" s="11"/>
      <c r="F111" s="12"/>
      <c r="G111" s="12"/>
      <c r="H111" s="12"/>
      <c r="I111" s="13"/>
      <c r="J111" s="3"/>
      <c r="K111" s="17"/>
      <c r="L111" s="12"/>
      <c r="M111" s="12"/>
      <c r="N111" s="13"/>
      <c r="O111" s="17"/>
      <c r="P111" s="12"/>
      <c r="Q111" s="12"/>
      <c r="R111" s="12"/>
      <c r="S111" s="13"/>
      <c r="T111" s="17"/>
      <c r="U111" s="12"/>
      <c r="V111" s="12"/>
      <c r="W111" s="12"/>
      <c r="X111" s="13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>
      <c r="A112" s="14" t="s">
        <v>145</v>
      </c>
      <c r="B112" s="12"/>
      <c r="C112" s="13"/>
      <c r="E112" s="11"/>
      <c r="F112" s="12"/>
      <c r="G112" s="12"/>
      <c r="H112" s="12"/>
      <c r="I112" s="13"/>
      <c r="J112" s="3"/>
      <c r="K112" s="11">
        <f>1479040+403180+133300</f>
        <v>2015520</v>
      </c>
      <c r="L112" s="12"/>
      <c r="M112" s="12"/>
      <c r="N112" s="13"/>
      <c r="O112" s="11">
        <f>410587+56156+496401+831003</f>
        <v>1794147</v>
      </c>
      <c r="P112" s="12"/>
      <c r="Q112" s="12"/>
      <c r="R112" s="12"/>
      <c r="S112" s="13"/>
      <c r="T112" s="11">
        <f>SUM(E112:S112)</f>
        <v>3809667</v>
      </c>
      <c r="U112" s="12"/>
      <c r="V112" s="12"/>
      <c r="W112" s="12"/>
      <c r="X112" s="13"/>
      <c r="Y112" s="3">
        <f>133044+16425</f>
        <v>149469</v>
      </c>
      <c r="Z112" s="3">
        <f>+T112-Y112</f>
        <v>3660198</v>
      </c>
      <c r="AA112" s="3"/>
      <c r="AB112" s="3"/>
      <c r="AC112" s="3"/>
      <c r="AD112" s="3">
        <v>0</v>
      </c>
      <c r="AE112" s="3"/>
      <c r="AF112" s="3"/>
      <c r="AG112" s="7"/>
    </row>
    <row r="113" spans="1:33" ht="12.75">
      <c r="A113" s="14" t="s">
        <v>146</v>
      </c>
      <c r="B113" s="12"/>
      <c r="C113" s="13"/>
      <c r="E113" s="11"/>
      <c r="F113" s="12"/>
      <c r="G113" s="12"/>
      <c r="H113" s="12"/>
      <c r="I113" s="13"/>
      <c r="J113" s="3"/>
      <c r="K113" s="11"/>
      <c r="L113" s="12"/>
      <c r="M113" s="12"/>
      <c r="N113" s="13"/>
      <c r="O113" s="11"/>
      <c r="P113" s="12"/>
      <c r="Q113" s="12"/>
      <c r="R113" s="12"/>
      <c r="S113" s="13"/>
      <c r="T113" s="11">
        <f>SUM(E113:S113)</f>
        <v>0</v>
      </c>
      <c r="U113" s="12"/>
      <c r="V113" s="12"/>
      <c r="W113" s="12"/>
      <c r="X113" s="13"/>
      <c r="Y113" s="3"/>
      <c r="Z113" s="3">
        <f>+T113-Y113</f>
        <v>0</v>
      </c>
      <c r="AA113" s="3"/>
      <c r="AB113" s="3"/>
      <c r="AC113" s="3"/>
      <c r="AD113" s="3">
        <v>0</v>
      </c>
      <c r="AE113" s="3"/>
      <c r="AF113" s="3"/>
      <c r="AG113" s="7"/>
    </row>
    <row r="114" spans="1:33" ht="12.75">
      <c r="A114" s="14" t="s">
        <v>147</v>
      </c>
      <c r="B114" s="12"/>
      <c r="C114" s="13"/>
      <c r="E114" s="11"/>
      <c r="F114" s="12"/>
      <c r="G114" s="12"/>
      <c r="H114" s="12"/>
      <c r="I114" s="13"/>
      <c r="J114" s="3"/>
      <c r="K114" s="11"/>
      <c r="L114" s="12"/>
      <c r="M114" s="12"/>
      <c r="N114" s="13"/>
      <c r="O114" s="11"/>
      <c r="P114" s="12"/>
      <c r="Q114" s="12"/>
      <c r="R114" s="12"/>
      <c r="S114" s="13"/>
      <c r="T114" s="11">
        <f>SUM(E114:S114)</f>
        <v>0</v>
      </c>
      <c r="U114" s="12"/>
      <c r="V114" s="12"/>
      <c r="W114" s="12"/>
      <c r="X114" s="13"/>
      <c r="Y114" s="3"/>
      <c r="Z114" s="3">
        <f>+T114-Y114</f>
        <v>0</v>
      </c>
      <c r="AA114" s="3"/>
      <c r="AB114" s="3"/>
      <c r="AC114" s="3"/>
      <c r="AD114" s="3">
        <v>0</v>
      </c>
      <c r="AE114" s="3"/>
      <c r="AF114" s="3"/>
      <c r="AG114" s="7"/>
    </row>
    <row r="115" spans="1:33" ht="12.75">
      <c r="A115" s="14" t="s">
        <v>148</v>
      </c>
      <c r="B115" s="12"/>
      <c r="C115" s="13"/>
      <c r="E115" s="11"/>
      <c r="F115" s="12"/>
      <c r="G115" s="12"/>
      <c r="H115" s="12"/>
      <c r="I115" s="13"/>
      <c r="J115" s="3"/>
      <c r="K115" s="11">
        <f>67617+5893000-60000</f>
        <v>5900617</v>
      </c>
      <c r="L115" s="12"/>
      <c r="M115" s="12"/>
      <c r="N115" s="13"/>
      <c r="O115" s="11">
        <f>3778+68097</f>
        <v>71875</v>
      </c>
      <c r="P115" s="12"/>
      <c r="Q115" s="12"/>
      <c r="R115" s="12"/>
      <c r="S115" s="13"/>
      <c r="T115" s="11">
        <f>SUM(E115:S115)</f>
        <v>5972492</v>
      </c>
      <c r="U115" s="12"/>
      <c r="V115" s="12"/>
      <c r="W115" s="12"/>
      <c r="X115" s="13"/>
      <c r="Y115" s="3">
        <f>396747-396747</f>
        <v>0</v>
      </c>
      <c r="Z115" s="3">
        <f>+T115-Y115</f>
        <v>5972492</v>
      </c>
      <c r="AA115" s="3"/>
      <c r="AB115" s="3">
        <v>396747</v>
      </c>
      <c r="AC115" s="3"/>
      <c r="AD115" s="3">
        <v>0</v>
      </c>
      <c r="AE115" s="3"/>
      <c r="AF115" s="3"/>
      <c r="AG115" s="7"/>
    </row>
    <row r="116" spans="1:33" ht="12.75">
      <c r="A116" s="14" t="s">
        <v>149</v>
      </c>
      <c r="B116" s="12"/>
      <c r="C116" s="13"/>
      <c r="E116" s="11"/>
      <c r="F116" s="12"/>
      <c r="G116" s="12"/>
      <c r="H116" s="12"/>
      <c r="I116" s="13"/>
      <c r="J116" s="3"/>
      <c r="K116" s="11"/>
      <c r="L116" s="12"/>
      <c r="M116" s="12"/>
      <c r="N116" s="13"/>
      <c r="O116" s="11"/>
      <c r="P116" s="12"/>
      <c r="Q116" s="12"/>
      <c r="R116" s="12"/>
      <c r="S116" s="13"/>
      <c r="T116" s="11">
        <v>0</v>
      </c>
      <c r="U116" s="12"/>
      <c r="V116" s="12"/>
      <c r="W116" s="12"/>
      <c r="X116" s="13"/>
      <c r="Y116" s="3"/>
      <c r="Z116" s="3">
        <v>0</v>
      </c>
      <c r="AA116" s="3"/>
      <c r="AB116" s="3"/>
      <c r="AC116" s="3"/>
      <c r="AD116" s="3">
        <v>0</v>
      </c>
      <c r="AE116" s="5"/>
      <c r="AF116" s="6"/>
      <c r="AG116" s="4"/>
    </row>
    <row r="117" spans="1:33" ht="12.75">
      <c r="A117" s="16" t="s">
        <v>150</v>
      </c>
      <c r="B117" s="12"/>
      <c r="C117" s="13"/>
      <c r="E117" s="11"/>
      <c r="F117" s="12"/>
      <c r="G117" s="12"/>
      <c r="H117" s="12"/>
      <c r="I117" s="13"/>
      <c r="J117" s="3"/>
      <c r="K117" s="17"/>
      <c r="L117" s="12"/>
      <c r="M117" s="12"/>
      <c r="N117" s="13"/>
      <c r="O117" s="17"/>
      <c r="P117" s="12"/>
      <c r="Q117" s="12"/>
      <c r="R117" s="12"/>
      <c r="S117" s="13"/>
      <c r="T117" s="17"/>
      <c r="U117" s="12"/>
      <c r="V117" s="12"/>
      <c r="W117" s="12"/>
      <c r="X117" s="13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>
      <c r="A118" s="14" t="s">
        <v>151</v>
      </c>
      <c r="B118" s="12"/>
      <c r="C118" s="13"/>
      <c r="E118" s="11"/>
      <c r="F118" s="12"/>
      <c r="G118" s="12"/>
      <c r="H118" s="12"/>
      <c r="I118" s="13"/>
      <c r="J118" s="3"/>
      <c r="K118" s="11"/>
      <c r="L118" s="12"/>
      <c r="M118" s="12"/>
      <c r="N118" s="13"/>
      <c r="O118" s="11">
        <f>539204+7296</f>
        <v>546500</v>
      </c>
      <c r="P118" s="12"/>
      <c r="Q118" s="12"/>
      <c r="R118" s="12"/>
      <c r="S118" s="13"/>
      <c r="T118" s="11">
        <f>SUM(E118:S118)</f>
        <v>546500</v>
      </c>
      <c r="U118" s="12"/>
      <c r="V118" s="12"/>
      <c r="W118" s="12"/>
      <c r="X118" s="13"/>
      <c r="Y118" s="3"/>
      <c r="Z118" s="3">
        <f>+T118-Y118</f>
        <v>546500</v>
      </c>
      <c r="AA118" s="3"/>
      <c r="AB118" s="3"/>
      <c r="AC118" s="3"/>
      <c r="AD118" s="3">
        <v>0</v>
      </c>
      <c r="AE118" s="3"/>
      <c r="AF118" s="3"/>
      <c r="AG118" s="7"/>
    </row>
    <row r="119" spans="1:33" ht="12.75">
      <c r="A119" s="14" t="s">
        <v>152</v>
      </c>
      <c r="B119" s="12"/>
      <c r="C119" s="13"/>
      <c r="E119" s="11"/>
      <c r="F119" s="12"/>
      <c r="G119" s="12"/>
      <c r="H119" s="12"/>
      <c r="I119" s="13"/>
      <c r="J119" s="3"/>
      <c r="K119" s="11">
        <v>7063326</v>
      </c>
      <c r="L119" s="12"/>
      <c r="M119" s="12"/>
      <c r="N119" s="13"/>
      <c r="O119" s="11">
        <f>2432950+2046465</f>
        <v>4479415</v>
      </c>
      <c r="P119" s="12"/>
      <c r="Q119" s="12"/>
      <c r="R119" s="12"/>
      <c r="S119" s="13"/>
      <c r="T119" s="11">
        <f>SUM(E119:S119)</f>
        <v>11542741</v>
      </c>
      <c r="U119" s="12"/>
      <c r="V119" s="12"/>
      <c r="W119" s="12"/>
      <c r="X119" s="13"/>
      <c r="Y119" s="3">
        <f>1707118-110000</f>
        <v>1597118</v>
      </c>
      <c r="Z119" s="3">
        <f>+T119-Y119</f>
        <v>9945623</v>
      </c>
      <c r="AA119" s="3"/>
      <c r="AB119" s="3">
        <v>110000</v>
      </c>
      <c r="AC119" s="3"/>
      <c r="AD119" s="3">
        <v>0</v>
      </c>
      <c r="AE119" s="3"/>
      <c r="AF119" s="3"/>
      <c r="AG119" s="7"/>
    </row>
    <row r="120" spans="1:33" ht="12.75">
      <c r="A120" s="14" t="s">
        <v>153</v>
      </c>
      <c r="B120" s="12"/>
      <c r="C120" s="13"/>
      <c r="E120" s="11"/>
      <c r="F120" s="12"/>
      <c r="G120" s="12"/>
      <c r="H120" s="12"/>
      <c r="I120" s="13"/>
      <c r="J120" s="3"/>
      <c r="K120" s="11"/>
      <c r="L120" s="12"/>
      <c r="M120" s="12"/>
      <c r="N120" s="13"/>
      <c r="O120" s="18">
        <f>6425734+35097+341601</f>
        <v>6802432</v>
      </c>
      <c r="P120" s="19"/>
      <c r="Q120" s="19"/>
      <c r="R120" s="19"/>
      <c r="S120" s="19"/>
      <c r="T120" s="11">
        <f>SUM(E120:S120)</f>
        <v>6802432</v>
      </c>
      <c r="U120" s="12"/>
      <c r="V120" s="12"/>
      <c r="W120" s="12"/>
      <c r="X120" s="13"/>
      <c r="Y120" s="3"/>
      <c r="Z120" s="3">
        <f>+T120-Y120</f>
        <v>6802432</v>
      </c>
      <c r="AA120" s="3"/>
      <c r="AB120" s="3"/>
      <c r="AC120" s="3"/>
      <c r="AD120" s="3">
        <v>0</v>
      </c>
      <c r="AE120" s="3"/>
      <c r="AF120" s="3"/>
      <c r="AG120" s="7"/>
    </row>
    <row r="121" spans="1:33" ht="12.75">
      <c r="A121" s="14" t="s">
        <v>154</v>
      </c>
      <c r="B121" s="12"/>
      <c r="C121" s="13"/>
      <c r="E121" s="11"/>
      <c r="F121" s="12"/>
      <c r="G121" s="12"/>
      <c r="H121" s="12"/>
      <c r="I121" s="13"/>
      <c r="J121" s="3"/>
      <c r="K121" s="11">
        <v>61404</v>
      </c>
      <c r="L121" s="12"/>
      <c r="M121" s="12"/>
      <c r="N121" s="13"/>
      <c r="O121" s="18">
        <f>3484875+51896</f>
        <v>3536771</v>
      </c>
      <c r="P121" s="19"/>
      <c r="Q121" s="19"/>
      <c r="R121" s="19"/>
      <c r="S121" s="19"/>
      <c r="T121" s="11">
        <f>SUM(E121:S121)</f>
        <v>3598175</v>
      </c>
      <c r="U121" s="12"/>
      <c r="V121" s="12"/>
      <c r="W121" s="12"/>
      <c r="X121" s="13"/>
      <c r="Y121" s="3">
        <f>210000-210000</f>
        <v>0</v>
      </c>
      <c r="Z121" s="3">
        <f>+T121-Y121</f>
        <v>3598175</v>
      </c>
      <c r="AA121" s="3"/>
      <c r="AB121" s="3"/>
      <c r="AC121" s="3"/>
      <c r="AD121" s="3">
        <v>0</v>
      </c>
      <c r="AE121" s="3"/>
      <c r="AF121" s="3"/>
      <c r="AG121" s="7"/>
    </row>
    <row r="122" spans="1:33" ht="12.75">
      <c r="A122" s="14" t="s">
        <v>155</v>
      </c>
      <c r="B122" s="12"/>
      <c r="C122" s="13"/>
      <c r="E122" s="11"/>
      <c r="F122" s="12"/>
      <c r="G122" s="12"/>
      <c r="H122" s="12"/>
      <c r="I122" s="13"/>
      <c r="J122" s="3"/>
      <c r="K122" s="11"/>
      <c r="L122" s="12"/>
      <c r="M122" s="12"/>
      <c r="N122" s="13"/>
      <c r="O122" s="11"/>
      <c r="P122" s="12"/>
      <c r="Q122" s="12"/>
      <c r="R122" s="12"/>
      <c r="S122" s="13"/>
      <c r="T122" s="11">
        <f>SUM(E122:S122)</f>
        <v>0</v>
      </c>
      <c r="U122" s="12"/>
      <c r="V122" s="12"/>
      <c r="W122" s="12"/>
      <c r="X122" s="13"/>
      <c r="Y122" s="3"/>
      <c r="Z122" s="3">
        <f>+T122-Y122</f>
        <v>0</v>
      </c>
      <c r="AA122" s="3"/>
      <c r="AB122" s="3"/>
      <c r="AC122" s="3"/>
      <c r="AD122" s="3">
        <v>0</v>
      </c>
      <c r="AE122" s="5"/>
      <c r="AF122" s="6"/>
      <c r="AG122" s="4"/>
    </row>
    <row r="123" spans="1:33" ht="12.75">
      <c r="A123" s="14" t="s">
        <v>156</v>
      </c>
      <c r="B123" s="12"/>
      <c r="C123" s="13"/>
      <c r="E123" s="11"/>
      <c r="F123" s="12"/>
      <c r="G123" s="12"/>
      <c r="H123" s="12"/>
      <c r="I123" s="13"/>
      <c r="J123" s="3"/>
      <c r="K123" s="11"/>
      <c r="L123" s="12"/>
      <c r="M123" s="12"/>
      <c r="N123" s="13"/>
      <c r="O123" s="11"/>
      <c r="P123" s="12"/>
      <c r="Q123" s="12"/>
      <c r="R123" s="12"/>
      <c r="S123" s="13"/>
      <c r="T123" s="11">
        <v>0</v>
      </c>
      <c r="U123" s="12"/>
      <c r="V123" s="12"/>
      <c r="W123" s="12"/>
      <c r="X123" s="13"/>
      <c r="Y123" s="3"/>
      <c r="Z123" s="3">
        <v>0</v>
      </c>
      <c r="AA123" s="3"/>
      <c r="AB123" s="3"/>
      <c r="AC123" s="3"/>
      <c r="AD123" s="3">
        <v>0</v>
      </c>
      <c r="AE123" s="5"/>
      <c r="AF123" s="6"/>
      <c r="AG123" s="4"/>
    </row>
    <row r="124" spans="1:33" ht="12.75">
      <c r="A124" s="16" t="s">
        <v>157</v>
      </c>
      <c r="B124" s="12"/>
      <c r="C124" s="13"/>
      <c r="E124" s="11"/>
      <c r="F124" s="12"/>
      <c r="G124" s="12"/>
      <c r="H124" s="12"/>
      <c r="I124" s="13"/>
      <c r="J124" s="3"/>
      <c r="K124" s="17"/>
      <c r="L124" s="12"/>
      <c r="M124" s="12"/>
      <c r="N124" s="13"/>
      <c r="O124" s="17"/>
      <c r="P124" s="12"/>
      <c r="Q124" s="12"/>
      <c r="R124" s="12"/>
      <c r="S124" s="13"/>
      <c r="T124" s="17"/>
      <c r="U124" s="12"/>
      <c r="V124" s="12"/>
      <c r="W124" s="12"/>
      <c r="X124" s="13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>
      <c r="A125" s="14" t="s">
        <v>158</v>
      </c>
      <c r="B125" s="12"/>
      <c r="C125" s="13"/>
      <c r="E125" s="11"/>
      <c r="F125" s="12"/>
      <c r="G125" s="12"/>
      <c r="H125" s="12"/>
      <c r="I125" s="13"/>
      <c r="J125" s="3"/>
      <c r="K125" s="11"/>
      <c r="L125" s="12"/>
      <c r="M125" s="12"/>
      <c r="N125" s="13"/>
      <c r="O125" s="11"/>
      <c r="P125" s="12"/>
      <c r="Q125" s="12"/>
      <c r="R125" s="12"/>
      <c r="S125" s="13"/>
      <c r="T125" s="11">
        <f>SUM(E125:S125)</f>
        <v>0</v>
      </c>
      <c r="U125" s="12"/>
      <c r="V125" s="12"/>
      <c r="W125" s="12"/>
      <c r="X125" s="13"/>
      <c r="Y125" s="3"/>
      <c r="Z125" s="3">
        <f>+T125-Y125</f>
        <v>0</v>
      </c>
      <c r="AA125" s="3"/>
      <c r="AB125" s="3"/>
      <c r="AC125" s="3"/>
      <c r="AD125" s="3">
        <v>0</v>
      </c>
      <c r="AE125" s="5"/>
      <c r="AF125" s="6"/>
      <c r="AG125" s="4"/>
    </row>
    <row r="126" spans="1:33" ht="12.75">
      <c r="A126" s="14" t="s">
        <v>159</v>
      </c>
      <c r="B126" s="12"/>
      <c r="C126" s="13"/>
      <c r="E126" s="11"/>
      <c r="F126" s="12"/>
      <c r="G126" s="12"/>
      <c r="H126" s="12"/>
      <c r="I126" s="13"/>
      <c r="J126" s="3"/>
      <c r="K126" s="11">
        <v>414213</v>
      </c>
      <c r="L126" s="12"/>
      <c r="M126" s="12"/>
      <c r="N126" s="13"/>
      <c r="O126" s="11">
        <f>66466+171987+400000</f>
        <v>638453</v>
      </c>
      <c r="P126" s="12"/>
      <c r="Q126" s="12"/>
      <c r="R126" s="12"/>
      <c r="S126" s="13"/>
      <c r="T126" s="11">
        <f>SUM(E126:S126)</f>
        <v>1052666</v>
      </c>
      <c r="U126" s="12"/>
      <c r="V126" s="12"/>
      <c r="W126" s="12"/>
      <c r="X126" s="13"/>
      <c r="Y126" s="3">
        <v>190498</v>
      </c>
      <c r="Z126" s="3">
        <f>+T126-Y126</f>
        <v>862168</v>
      </c>
      <c r="AA126" s="3"/>
      <c r="AB126" s="3"/>
      <c r="AC126" s="3"/>
      <c r="AD126" s="3">
        <v>0</v>
      </c>
      <c r="AE126" s="5"/>
      <c r="AF126" s="6"/>
      <c r="AG126" s="4"/>
    </row>
    <row r="127" spans="1:33" ht="12.75">
      <c r="A127" s="14" t="s">
        <v>160</v>
      </c>
      <c r="B127" s="12"/>
      <c r="C127" s="13"/>
      <c r="E127" s="11"/>
      <c r="F127" s="12"/>
      <c r="G127" s="12"/>
      <c r="H127" s="12"/>
      <c r="I127" s="13"/>
      <c r="J127" s="3"/>
      <c r="K127" s="11"/>
      <c r="L127" s="12"/>
      <c r="M127" s="12"/>
      <c r="N127" s="13"/>
      <c r="O127" s="11"/>
      <c r="P127" s="12"/>
      <c r="Q127" s="12"/>
      <c r="R127" s="12"/>
      <c r="S127" s="13"/>
      <c r="T127" s="11">
        <f>SUM(E127:S127)</f>
        <v>0</v>
      </c>
      <c r="U127" s="12"/>
      <c r="V127" s="12"/>
      <c r="W127" s="12"/>
      <c r="X127" s="13"/>
      <c r="Y127" s="3"/>
      <c r="Z127" s="3">
        <f>+T127-Y127</f>
        <v>0</v>
      </c>
      <c r="AA127" s="3"/>
      <c r="AB127" s="3"/>
      <c r="AC127" s="3"/>
      <c r="AD127" s="3">
        <v>0</v>
      </c>
      <c r="AE127" s="5"/>
      <c r="AF127" s="6"/>
      <c r="AG127" s="4"/>
    </row>
    <row r="128" spans="1:33" ht="12.75">
      <c r="A128" s="14" t="s">
        <v>161</v>
      </c>
      <c r="B128" s="12"/>
      <c r="C128" s="13"/>
      <c r="E128" s="11"/>
      <c r="F128" s="12"/>
      <c r="G128" s="12"/>
      <c r="H128" s="12"/>
      <c r="I128" s="13"/>
      <c r="J128" s="3"/>
      <c r="K128" s="11"/>
      <c r="L128" s="12"/>
      <c r="M128" s="12"/>
      <c r="N128" s="13"/>
      <c r="O128" s="11"/>
      <c r="P128" s="12"/>
      <c r="Q128" s="12"/>
      <c r="R128" s="12"/>
      <c r="S128" s="13"/>
      <c r="T128" s="11">
        <f>SUM(E128:S128)</f>
        <v>0</v>
      </c>
      <c r="U128" s="12"/>
      <c r="V128" s="12"/>
      <c r="W128" s="12"/>
      <c r="X128" s="13"/>
      <c r="Y128" s="3"/>
      <c r="Z128" s="3">
        <f>+T128-Y128</f>
        <v>0</v>
      </c>
      <c r="AA128" s="3"/>
      <c r="AB128" s="3"/>
      <c r="AC128" s="3"/>
      <c r="AD128" s="3">
        <v>0</v>
      </c>
      <c r="AE128" s="5"/>
      <c r="AF128" s="6"/>
      <c r="AG128" s="4"/>
    </row>
    <row r="129" spans="1:33" ht="12.75">
      <c r="A129" s="14" t="s">
        <v>162</v>
      </c>
      <c r="B129" s="12"/>
      <c r="C129" s="13"/>
      <c r="E129" s="11"/>
      <c r="F129" s="12"/>
      <c r="G129" s="12"/>
      <c r="H129" s="12"/>
      <c r="I129" s="13"/>
      <c r="J129" s="3"/>
      <c r="K129" s="11"/>
      <c r="L129" s="12"/>
      <c r="M129" s="12"/>
      <c r="N129" s="13"/>
      <c r="O129" s="11"/>
      <c r="P129" s="12"/>
      <c r="Q129" s="12"/>
      <c r="R129" s="12"/>
      <c r="S129" s="13"/>
      <c r="T129" s="11">
        <v>0</v>
      </c>
      <c r="U129" s="12"/>
      <c r="V129" s="12"/>
      <c r="W129" s="12"/>
      <c r="X129" s="13"/>
      <c r="Y129" s="3"/>
      <c r="Z129" s="3">
        <v>0</v>
      </c>
      <c r="AA129" s="3"/>
      <c r="AB129" s="3"/>
      <c r="AC129" s="3"/>
      <c r="AD129" s="3">
        <v>0</v>
      </c>
      <c r="AE129" s="3"/>
      <c r="AF129" s="3"/>
      <c r="AG129" s="7"/>
    </row>
    <row r="130" spans="1:33" ht="12.75">
      <c r="A130" s="14" t="s">
        <v>163</v>
      </c>
      <c r="B130" s="12"/>
      <c r="C130" s="13"/>
      <c r="E130" s="15"/>
      <c r="F130" s="12"/>
      <c r="G130" s="12"/>
      <c r="H130" s="12"/>
      <c r="I130" s="13"/>
      <c r="J130" s="5"/>
      <c r="K130" s="15"/>
      <c r="L130" s="12"/>
      <c r="M130" s="12"/>
      <c r="N130" s="13"/>
      <c r="O130" s="15"/>
      <c r="P130" s="12"/>
      <c r="Q130" s="12"/>
      <c r="R130" s="12"/>
      <c r="S130" s="13"/>
      <c r="T130" s="11"/>
      <c r="U130" s="12"/>
      <c r="V130" s="12"/>
      <c r="W130" s="12"/>
      <c r="X130" s="13"/>
      <c r="Y130" s="3"/>
      <c r="Z130" s="3">
        <v>0</v>
      </c>
      <c r="AA130" s="5"/>
      <c r="AB130" s="5"/>
      <c r="AC130" s="5"/>
      <c r="AD130" s="5"/>
      <c r="AE130" s="5"/>
      <c r="AF130" s="5"/>
      <c r="AG130" s="7"/>
    </row>
    <row r="131" spans="1:33" ht="12.75">
      <c r="A131" s="14" t="s">
        <v>164</v>
      </c>
      <c r="B131" s="12"/>
      <c r="C131" s="13"/>
      <c r="E131" s="15"/>
      <c r="F131" s="12"/>
      <c r="G131" s="12"/>
      <c r="H131" s="12"/>
      <c r="I131" s="13"/>
      <c r="J131" s="5"/>
      <c r="K131" s="15"/>
      <c r="L131" s="12"/>
      <c r="M131" s="12"/>
      <c r="N131" s="13"/>
      <c r="O131" s="15"/>
      <c r="P131" s="12"/>
      <c r="Q131" s="12"/>
      <c r="R131" s="12"/>
      <c r="S131" s="13"/>
      <c r="T131" s="11"/>
      <c r="U131" s="12"/>
      <c r="V131" s="12"/>
      <c r="W131" s="12"/>
      <c r="X131" s="13"/>
      <c r="Y131" s="3"/>
      <c r="Z131" s="3">
        <v>0</v>
      </c>
      <c r="AA131" s="5"/>
      <c r="AB131" s="5"/>
      <c r="AC131" s="5"/>
      <c r="AD131" s="5"/>
      <c r="AE131" s="5"/>
      <c r="AF131" s="5"/>
      <c r="AG131" s="7"/>
    </row>
    <row r="132" spans="1:33" ht="12.75">
      <c r="A132" s="14" t="s">
        <v>165</v>
      </c>
      <c r="B132" s="12"/>
      <c r="C132" s="13"/>
      <c r="E132" s="15"/>
      <c r="F132" s="12"/>
      <c r="G132" s="12"/>
      <c r="H132" s="12"/>
      <c r="I132" s="13"/>
      <c r="J132" s="5"/>
      <c r="K132" s="15"/>
      <c r="L132" s="12"/>
      <c r="M132" s="12"/>
      <c r="N132" s="13"/>
      <c r="O132" s="15"/>
      <c r="P132" s="12"/>
      <c r="Q132" s="12"/>
      <c r="R132" s="12"/>
      <c r="S132" s="13"/>
      <c r="T132" s="11">
        <v>0</v>
      </c>
      <c r="U132" s="12"/>
      <c r="V132" s="12"/>
      <c r="W132" s="12"/>
      <c r="X132" s="13"/>
      <c r="Y132" s="3"/>
      <c r="Z132" s="3">
        <v>0</v>
      </c>
      <c r="AA132" s="5"/>
      <c r="AB132" s="5"/>
      <c r="AC132" s="5"/>
      <c r="AD132" s="5"/>
      <c r="AE132" s="5"/>
      <c r="AF132" s="5"/>
      <c r="AG132" s="7"/>
    </row>
    <row r="133" spans="1:33" ht="12.75">
      <c r="A133" s="14" t="s">
        <v>166</v>
      </c>
      <c r="B133" s="12"/>
      <c r="C133" s="13"/>
      <c r="E133" s="11"/>
      <c r="F133" s="12"/>
      <c r="G133" s="12"/>
      <c r="H133" s="12"/>
      <c r="I133" s="13"/>
      <c r="J133" s="3"/>
      <c r="K133" s="11"/>
      <c r="L133" s="12"/>
      <c r="M133" s="12"/>
      <c r="N133" s="13"/>
      <c r="O133" s="11"/>
      <c r="P133" s="12"/>
      <c r="Q133" s="12"/>
      <c r="R133" s="12"/>
      <c r="S133" s="13"/>
      <c r="T133" s="11">
        <v>418888682.7</v>
      </c>
      <c r="U133" s="12"/>
      <c r="V133" s="12"/>
      <c r="W133" s="12"/>
      <c r="X133" s="13"/>
      <c r="Y133" s="2"/>
      <c r="Z133" s="2">
        <v>400236095.74</v>
      </c>
      <c r="AA133" s="2"/>
      <c r="AB133" s="2"/>
      <c r="AC133" s="2"/>
      <c r="AD133" s="2">
        <v>400236095.74</v>
      </c>
      <c r="AE133" s="4"/>
      <c r="AF133" s="5"/>
      <c r="AG133" s="2"/>
    </row>
    <row r="134" spans="1:33" ht="12.75">
      <c r="A134" s="14" t="s">
        <v>167</v>
      </c>
      <c r="B134" s="12"/>
      <c r="C134" s="13"/>
      <c r="E134" s="15"/>
      <c r="F134" s="12"/>
      <c r="G134" s="12"/>
      <c r="H134" s="12"/>
      <c r="I134" s="13"/>
      <c r="J134" s="5"/>
      <c r="K134" s="15"/>
      <c r="L134" s="12"/>
      <c r="M134" s="12"/>
      <c r="N134" s="13"/>
      <c r="O134" s="15"/>
      <c r="P134" s="12"/>
      <c r="Q134" s="12"/>
      <c r="R134" s="12"/>
      <c r="S134" s="13"/>
      <c r="T134" s="11">
        <v>422666990.78</v>
      </c>
      <c r="U134" s="12"/>
      <c r="V134" s="12"/>
      <c r="W134" s="12"/>
      <c r="X134" s="13"/>
      <c r="Y134" s="3"/>
      <c r="Z134" s="3">
        <v>0</v>
      </c>
      <c r="AA134" s="3"/>
      <c r="AB134" s="3"/>
      <c r="AC134" s="3"/>
      <c r="AD134" s="3"/>
      <c r="AE134" s="7"/>
      <c r="AF134" s="5"/>
      <c r="AG134" s="7"/>
    </row>
    <row r="135" ht="409.5" customHeight="1" hidden="1"/>
  </sheetData>
  <sheetProtection/>
  <mergeCells count="621">
    <mergeCell ref="A3:A10"/>
    <mergeCell ref="D4:F4"/>
    <mergeCell ref="I4:Q4"/>
    <mergeCell ref="S4:T4"/>
    <mergeCell ref="C10:E11"/>
    <mergeCell ref="H10:K11"/>
    <mergeCell ref="V4:W4"/>
    <mergeCell ref="Q6:V7"/>
    <mergeCell ref="C7:E8"/>
    <mergeCell ref="I7:L8"/>
    <mergeCell ref="N7:O8"/>
    <mergeCell ref="T13:X13"/>
    <mergeCell ref="A14:C14"/>
    <mergeCell ref="E14:I14"/>
    <mergeCell ref="K14:N14"/>
    <mergeCell ref="O14:S14"/>
    <mergeCell ref="T14:X14"/>
    <mergeCell ref="A13:C13"/>
    <mergeCell ref="E13:I13"/>
    <mergeCell ref="K13:N13"/>
    <mergeCell ref="O13:S13"/>
    <mergeCell ref="T15:X15"/>
    <mergeCell ref="A16:C16"/>
    <mergeCell ref="E16:I16"/>
    <mergeCell ref="K16:N16"/>
    <mergeCell ref="O16:S16"/>
    <mergeCell ref="T16:X16"/>
    <mergeCell ref="A15:C15"/>
    <mergeCell ref="E15:I15"/>
    <mergeCell ref="K15:N15"/>
    <mergeCell ref="O15:S15"/>
    <mergeCell ref="T17:X17"/>
    <mergeCell ref="A18:C18"/>
    <mergeCell ref="E18:I18"/>
    <mergeCell ref="K18:N18"/>
    <mergeCell ref="O18:S18"/>
    <mergeCell ref="T18:X18"/>
    <mergeCell ref="A17:C17"/>
    <mergeCell ref="E17:I17"/>
    <mergeCell ref="K17:N17"/>
    <mergeCell ref="O17:S17"/>
    <mergeCell ref="T19:X19"/>
    <mergeCell ref="A20:C20"/>
    <mergeCell ref="E20:I20"/>
    <mergeCell ref="K20:N20"/>
    <mergeCell ref="O20:S20"/>
    <mergeCell ref="T20:X20"/>
    <mergeCell ref="A19:C19"/>
    <mergeCell ref="E19:I19"/>
    <mergeCell ref="K19:N19"/>
    <mergeCell ref="O19:S19"/>
    <mergeCell ref="T21:X21"/>
    <mergeCell ref="A22:C22"/>
    <mergeCell ref="E22:I22"/>
    <mergeCell ref="K22:N22"/>
    <mergeCell ref="O22:S22"/>
    <mergeCell ref="T22:X22"/>
    <mergeCell ref="A21:C21"/>
    <mergeCell ref="E21:I21"/>
    <mergeCell ref="K21:N21"/>
    <mergeCell ref="O21:S21"/>
    <mergeCell ref="T23:X23"/>
    <mergeCell ref="A24:C24"/>
    <mergeCell ref="E24:I24"/>
    <mergeCell ref="K24:N24"/>
    <mergeCell ref="O24:S24"/>
    <mergeCell ref="T24:X24"/>
    <mergeCell ref="A23:C23"/>
    <mergeCell ref="E23:I23"/>
    <mergeCell ref="K23:N23"/>
    <mergeCell ref="O23:S23"/>
    <mergeCell ref="T25:X25"/>
    <mergeCell ref="A26:C26"/>
    <mergeCell ref="E26:I26"/>
    <mergeCell ref="K26:N26"/>
    <mergeCell ref="O26:S26"/>
    <mergeCell ref="T26:X26"/>
    <mergeCell ref="A25:C25"/>
    <mergeCell ref="E25:I25"/>
    <mergeCell ref="K25:N25"/>
    <mergeCell ref="O25:S25"/>
    <mergeCell ref="T27:X27"/>
    <mergeCell ref="A28:C28"/>
    <mergeCell ref="E28:I28"/>
    <mergeCell ref="K28:N28"/>
    <mergeCell ref="O28:S28"/>
    <mergeCell ref="T28:X28"/>
    <mergeCell ref="A27:C27"/>
    <mergeCell ref="E27:I27"/>
    <mergeCell ref="K27:N27"/>
    <mergeCell ref="O27:S27"/>
    <mergeCell ref="T29:X29"/>
    <mergeCell ref="A30:C30"/>
    <mergeCell ref="E30:I30"/>
    <mergeCell ref="K30:N30"/>
    <mergeCell ref="O30:S30"/>
    <mergeCell ref="T30:X30"/>
    <mergeCell ref="A29:C29"/>
    <mergeCell ref="E29:I29"/>
    <mergeCell ref="K29:N29"/>
    <mergeCell ref="O29:S29"/>
    <mergeCell ref="T31:X31"/>
    <mergeCell ref="A32:C32"/>
    <mergeCell ref="E32:I32"/>
    <mergeCell ref="K32:N32"/>
    <mergeCell ref="O32:S32"/>
    <mergeCell ref="T32:X32"/>
    <mergeCell ref="A31:C31"/>
    <mergeCell ref="E31:I31"/>
    <mergeCell ref="K31:N31"/>
    <mergeCell ref="O31:S31"/>
    <mergeCell ref="T33:X33"/>
    <mergeCell ref="A34:C34"/>
    <mergeCell ref="E34:I34"/>
    <mergeCell ref="K34:N34"/>
    <mergeCell ref="O34:S34"/>
    <mergeCell ref="T34:X34"/>
    <mergeCell ref="A33:C33"/>
    <mergeCell ref="E33:I33"/>
    <mergeCell ref="K33:N33"/>
    <mergeCell ref="O33:S33"/>
    <mergeCell ref="T35:X35"/>
    <mergeCell ref="A36:C36"/>
    <mergeCell ref="E36:I36"/>
    <mergeCell ref="K36:N36"/>
    <mergeCell ref="O36:S36"/>
    <mergeCell ref="T36:X36"/>
    <mergeCell ref="A35:C35"/>
    <mergeCell ref="E35:I35"/>
    <mergeCell ref="K35:N35"/>
    <mergeCell ref="O35:S35"/>
    <mergeCell ref="T37:X37"/>
    <mergeCell ref="A38:C38"/>
    <mergeCell ref="E38:I38"/>
    <mergeCell ref="K38:N38"/>
    <mergeCell ref="O38:S38"/>
    <mergeCell ref="T38:X38"/>
    <mergeCell ref="A37:C37"/>
    <mergeCell ref="E37:I37"/>
    <mergeCell ref="K37:N37"/>
    <mergeCell ref="O37:S37"/>
    <mergeCell ref="T39:X39"/>
    <mergeCell ref="A40:C40"/>
    <mergeCell ref="E40:I40"/>
    <mergeCell ref="K40:N40"/>
    <mergeCell ref="O40:S40"/>
    <mergeCell ref="T40:X40"/>
    <mergeCell ref="A39:C39"/>
    <mergeCell ref="E39:I39"/>
    <mergeCell ref="K39:N39"/>
    <mergeCell ref="O39:S39"/>
    <mergeCell ref="T41:X41"/>
    <mergeCell ref="A42:C42"/>
    <mergeCell ref="E42:I42"/>
    <mergeCell ref="K42:N42"/>
    <mergeCell ref="O42:S42"/>
    <mergeCell ref="T42:X42"/>
    <mergeCell ref="A41:C41"/>
    <mergeCell ref="E41:I41"/>
    <mergeCell ref="K41:N41"/>
    <mergeCell ref="O41:S41"/>
    <mergeCell ref="T43:X43"/>
    <mergeCell ref="A44:C44"/>
    <mergeCell ref="E44:I44"/>
    <mergeCell ref="K44:N44"/>
    <mergeCell ref="O44:S44"/>
    <mergeCell ref="T44:X44"/>
    <mergeCell ref="A43:C43"/>
    <mergeCell ref="E43:I43"/>
    <mergeCell ref="K43:N43"/>
    <mergeCell ref="O43:S43"/>
    <mergeCell ref="T45:X45"/>
    <mergeCell ref="A46:C46"/>
    <mergeCell ref="E46:I46"/>
    <mergeCell ref="K46:N46"/>
    <mergeCell ref="O46:S46"/>
    <mergeCell ref="T46:X46"/>
    <mergeCell ref="A45:C45"/>
    <mergeCell ref="E45:I45"/>
    <mergeCell ref="K45:N45"/>
    <mergeCell ref="O45:S45"/>
    <mergeCell ref="T47:X47"/>
    <mergeCell ref="A48:C48"/>
    <mergeCell ref="E48:I48"/>
    <mergeCell ref="K48:N48"/>
    <mergeCell ref="O48:S48"/>
    <mergeCell ref="T48:X48"/>
    <mergeCell ref="A47:C47"/>
    <mergeCell ref="E47:I47"/>
    <mergeCell ref="K47:N47"/>
    <mergeCell ref="O47:S47"/>
    <mergeCell ref="T49:X49"/>
    <mergeCell ref="A50:C50"/>
    <mergeCell ref="E50:I50"/>
    <mergeCell ref="K50:N50"/>
    <mergeCell ref="O50:S50"/>
    <mergeCell ref="T50:X50"/>
    <mergeCell ref="A49:C49"/>
    <mergeCell ref="E49:I49"/>
    <mergeCell ref="K49:N49"/>
    <mergeCell ref="O49:S49"/>
    <mergeCell ref="T51:X51"/>
    <mergeCell ref="A52:C52"/>
    <mergeCell ref="E52:I52"/>
    <mergeCell ref="K52:N52"/>
    <mergeCell ref="O52:S52"/>
    <mergeCell ref="T52:X52"/>
    <mergeCell ref="A51:C51"/>
    <mergeCell ref="E51:I51"/>
    <mergeCell ref="K51:N51"/>
    <mergeCell ref="O51:S51"/>
    <mergeCell ref="T53:X53"/>
    <mergeCell ref="A54:C54"/>
    <mergeCell ref="E54:I54"/>
    <mergeCell ref="K54:N54"/>
    <mergeCell ref="O54:S54"/>
    <mergeCell ref="T54:X54"/>
    <mergeCell ref="A53:C53"/>
    <mergeCell ref="E53:I53"/>
    <mergeCell ref="K53:N53"/>
    <mergeCell ref="O53:S53"/>
    <mergeCell ref="T55:X55"/>
    <mergeCell ref="A56:C56"/>
    <mergeCell ref="E56:I56"/>
    <mergeCell ref="K56:N56"/>
    <mergeCell ref="O56:S56"/>
    <mergeCell ref="T56:X56"/>
    <mergeCell ref="A55:C55"/>
    <mergeCell ref="E55:I55"/>
    <mergeCell ref="K55:N55"/>
    <mergeCell ref="O55:S55"/>
    <mergeCell ref="T57:X57"/>
    <mergeCell ref="A58:C58"/>
    <mergeCell ref="E58:I58"/>
    <mergeCell ref="K58:N58"/>
    <mergeCell ref="O58:S58"/>
    <mergeCell ref="T58:X58"/>
    <mergeCell ref="A57:C57"/>
    <mergeCell ref="E57:I57"/>
    <mergeCell ref="K57:N57"/>
    <mergeCell ref="O57:S57"/>
    <mergeCell ref="T59:X59"/>
    <mergeCell ref="A60:C60"/>
    <mergeCell ref="E60:I60"/>
    <mergeCell ref="K60:N60"/>
    <mergeCell ref="O60:S60"/>
    <mergeCell ref="T60:X60"/>
    <mergeCell ref="A59:C59"/>
    <mergeCell ref="E59:I59"/>
    <mergeCell ref="K59:N59"/>
    <mergeCell ref="O59:S59"/>
    <mergeCell ref="T61:X61"/>
    <mergeCell ref="A62:C62"/>
    <mergeCell ref="E62:I62"/>
    <mergeCell ref="K62:N62"/>
    <mergeCell ref="O62:S62"/>
    <mergeCell ref="T62:X62"/>
    <mergeCell ref="A61:C61"/>
    <mergeCell ref="E61:I61"/>
    <mergeCell ref="K61:N61"/>
    <mergeCell ref="O61:S61"/>
    <mergeCell ref="T63:X63"/>
    <mergeCell ref="A64:C64"/>
    <mergeCell ref="E64:I64"/>
    <mergeCell ref="K64:N64"/>
    <mergeCell ref="O64:S64"/>
    <mergeCell ref="T64:X64"/>
    <mergeCell ref="A63:C63"/>
    <mergeCell ref="E63:I63"/>
    <mergeCell ref="K63:N63"/>
    <mergeCell ref="O63:S63"/>
    <mergeCell ref="T65:X65"/>
    <mergeCell ref="A66:C66"/>
    <mergeCell ref="E66:I66"/>
    <mergeCell ref="K66:N66"/>
    <mergeCell ref="O66:S66"/>
    <mergeCell ref="T66:X66"/>
    <mergeCell ref="A65:C65"/>
    <mergeCell ref="E65:I65"/>
    <mergeCell ref="K65:N65"/>
    <mergeCell ref="O65:S65"/>
    <mergeCell ref="T67:X67"/>
    <mergeCell ref="A68:C68"/>
    <mergeCell ref="E68:I68"/>
    <mergeCell ref="K68:N68"/>
    <mergeCell ref="O68:S68"/>
    <mergeCell ref="T68:X68"/>
    <mergeCell ref="A67:C67"/>
    <mergeCell ref="E67:I67"/>
    <mergeCell ref="K67:N67"/>
    <mergeCell ref="O67:S67"/>
    <mergeCell ref="T69:X69"/>
    <mergeCell ref="A70:C70"/>
    <mergeCell ref="E70:I70"/>
    <mergeCell ref="K70:N70"/>
    <mergeCell ref="O70:S70"/>
    <mergeCell ref="T70:X70"/>
    <mergeCell ref="A69:C69"/>
    <mergeCell ref="E69:I69"/>
    <mergeCell ref="K69:N69"/>
    <mergeCell ref="O69:S69"/>
    <mergeCell ref="T71:X71"/>
    <mergeCell ref="A72:C72"/>
    <mergeCell ref="E72:I72"/>
    <mergeCell ref="K72:N72"/>
    <mergeCell ref="O72:S72"/>
    <mergeCell ref="T72:X72"/>
    <mergeCell ref="A71:C71"/>
    <mergeCell ref="E71:I71"/>
    <mergeCell ref="K71:N71"/>
    <mergeCell ref="O71:S71"/>
    <mergeCell ref="T73:X73"/>
    <mergeCell ref="A74:C74"/>
    <mergeCell ref="E74:I74"/>
    <mergeCell ref="K74:N74"/>
    <mergeCell ref="O74:S74"/>
    <mergeCell ref="T74:X74"/>
    <mergeCell ref="A73:C73"/>
    <mergeCell ref="E73:I73"/>
    <mergeCell ref="K73:N73"/>
    <mergeCell ref="O73:S73"/>
    <mergeCell ref="T75:X75"/>
    <mergeCell ref="A76:C76"/>
    <mergeCell ref="E76:I76"/>
    <mergeCell ref="K76:N76"/>
    <mergeCell ref="O76:S76"/>
    <mergeCell ref="T76:X76"/>
    <mergeCell ref="A75:C75"/>
    <mergeCell ref="E75:I75"/>
    <mergeCell ref="K75:N75"/>
    <mergeCell ref="O75:S75"/>
    <mergeCell ref="T77:X77"/>
    <mergeCell ref="A78:C78"/>
    <mergeCell ref="E78:I78"/>
    <mergeCell ref="K78:N78"/>
    <mergeCell ref="O78:S78"/>
    <mergeCell ref="T78:X78"/>
    <mergeCell ref="A77:C77"/>
    <mergeCell ref="E77:I77"/>
    <mergeCell ref="K77:N77"/>
    <mergeCell ref="O77:S77"/>
    <mergeCell ref="T79:X79"/>
    <mergeCell ref="A80:C80"/>
    <mergeCell ref="E80:I80"/>
    <mergeCell ref="K80:N80"/>
    <mergeCell ref="O80:S80"/>
    <mergeCell ref="T80:X80"/>
    <mergeCell ref="A79:C79"/>
    <mergeCell ref="E79:I79"/>
    <mergeCell ref="K79:N79"/>
    <mergeCell ref="O79:S79"/>
    <mergeCell ref="T81:X81"/>
    <mergeCell ref="A82:C82"/>
    <mergeCell ref="E82:I82"/>
    <mergeCell ref="K82:N82"/>
    <mergeCell ref="O82:S82"/>
    <mergeCell ref="T82:X82"/>
    <mergeCell ref="A81:C81"/>
    <mergeCell ref="E81:I81"/>
    <mergeCell ref="K81:N81"/>
    <mergeCell ref="O81:S81"/>
    <mergeCell ref="T83:X83"/>
    <mergeCell ref="A84:C84"/>
    <mergeCell ref="E84:I84"/>
    <mergeCell ref="K84:N84"/>
    <mergeCell ref="O84:S84"/>
    <mergeCell ref="T84:X84"/>
    <mergeCell ref="A83:C83"/>
    <mergeCell ref="E83:I83"/>
    <mergeCell ref="K83:N83"/>
    <mergeCell ref="O83:S83"/>
    <mergeCell ref="T85:X85"/>
    <mergeCell ref="A86:C86"/>
    <mergeCell ref="E86:I86"/>
    <mergeCell ref="K86:N86"/>
    <mergeCell ref="O86:S86"/>
    <mergeCell ref="T86:X86"/>
    <mergeCell ref="A85:C85"/>
    <mergeCell ref="E85:I85"/>
    <mergeCell ref="K85:N85"/>
    <mergeCell ref="O85:S85"/>
    <mergeCell ref="T87:X87"/>
    <mergeCell ref="A88:C88"/>
    <mergeCell ref="E88:I88"/>
    <mergeCell ref="K88:N88"/>
    <mergeCell ref="O88:S88"/>
    <mergeCell ref="T88:X88"/>
    <mergeCell ref="A87:C87"/>
    <mergeCell ref="E87:I87"/>
    <mergeCell ref="K87:N87"/>
    <mergeCell ref="O87:S87"/>
    <mergeCell ref="T89:X89"/>
    <mergeCell ref="A90:C90"/>
    <mergeCell ref="E90:I90"/>
    <mergeCell ref="K90:N90"/>
    <mergeCell ref="O90:S90"/>
    <mergeCell ref="T90:X90"/>
    <mergeCell ref="A89:C89"/>
    <mergeCell ref="E89:I89"/>
    <mergeCell ref="K89:N89"/>
    <mergeCell ref="O89:S89"/>
    <mergeCell ref="T91:X91"/>
    <mergeCell ref="A92:C92"/>
    <mergeCell ref="E92:I92"/>
    <mergeCell ref="K92:N92"/>
    <mergeCell ref="O92:S92"/>
    <mergeCell ref="T92:X92"/>
    <mergeCell ref="A91:C91"/>
    <mergeCell ref="E91:I91"/>
    <mergeCell ref="K91:N91"/>
    <mergeCell ref="O91:S91"/>
    <mergeCell ref="T93:X93"/>
    <mergeCell ref="A94:C94"/>
    <mergeCell ref="E94:I94"/>
    <mergeCell ref="K94:N94"/>
    <mergeCell ref="O94:S94"/>
    <mergeCell ref="T94:X94"/>
    <mergeCell ref="A93:C93"/>
    <mergeCell ref="E93:I93"/>
    <mergeCell ref="K93:N93"/>
    <mergeCell ref="O93:S93"/>
    <mergeCell ref="T95:X95"/>
    <mergeCell ref="A96:C96"/>
    <mergeCell ref="E96:I96"/>
    <mergeCell ref="K96:N96"/>
    <mergeCell ref="O96:S96"/>
    <mergeCell ref="T96:X96"/>
    <mergeCell ref="A95:C95"/>
    <mergeCell ref="E95:I95"/>
    <mergeCell ref="K95:N95"/>
    <mergeCell ref="O95:S95"/>
    <mergeCell ref="T97:X97"/>
    <mergeCell ref="A98:C98"/>
    <mergeCell ref="E98:I98"/>
    <mergeCell ref="K98:N98"/>
    <mergeCell ref="O98:S98"/>
    <mergeCell ref="T98:X98"/>
    <mergeCell ref="A97:C97"/>
    <mergeCell ref="E97:I97"/>
    <mergeCell ref="K97:N97"/>
    <mergeCell ref="O97:S97"/>
    <mergeCell ref="T99:X99"/>
    <mergeCell ref="A100:C100"/>
    <mergeCell ref="E100:I100"/>
    <mergeCell ref="K100:N100"/>
    <mergeCell ref="O100:S100"/>
    <mergeCell ref="T100:X100"/>
    <mergeCell ref="A99:C99"/>
    <mergeCell ref="E99:I99"/>
    <mergeCell ref="K99:N99"/>
    <mergeCell ref="O99:S99"/>
    <mergeCell ref="T101:X101"/>
    <mergeCell ref="A102:C102"/>
    <mergeCell ref="E102:I102"/>
    <mergeCell ref="K102:N102"/>
    <mergeCell ref="O102:S102"/>
    <mergeCell ref="T102:X102"/>
    <mergeCell ref="A101:C101"/>
    <mergeCell ref="E101:I101"/>
    <mergeCell ref="K101:N101"/>
    <mergeCell ref="O101:S101"/>
    <mergeCell ref="T103:X103"/>
    <mergeCell ref="A104:C104"/>
    <mergeCell ref="E104:I104"/>
    <mergeCell ref="K104:N104"/>
    <mergeCell ref="O104:S104"/>
    <mergeCell ref="T104:X104"/>
    <mergeCell ref="A103:C103"/>
    <mergeCell ref="E103:I103"/>
    <mergeCell ref="K103:N103"/>
    <mergeCell ref="O103:S103"/>
    <mergeCell ref="T105:X105"/>
    <mergeCell ref="A106:C106"/>
    <mergeCell ref="E106:I106"/>
    <mergeCell ref="K106:N106"/>
    <mergeCell ref="O106:S106"/>
    <mergeCell ref="T106:X106"/>
    <mergeCell ref="A105:C105"/>
    <mergeCell ref="E105:I105"/>
    <mergeCell ref="K105:N105"/>
    <mergeCell ref="O105:S105"/>
    <mergeCell ref="T107:X107"/>
    <mergeCell ref="A108:C108"/>
    <mergeCell ref="E108:I108"/>
    <mergeCell ref="K108:N108"/>
    <mergeCell ref="O108:S108"/>
    <mergeCell ref="T108:X108"/>
    <mergeCell ref="A107:C107"/>
    <mergeCell ref="E107:I107"/>
    <mergeCell ref="K107:N107"/>
    <mergeCell ref="O107:S107"/>
    <mergeCell ref="T109:X109"/>
    <mergeCell ref="A110:C110"/>
    <mergeCell ref="E110:I110"/>
    <mergeCell ref="K110:N110"/>
    <mergeCell ref="O110:S110"/>
    <mergeCell ref="T110:X110"/>
    <mergeCell ref="A109:C109"/>
    <mergeCell ref="E109:I109"/>
    <mergeCell ref="K109:N109"/>
    <mergeCell ref="O109:S109"/>
    <mergeCell ref="T111:X111"/>
    <mergeCell ref="A112:C112"/>
    <mergeCell ref="E112:I112"/>
    <mergeCell ref="K112:N112"/>
    <mergeCell ref="O112:S112"/>
    <mergeCell ref="T112:X112"/>
    <mergeCell ref="A111:C111"/>
    <mergeCell ref="E111:I111"/>
    <mergeCell ref="K111:N111"/>
    <mergeCell ref="O111:S111"/>
    <mergeCell ref="T113:X113"/>
    <mergeCell ref="A114:C114"/>
    <mergeCell ref="E114:I114"/>
    <mergeCell ref="K114:N114"/>
    <mergeCell ref="O114:S114"/>
    <mergeCell ref="T114:X114"/>
    <mergeCell ref="A113:C113"/>
    <mergeCell ref="E113:I113"/>
    <mergeCell ref="K113:N113"/>
    <mergeCell ref="O113:S113"/>
    <mergeCell ref="T115:X115"/>
    <mergeCell ref="A116:C116"/>
    <mergeCell ref="E116:I116"/>
    <mergeCell ref="K116:N116"/>
    <mergeCell ref="O116:S116"/>
    <mergeCell ref="T116:X116"/>
    <mergeCell ref="A115:C115"/>
    <mergeCell ref="E115:I115"/>
    <mergeCell ref="K115:N115"/>
    <mergeCell ref="O115:S115"/>
    <mergeCell ref="T117:X117"/>
    <mergeCell ref="A118:C118"/>
    <mergeCell ref="E118:I118"/>
    <mergeCell ref="K118:N118"/>
    <mergeCell ref="O118:S118"/>
    <mergeCell ref="T118:X118"/>
    <mergeCell ref="A117:C117"/>
    <mergeCell ref="E117:I117"/>
    <mergeCell ref="K117:N117"/>
    <mergeCell ref="O117:S117"/>
    <mergeCell ref="T119:X119"/>
    <mergeCell ref="A120:C120"/>
    <mergeCell ref="E120:I120"/>
    <mergeCell ref="K120:N120"/>
    <mergeCell ref="O120:S120"/>
    <mergeCell ref="T120:X120"/>
    <mergeCell ref="A119:C119"/>
    <mergeCell ref="E119:I119"/>
    <mergeCell ref="K119:N119"/>
    <mergeCell ref="O119:S119"/>
    <mergeCell ref="T121:X121"/>
    <mergeCell ref="A122:C122"/>
    <mergeCell ref="E122:I122"/>
    <mergeCell ref="K122:N122"/>
    <mergeCell ref="O122:S122"/>
    <mergeCell ref="T122:X122"/>
    <mergeCell ref="A121:C121"/>
    <mergeCell ref="E121:I121"/>
    <mergeCell ref="K121:N121"/>
    <mergeCell ref="O121:S121"/>
    <mergeCell ref="T123:X123"/>
    <mergeCell ref="A124:C124"/>
    <mergeCell ref="E124:I124"/>
    <mergeCell ref="K124:N124"/>
    <mergeCell ref="O124:S124"/>
    <mergeCell ref="T124:X124"/>
    <mergeCell ref="A123:C123"/>
    <mergeCell ref="E123:I123"/>
    <mergeCell ref="K123:N123"/>
    <mergeCell ref="O123:S123"/>
    <mergeCell ref="T125:X125"/>
    <mergeCell ref="A126:C126"/>
    <mergeCell ref="E126:I126"/>
    <mergeCell ref="K126:N126"/>
    <mergeCell ref="O126:S126"/>
    <mergeCell ref="T126:X126"/>
    <mergeCell ref="A125:C125"/>
    <mergeCell ref="E125:I125"/>
    <mergeCell ref="K125:N125"/>
    <mergeCell ref="O125:S125"/>
    <mergeCell ref="T127:X127"/>
    <mergeCell ref="A128:C128"/>
    <mergeCell ref="E128:I128"/>
    <mergeCell ref="K128:N128"/>
    <mergeCell ref="O128:S128"/>
    <mergeCell ref="T128:X128"/>
    <mergeCell ref="A127:C127"/>
    <mergeCell ref="E127:I127"/>
    <mergeCell ref="K127:N127"/>
    <mergeCell ref="O127:S127"/>
    <mergeCell ref="T129:X129"/>
    <mergeCell ref="A130:C130"/>
    <mergeCell ref="E130:I130"/>
    <mergeCell ref="K130:N130"/>
    <mergeCell ref="O130:S130"/>
    <mergeCell ref="T130:X130"/>
    <mergeCell ref="A129:C129"/>
    <mergeCell ref="E129:I129"/>
    <mergeCell ref="K129:N129"/>
    <mergeCell ref="O129:S129"/>
    <mergeCell ref="T131:X131"/>
    <mergeCell ref="A132:C132"/>
    <mergeCell ref="E132:I132"/>
    <mergeCell ref="K132:N132"/>
    <mergeCell ref="O132:S132"/>
    <mergeCell ref="T132:X132"/>
    <mergeCell ref="A131:C131"/>
    <mergeCell ref="E131:I131"/>
    <mergeCell ref="K131:N131"/>
    <mergeCell ref="O131:S131"/>
    <mergeCell ref="T133:X133"/>
    <mergeCell ref="A134:C134"/>
    <mergeCell ref="E134:I134"/>
    <mergeCell ref="K134:N134"/>
    <mergeCell ref="O134:S134"/>
    <mergeCell ref="T134:X134"/>
    <mergeCell ref="A133:C133"/>
    <mergeCell ref="E133:I133"/>
    <mergeCell ref="K133:N133"/>
    <mergeCell ref="O133:S133"/>
  </mergeCells>
  <printOptions/>
  <pageMargins left="0.1968503937007874" right="0.1968503937007874" top="0.1968503937007874" bottom="0.07874015748031496" header="0.984251968503937" footer="0.984251968503937"/>
  <pageSetup fitToHeight="1" fitToWidth="1" horizontalDpi="600" verticalDpi="600" orientation="landscape" paperSize="9" scale="61" r:id="rId1"/>
  <headerFooter alignWithMargins="0">
    <oddFooter>&amp;L(This report data is extracted from i-Store and reflects data as at 07/08/2013)&amp;"Arial"&amp;7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71"/>
  <sheetViews>
    <sheetView showGridLines="0" zoomScalePageLayoutView="0" workbookViewId="0" topLeftCell="A1">
      <selection activeCell="W65" sqref="W65"/>
    </sheetView>
  </sheetViews>
  <sheetFormatPr defaultColWidth="9.140625" defaultRowHeight="12.75"/>
  <cols>
    <col min="1" max="1" width="58.00390625" style="0" customWidth="1"/>
    <col min="2" max="2" width="1.28515625" style="0" customWidth="1"/>
    <col min="3" max="3" width="3.57421875" style="0" customWidth="1"/>
    <col min="4" max="4" width="12.140625" style="0" customWidth="1"/>
    <col min="5" max="5" width="0.2890625" style="0" customWidth="1"/>
    <col min="6" max="7" width="0" style="0" hidden="1" customWidth="1"/>
    <col min="8" max="8" width="2.421875" style="0" customWidth="1"/>
    <col min="9" max="9" width="18.8515625" style="0" customWidth="1"/>
    <col min="10" max="10" width="0.85546875" style="0" customWidth="1"/>
    <col min="11" max="11" width="0" style="0" hidden="1" customWidth="1"/>
    <col min="12" max="12" width="1.8515625" style="0" customWidth="1"/>
    <col min="13" max="13" width="7.7109375" style="0" customWidth="1"/>
    <col min="14" max="14" width="0.2890625" style="0" customWidth="1"/>
    <col min="15" max="15" width="0.9921875" style="0" customWidth="1"/>
    <col min="16" max="16" width="0.2890625" style="0" customWidth="1"/>
    <col min="17" max="17" width="6.28125" style="0" customWidth="1"/>
    <col min="18" max="18" width="4.421875" style="0" customWidth="1"/>
    <col min="19" max="19" width="0.2890625" style="0" customWidth="1"/>
    <col min="20" max="20" width="9.8515625" style="0" customWidth="1"/>
    <col min="21" max="21" width="0.85546875" style="0" customWidth="1"/>
    <col min="22" max="22" width="3.140625" style="0" customWidth="1"/>
    <col min="23" max="28" width="18.8515625" style="0" customWidth="1"/>
    <col min="29" max="29" width="0" style="0" hidden="1" customWidth="1"/>
    <col min="30" max="30" width="1.28515625" style="0" customWidth="1"/>
  </cols>
  <sheetData>
    <row r="1" ht="6.75" customHeight="1"/>
    <row r="2" ht="13.5" customHeight="1"/>
    <row r="3" spans="1:21" ht="19.5" customHeight="1">
      <c r="A3" s="22" t="s">
        <v>168</v>
      </c>
      <c r="D3" s="10" t="s">
        <v>169</v>
      </c>
      <c r="F3" s="22" t="s">
        <v>2</v>
      </c>
      <c r="G3" s="31"/>
      <c r="H3" s="31"/>
      <c r="I3" s="31"/>
      <c r="J3" s="31"/>
      <c r="K3" s="31"/>
      <c r="L3" s="31"/>
      <c r="M3" s="31"/>
      <c r="N3" s="31"/>
      <c r="O3" s="23"/>
      <c r="Q3" s="22" t="s">
        <v>3</v>
      </c>
      <c r="R3" s="23"/>
      <c r="T3" s="32">
        <v>380</v>
      </c>
      <c r="U3" s="23"/>
    </row>
    <row r="4" ht="12.75">
      <c r="A4" s="29"/>
    </row>
    <row r="5" spans="1:10" ht="12.75">
      <c r="A5" s="29"/>
      <c r="G5" s="33" t="s">
        <v>170</v>
      </c>
      <c r="H5" s="24"/>
      <c r="I5" s="24"/>
      <c r="J5" s="25"/>
    </row>
    <row r="6" spans="1:13" ht="12.75">
      <c r="A6" s="29"/>
      <c r="D6" s="22" t="s">
        <v>5</v>
      </c>
      <c r="G6" s="34"/>
      <c r="H6" s="35"/>
      <c r="I6" s="35"/>
      <c r="J6" s="36"/>
      <c r="M6" s="22" t="s">
        <v>7</v>
      </c>
    </row>
    <row r="7" spans="1:20" ht="12.75">
      <c r="A7" s="29"/>
      <c r="D7" s="29"/>
      <c r="G7" s="26"/>
      <c r="H7" s="27"/>
      <c r="I7" s="27"/>
      <c r="J7" s="28"/>
      <c r="M7" s="29"/>
      <c r="O7" s="33" t="s">
        <v>170</v>
      </c>
      <c r="P7" s="24"/>
      <c r="Q7" s="24"/>
      <c r="R7" s="24"/>
      <c r="S7" s="24"/>
      <c r="T7" s="25"/>
    </row>
    <row r="8" spans="1:20" ht="12.75">
      <c r="A8" s="29"/>
      <c r="D8" s="30"/>
      <c r="M8" s="30"/>
      <c r="O8" s="34"/>
      <c r="P8" s="35"/>
      <c r="Q8" s="35"/>
      <c r="R8" s="35"/>
      <c r="S8" s="35"/>
      <c r="T8" s="36"/>
    </row>
    <row r="9" spans="1:20" ht="12.75">
      <c r="A9" s="29"/>
      <c r="O9" s="26"/>
      <c r="P9" s="27"/>
      <c r="Q9" s="27"/>
      <c r="R9" s="27"/>
      <c r="S9" s="27"/>
      <c r="T9" s="28"/>
    </row>
    <row r="10" ht="12.75">
      <c r="A10" s="29"/>
    </row>
    <row r="11" spans="1:11" ht="12.75">
      <c r="A11" s="30"/>
      <c r="D11" s="22" t="s">
        <v>8</v>
      </c>
      <c r="H11" s="33" t="s">
        <v>170</v>
      </c>
      <c r="I11" s="24"/>
      <c r="J11" s="24"/>
      <c r="K11" s="25"/>
    </row>
    <row r="12" spans="4:11" ht="12.75">
      <c r="D12" s="30"/>
      <c r="H12" s="26"/>
      <c r="I12" s="27"/>
      <c r="J12" s="27"/>
      <c r="K12" s="28"/>
    </row>
    <row r="13" ht="21" customHeight="1"/>
    <row r="14" spans="1:28" ht="45">
      <c r="A14" s="37"/>
      <c r="B14" s="38"/>
      <c r="C14" s="39" t="s">
        <v>171</v>
      </c>
      <c r="D14" s="40"/>
      <c r="E14" s="40"/>
      <c r="F14" s="40"/>
      <c r="G14" s="40"/>
      <c r="H14" s="38"/>
      <c r="I14" s="41" t="s">
        <v>172</v>
      </c>
      <c r="J14" s="39" t="s">
        <v>173</v>
      </c>
      <c r="K14" s="40"/>
      <c r="L14" s="40"/>
      <c r="M14" s="40"/>
      <c r="N14" s="40"/>
      <c r="O14" s="40"/>
      <c r="P14" s="40"/>
      <c r="Q14" s="38"/>
      <c r="R14" s="39" t="s">
        <v>174</v>
      </c>
      <c r="S14" s="40"/>
      <c r="T14" s="40"/>
      <c r="U14" s="40"/>
      <c r="V14" s="38"/>
      <c r="W14" s="41" t="s">
        <v>97</v>
      </c>
      <c r="X14" s="41" t="s">
        <v>71</v>
      </c>
      <c r="Y14" s="41" t="s">
        <v>99</v>
      </c>
      <c r="Z14" s="41" t="s">
        <v>175</v>
      </c>
      <c r="AA14" s="41" t="s">
        <v>176</v>
      </c>
      <c r="AB14" s="41" t="s">
        <v>177</v>
      </c>
    </row>
    <row r="15" spans="1:28" ht="15">
      <c r="A15" s="37"/>
      <c r="B15" s="38"/>
      <c r="C15" s="39" t="s">
        <v>178</v>
      </c>
      <c r="D15" s="40"/>
      <c r="E15" s="40"/>
      <c r="F15" s="40"/>
      <c r="G15" s="40"/>
      <c r="H15" s="38"/>
      <c r="I15" s="41" t="s">
        <v>179</v>
      </c>
      <c r="J15" s="39" t="s">
        <v>180</v>
      </c>
      <c r="K15" s="40"/>
      <c r="L15" s="40"/>
      <c r="M15" s="40"/>
      <c r="N15" s="40"/>
      <c r="O15" s="40"/>
      <c r="P15" s="40"/>
      <c r="Q15" s="38"/>
      <c r="R15" s="39" t="s">
        <v>181</v>
      </c>
      <c r="S15" s="40"/>
      <c r="T15" s="40"/>
      <c r="U15" s="40"/>
      <c r="V15" s="38"/>
      <c r="W15" s="41" t="s">
        <v>111</v>
      </c>
      <c r="X15" s="41" t="s">
        <v>112</v>
      </c>
      <c r="Y15" s="41" t="s">
        <v>113</v>
      </c>
      <c r="Z15" s="41" t="s">
        <v>114</v>
      </c>
      <c r="AA15" s="41" t="s">
        <v>115</v>
      </c>
      <c r="AB15" s="41" t="s">
        <v>116</v>
      </c>
    </row>
    <row r="16" spans="1:28" ht="12.75">
      <c r="A16" s="42" t="s">
        <v>182</v>
      </c>
      <c r="B16" s="38"/>
      <c r="C16" s="43"/>
      <c r="D16" s="40"/>
      <c r="E16" s="40"/>
      <c r="F16" s="40"/>
      <c r="G16" s="40"/>
      <c r="H16" s="38"/>
      <c r="I16" s="44"/>
      <c r="J16" s="45"/>
      <c r="K16" s="40"/>
      <c r="L16" s="40"/>
      <c r="M16" s="40"/>
      <c r="N16" s="40"/>
      <c r="O16" s="40"/>
      <c r="P16" s="40"/>
      <c r="Q16" s="38"/>
      <c r="R16" s="43"/>
      <c r="S16" s="40"/>
      <c r="T16" s="40"/>
      <c r="U16" s="40"/>
      <c r="V16" s="38"/>
      <c r="W16" s="46"/>
      <c r="X16" s="46"/>
      <c r="Y16" s="46"/>
      <c r="Z16" s="46"/>
      <c r="AA16" s="46"/>
      <c r="AB16" s="46"/>
    </row>
    <row r="17" spans="1:32" ht="12.75">
      <c r="A17" s="47" t="s">
        <v>183</v>
      </c>
      <c r="B17" s="48"/>
      <c r="C17" s="49">
        <f>10494033+62254+1632648-5241242</f>
        <v>6947693</v>
      </c>
      <c r="D17" s="50"/>
      <c r="E17" s="50"/>
      <c r="F17" s="50"/>
      <c r="G17" s="50"/>
      <c r="H17" s="48"/>
      <c r="I17" s="51">
        <v>5241242</v>
      </c>
      <c r="J17" s="49"/>
      <c r="K17" s="50"/>
      <c r="L17" s="50"/>
      <c r="M17" s="50"/>
      <c r="N17" s="50"/>
      <c r="O17" s="50"/>
      <c r="P17" s="50"/>
      <c r="Q17" s="48"/>
      <c r="R17" s="49"/>
      <c r="S17" s="50"/>
      <c r="T17" s="50"/>
      <c r="U17" s="50"/>
      <c r="V17" s="48"/>
      <c r="W17" s="51">
        <f>+C17+I17+J17+R17</f>
        <v>12188935</v>
      </c>
      <c r="X17" s="51">
        <v>-632082</v>
      </c>
      <c r="Y17" s="51">
        <f>+W17+X17</f>
        <v>11556853</v>
      </c>
      <c r="Z17" s="51"/>
      <c r="AA17" s="51"/>
      <c r="AB17" s="52">
        <f>SUM(Y17:AA17)</f>
        <v>11556853</v>
      </c>
      <c r="AC17" s="53"/>
      <c r="AD17" s="53"/>
      <c r="AE17" s="53"/>
      <c r="AF17" s="53"/>
    </row>
    <row r="18" spans="1:32" ht="12.75">
      <c r="A18" s="47" t="s">
        <v>184</v>
      </c>
      <c r="B18" s="48"/>
      <c r="C18" s="49">
        <f>580644+3665+117410</f>
        <v>701719</v>
      </c>
      <c r="D18" s="50"/>
      <c r="E18" s="50"/>
      <c r="F18" s="50"/>
      <c r="G18" s="50"/>
      <c r="H18" s="48"/>
      <c r="I18" s="51"/>
      <c r="J18" s="49"/>
      <c r="K18" s="50"/>
      <c r="L18" s="50"/>
      <c r="M18" s="50"/>
      <c r="N18" s="50"/>
      <c r="O18" s="50"/>
      <c r="P18" s="50"/>
      <c r="Q18" s="48"/>
      <c r="R18" s="49"/>
      <c r="S18" s="50"/>
      <c r="T18" s="50"/>
      <c r="U18" s="50"/>
      <c r="V18" s="48"/>
      <c r="W18" s="51">
        <f aca="true" t="shared" si="0" ref="W18:W50">+C18+I18+J18+R18</f>
        <v>701719</v>
      </c>
      <c r="X18" s="51"/>
      <c r="Y18" s="51">
        <f aca="true" t="shared" si="1" ref="Y18:Y55">+W18+X18</f>
        <v>701719</v>
      </c>
      <c r="Z18" s="51"/>
      <c r="AA18" s="51"/>
      <c r="AB18" s="52">
        <f>SUM(Y18:AA18)</f>
        <v>701719</v>
      </c>
      <c r="AC18" s="53"/>
      <c r="AD18" s="53"/>
      <c r="AE18" s="53"/>
      <c r="AF18" s="53"/>
    </row>
    <row r="19" spans="1:32" ht="12.75">
      <c r="A19" s="47" t="s">
        <v>185</v>
      </c>
      <c r="B19" s="48"/>
      <c r="C19" s="49">
        <f>3800475+25731+232705-600000</f>
        <v>3458911</v>
      </c>
      <c r="D19" s="50"/>
      <c r="E19" s="50"/>
      <c r="F19" s="50"/>
      <c r="G19" s="50"/>
      <c r="H19" s="48"/>
      <c r="I19" s="51">
        <f>288914+600000</f>
        <v>888914</v>
      </c>
      <c r="J19" s="49"/>
      <c r="K19" s="50"/>
      <c r="L19" s="50"/>
      <c r="M19" s="50"/>
      <c r="N19" s="50"/>
      <c r="O19" s="50"/>
      <c r="P19" s="50"/>
      <c r="Q19" s="48"/>
      <c r="R19" s="49"/>
      <c r="S19" s="50"/>
      <c r="T19" s="50"/>
      <c r="U19" s="50"/>
      <c r="V19" s="48"/>
      <c r="W19" s="51">
        <f t="shared" si="0"/>
        <v>4347825</v>
      </c>
      <c r="X19" s="51">
        <v>-13251</v>
      </c>
      <c r="Y19" s="51">
        <f t="shared" si="1"/>
        <v>4334574</v>
      </c>
      <c r="Z19" s="51"/>
      <c r="AA19" s="51"/>
      <c r="AB19" s="52">
        <f>SUM(Y19:AA19)</f>
        <v>4334574</v>
      </c>
      <c r="AC19" s="53"/>
      <c r="AD19" s="53"/>
      <c r="AE19" s="53"/>
      <c r="AF19" s="53"/>
    </row>
    <row r="20" spans="1:32" ht="12.75">
      <c r="A20" s="47" t="s">
        <v>186</v>
      </c>
      <c r="B20" s="48"/>
      <c r="C20" s="49">
        <f>SUM(C17:H19)</f>
        <v>11108323</v>
      </c>
      <c r="D20" s="50"/>
      <c r="E20" s="50"/>
      <c r="F20" s="50"/>
      <c r="G20" s="50"/>
      <c r="H20" s="48"/>
      <c r="I20" s="51">
        <f>+I19+I18+I17</f>
        <v>6130156</v>
      </c>
      <c r="J20" s="49"/>
      <c r="K20" s="50"/>
      <c r="L20" s="50"/>
      <c r="M20" s="50"/>
      <c r="N20" s="50"/>
      <c r="O20" s="50"/>
      <c r="P20" s="50"/>
      <c r="Q20" s="48"/>
      <c r="R20" s="49"/>
      <c r="S20" s="50"/>
      <c r="T20" s="50"/>
      <c r="U20" s="50"/>
      <c r="V20" s="48"/>
      <c r="W20" s="51">
        <f t="shared" si="0"/>
        <v>17238479</v>
      </c>
      <c r="X20" s="51">
        <f>SUM(X17:X19)</f>
        <v>-645333</v>
      </c>
      <c r="Y20" s="51">
        <f>SUM(Y17:Y19)</f>
        <v>16593146</v>
      </c>
      <c r="Z20" s="51"/>
      <c r="AA20" s="51"/>
      <c r="AB20" s="51">
        <f>SUM(AB17:AB19)</f>
        <v>16593146</v>
      </c>
      <c r="AC20" s="53"/>
      <c r="AD20" s="53"/>
      <c r="AE20" s="53"/>
      <c r="AF20" s="53"/>
    </row>
    <row r="21" spans="1:32" ht="12.75">
      <c r="A21" s="54" t="s">
        <v>187</v>
      </c>
      <c r="B21" s="48"/>
      <c r="C21" s="49"/>
      <c r="D21" s="50"/>
      <c r="E21" s="50"/>
      <c r="F21" s="50"/>
      <c r="G21" s="50"/>
      <c r="H21" s="48"/>
      <c r="I21" s="51"/>
      <c r="J21" s="55"/>
      <c r="K21" s="50"/>
      <c r="L21" s="50"/>
      <c r="M21" s="50"/>
      <c r="N21" s="50"/>
      <c r="O21" s="50"/>
      <c r="P21" s="50"/>
      <c r="Q21" s="48"/>
      <c r="R21" s="49"/>
      <c r="S21" s="50"/>
      <c r="T21" s="50"/>
      <c r="U21" s="50"/>
      <c r="V21" s="48"/>
      <c r="W21" s="51"/>
      <c r="X21" s="52"/>
      <c r="Y21" s="52"/>
      <c r="Z21" s="52"/>
      <c r="AA21" s="52"/>
      <c r="AB21" s="52"/>
      <c r="AC21" s="53"/>
      <c r="AD21" s="53"/>
      <c r="AE21" s="53"/>
      <c r="AF21" s="53"/>
    </row>
    <row r="22" spans="1:32" ht="12.75">
      <c r="A22" s="47" t="s">
        <v>188</v>
      </c>
      <c r="B22" s="48"/>
      <c r="C22" s="56">
        <f>6456888+71696+383197</f>
        <v>6911781</v>
      </c>
      <c r="D22" s="57"/>
      <c r="E22" s="57"/>
      <c r="F22" s="57"/>
      <c r="G22" s="57"/>
      <c r="H22" s="57"/>
      <c r="I22" s="51">
        <v>5045580</v>
      </c>
      <c r="J22" s="49"/>
      <c r="K22" s="50"/>
      <c r="L22" s="50"/>
      <c r="M22" s="50"/>
      <c r="N22" s="50"/>
      <c r="O22" s="50"/>
      <c r="P22" s="50"/>
      <c r="Q22" s="48"/>
      <c r="R22" s="49"/>
      <c r="S22" s="50"/>
      <c r="T22" s="50"/>
      <c r="U22" s="50"/>
      <c r="V22" s="48"/>
      <c r="W22" s="51">
        <f t="shared" si="0"/>
        <v>11957361</v>
      </c>
      <c r="X22" s="51">
        <v>-144715</v>
      </c>
      <c r="Y22" s="51">
        <f t="shared" si="1"/>
        <v>11812646</v>
      </c>
      <c r="Z22" s="51"/>
      <c r="AA22" s="51"/>
      <c r="AB22" s="52">
        <f aca="true" t="shared" si="2" ref="AB22:AB31">SUM(Y22:AA22)</f>
        <v>11812646</v>
      </c>
      <c r="AC22" s="53"/>
      <c r="AD22" s="53"/>
      <c r="AE22" s="53"/>
      <c r="AF22" s="53"/>
    </row>
    <row r="23" spans="1:32" ht="12.75">
      <c r="A23" s="47" t="s">
        <v>189</v>
      </c>
      <c r="B23" s="48"/>
      <c r="C23" s="58">
        <f>9569409+70974+222857</f>
        <v>9863240</v>
      </c>
      <c r="D23" s="59"/>
      <c r="E23" s="59"/>
      <c r="F23" s="59"/>
      <c r="G23" s="59"/>
      <c r="H23" s="60"/>
      <c r="I23" s="51">
        <v>1718690</v>
      </c>
      <c r="J23" s="49"/>
      <c r="K23" s="50"/>
      <c r="L23" s="50"/>
      <c r="M23" s="50"/>
      <c r="N23" s="50"/>
      <c r="O23" s="50"/>
      <c r="P23" s="50"/>
      <c r="Q23" s="48"/>
      <c r="R23" s="49"/>
      <c r="S23" s="50"/>
      <c r="T23" s="50"/>
      <c r="U23" s="50"/>
      <c r="V23" s="48"/>
      <c r="W23" s="51">
        <f t="shared" si="0"/>
        <v>11581930</v>
      </c>
      <c r="X23" s="51">
        <v>-44687</v>
      </c>
      <c r="Y23" s="51">
        <f t="shared" si="1"/>
        <v>11537243</v>
      </c>
      <c r="Z23" s="51"/>
      <c r="AA23" s="51"/>
      <c r="AB23" s="52">
        <f t="shared" si="2"/>
        <v>11537243</v>
      </c>
      <c r="AC23" s="53"/>
      <c r="AD23" s="53"/>
      <c r="AE23" s="53"/>
      <c r="AF23" s="53"/>
    </row>
    <row r="24" spans="1:32" ht="12.75">
      <c r="A24" s="47" t="s">
        <v>190</v>
      </c>
      <c r="B24" s="48"/>
      <c r="C24" s="58">
        <f>2796501+17085+109069</f>
        <v>2922655</v>
      </c>
      <c r="D24" s="59"/>
      <c r="E24" s="59"/>
      <c r="F24" s="59"/>
      <c r="G24" s="59"/>
      <c r="H24" s="60"/>
      <c r="I24" s="51"/>
      <c r="J24" s="49"/>
      <c r="K24" s="50"/>
      <c r="L24" s="50"/>
      <c r="M24" s="50"/>
      <c r="N24" s="50"/>
      <c r="O24" s="50"/>
      <c r="P24" s="50"/>
      <c r="Q24" s="48"/>
      <c r="R24" s="49"/>
      <c r="S24" s="50"/>
      <c r="T24" s="50"/>
      <c r="U24" s="50"/>
      <c r="V24" s="48"/>
      <c r="W24" s="51">
        <f t="shared" si="0"/>
        <v>2922655</v>
      </c>
      <c r="X24" s="61">
        <v>-89917</v>
      </c>
      <c r="Y24" s="51">
        <f t="shared" si="1"/>
        <v>2832738</v>
      </c>
      <c r="Z24" s="51"/>
      <c r="AA24" s="51"/>
      <c r="AB24" s="52">
        <f t="shared" si="2"/>
        <v>2832738</v>
      </c>
      <c r="AC24" s="53"/>
      <c r="AD24" s="53"/>
      <c r="AE24" s="53"/>
      <c r="AF24" s="53"/>
    </row>
    <row r="25" spans="1:32" ht="12.75">
      <c r="A25" s="47" t="s">
        <v>191</v>
      </c>
      <c r="B25" s="48"/>
      <c r="C25" s="58">
        <f>670103+4230</f>
        <v>674333</v>
      </c>
      <c r="D25" s="59"/>
      <c r="E25" s="59"/>
      <c r="F25" s="59"/>
      <c r="G25" s="59"/>
      <c r="H25" s="60"/>
      <c r="I25" s="51"/>
      <c r="J25" s="49"/>
      <c r="K25" s="50"/>
      <c r="L25" s="50"/>
      <c r="M25" s="50"/>
      <c r="N25" s="50"/>
      <c r="O25" s="50"/>
      <c r="P25" s="50"/>
      <c r="Q25" s="48"/>
      <c r="R25" s="49"/>
      <c r="S25" s="50"/>
      <c r="T25" s="50"/>
      <c r="U25" s="50"/>
      <c r="V25" s="48"/>
      <c r="W25" s="51">
        <f t="shared" si="0"/>
        <v>674333</v>
      </c>
      <c r="X25" s="51"/>
      <c r="Y25" s="51">
        <f t="shared" si="1"/>
        <v>674333</v>
      </c>
      <c r="Z25" s="51"/>
      <c r="AA25" s="51"/>
      <c r="AB25" s="52">
        <f t="shared" si="2"/>
        <v>674333</v>
      </c>
      <c r="AC25" s="53"/>
      <c r="AD25" s="53"/>
      <c r="AE25" s="53"/>
      <c r="AF25" s="53"/>
    </row>
    <row r="26" spans="1:32" ht="12.75">
      <c r="A26" s="47" t="s">
        <v>192</v>
      </c>
      <c r="B26" s="48"/>
      <c r="C26" s="58">
        <f>882488+7226+148582+727583+87583</f>
        <v>1853462</v>
      </c>
      <c r="D26" s="59"/>
      <c r="E26" s="59"/>
      <c r="F26" s="59"/>
      <c r="G26" s="59"/>
      <c r="H26" s="60"/>
      <c r="I26" s="51">
        <v>116817</v>
      </c>
      <c r="J26" s="49"/>
      <c r="K26" s="50"/>
      <c r="L26" s="50"/>
      <c r="M26" s="50"/>
      <c r="N26" s="50"/>
      <c r="O26" s="50"/>
      <c r="P26" s="50"/>
      <c r="Q26" s="48"/>
      <c r="R26" s="49">
        <v>145464</v>
      </c>
      <c r="S26" s="50"/>
      <c r="T26" s="50"/>
      <c r="U26" s="50"/>
      <c r="V26" s="48"/>
      <c r="W26" s="51">
        <f t="shared" si="0"/>
        <v>2115743</v>
      </c>
      <c r="X26" s="51"/>
      <c r="Y26" s="51">
        <f t="shared" si="1"/>
        <v>2115743</v>
      </c>
      <c r="Z26" s="51"/>
      <c r="AA26" s="51"/>
      <c r="AB26" s="52">
        <f t="shared" si="2"/>
        <v>2115743</v>
      </c>
      <c r="AC26" s="53"/>
      <c r="AD26" s="53"/>
      <c r="AE26" s="53"/>
      <c r="AF26" s="53"/>
    </row>
    <row r="27" spans="1:32" ht="12.75">
      <c r="A27" s="47" t="s">
        <v>193</v>
      </c>
      <c r="B27" s="48"/>
      <c r="C27" s="58">
        <f>309846+2017+14193</f>
        <v>326056</v>
      </c>
      <c r="D27" s="59"/>
      <c r="E27" s="59"/>
      <c r="F27" s="59"/>
      <c r="G27" s="59"/>
      <c r="H27" s="60"/>
      <c r="I27" s="51"/>
      <c r="J27" s="49"/>
      <c r="K27" s="50"/>
      <c r="L27" s="50"/>
      <c r="M27" s="50"/>
      <c r="N27" s="50"/>
      <c r="O27" s="50"/>
      <c r="P27" s="50"/>
      <c r="Q27" s="48"/>
      <c r="R27" s="49"/>
      <c r="S27" s="50"/>
      <c r="T27" s="50"/>
      <c r="U27" s="50"/>
      <c r="V27" s="48"/>
      <c r="W27" s="51">
        <f t="shared" si="0"/>
        <v>326056</v>
      </c>
      <c r="X27" s="61">
        <v>-9598</v>
      </c>
      <c r="Y27" s="51">
        <f t="shared" si="1"/>
        <v>316458</v>
      </c>
      <c r="Z27" s="51"/>
      <c r="AA27" s="51"/>
      <c r="AB27" s="52">
        <f t="shared" si="2"/>
        <v>316458</v>
      </c>
      <c r="AC27" s="53"/>
      <c r="AD27" s="53"/>
      <c r="AE27" s="53"/>
      <c r="AF27" s="53"/>
    </row>
    <row r="28" spans="1:32" ht="12.75">
      <c r="A28" s="47" t="s">
        <v>194</v>
      </c>
      <c r="B28" s="48"/>
      <c r="C28" s="58">
        <f>2172192+13692+65843</f>
        <v>2251727</v>
      </c>
      <c r="D28" s="59"/>
      <c r="E28" s="59"/>
      <c r="F28" s="59"/>
      <c r="G28" s="59"/>
      <c r="H28" s="60"/>
      <c r="I28" s="51"/>
      <c r="J28" s="49"/>
      <c r="K28" s="50"/>
      <c r="L28" s="50"/>
      <c r="M28" s="50"/>
      <c r="N28" s="50"/>
      <c r="O28" s="50"/>
      <c r="P28" s="50"/>
      <c r="Q28" s="48"/>
      <c r="R28" s="49"/>
      <c r="S28" s="50"/>
      <c r="T28" s="50"/>
      <c r="U28" s="50"/>
      <c r="V28" s="48"/>
      <c r="W28" s="51">
        <f t="shared" si="0"/>
        <v>2251727</v>
      </c>
      <c r="X28" s="61">
        <v>-3249</v>
      </c>
      <c r="Y28" s="51">
        <f t="shared" si="1"/>
        <v>2248478</v>
      </c>
      <c r="Z28" s="51"/>
      <c r="AA28" s="51"/>
      <c r="AB28" s="52">
        <f t="shared" si="2"/>
        <v>2248478</v>
      </c>
      <c r="AC28" s="53"/>
      <c r="AD28" s="53"/>
      <c r="AE28" s="53"/>
      <c r="AF28" s="53"/>
    </row>
    <row r="29" spans="1:32" ht="12.75">
      <c r="A29" s="47" t="s">
        <v>195</v>
      </c>
      <c r="B29" s="48"/>
      <c r="C29" s="58">
        <f>104790+661+23174</f>
        <v>128625</v>
      </c>
      <c r="D29" s="59"/>
      <c r="E29" s="59"/>
      <c r="F29" s="59"/>
      <c r="G29" s="59"/>
      <c r="H29" s="60"/>
      <c r="I29" s="51"/>
      <c r="J29" s="49"/>
      <c r="K29" s="50"/>
      <c r="L29" s="50"/>
      <c r="M29" s="50"/>
      <c r="N29" s="50"/>
      <c r="O29" s="50"/>
      <c r="P29" s="50"/>
      <c r="Q29" s="48"/>
      <c r="R29" s="49"/>
      <c r="S29" s="50"/>
      <c r="T29" s="50"/>
      <c r="U29" s="50"/>
      <c r="V29" s="48"/>
      <c r="W29" s="51">
        <f t="shared" si="0"/>
        <v>128625</v>
      </c>
      <c r="X29" s="51"/>
      <c r="Y29" s="51">
        <f t="shared" si="1"/>
        <v>128625</v>
      </c>
      <c r="Z29" s="51"/>
      <c r="AA29" s="51"/>
      <c r="AB29" s="52">
        <f t="shared" si="2"/>
        <v>128625</v>
      </c>
      <c r="AC29" s="53"/>
      <c r="AD29" s="53"/>
      <c r="AE29" s="53"/>
      <c r="AF29" s="53"/>
    </row>
    <row r="30" spans="1:32" ht="12.75">
      <c r="A30" s="47" t="s">
        <v>196</v>
      </c>
      <c r="B30" s="48"/>
      <c r="C30" s="58">
        <f>24048+3611512+178639</f>
        <v>3814199</v>
      </c>
      <c r="D30" s="59"/>
      <c r="E30" s="59"/>
      <c r="F30" s="59"/>
      <c r="G30" s="59"/>
      <c r="H30" s="60"/>
      <c r="I30" s="51">
        <v>212508</v>
      </c>
      <c r="J30" s="49"/>
      <c r="K30" s="50"/>
      <c r="L30" s="50"/>
      <c r="M30" s="50"/>
      <c r="N30" s="50"/>
      <c r="O30" s="50"/>
      <c r="P30" s="50"/>
      <c r="Q30" s="48"/>
      <c r="R30" s="49"/>
      <c r="S30" s="50"/>
      <c r="T30" s="50"/>
      <c r="U30" s="50"/>
      <c r="V30" s="48"/>
      <c r="W30" s="51">
        <f t="shared" si="0"/>
        <v>4026707</v>
      </c>
      <c r="X30" s="51">
        <v>-14389</v>
      </c>
      <c r="Y30" s="51">
        <f t="shared" si="1"/>
        <v>4012318</v>
      </c>
      <c r="Z30" s="51"/>
      <c r="AA30" s="51"/>
      <c r="AB30" s="52">
        <f t="shared" si="2"/>
        <v>4012318</v>
      </c>
      <c r="AC30" s="53"/>
      <c r="AD30" s="53"/>
      <c r="AE30" s="53"/>
      <c r="AF30" s="53"/>
    </row>
    <row r="31" spans="1:32" ht="12.75">
      <c r="A31" s="47" t="s">
        <v>197</v>
      </c>
      <c r="B31" s="48"/>
      <c r="C31" s="58">
        <f>255779+6385</f>
        <v>262164</v>
      </c>
      <c r="D31" s="59"/>
      <c r="E31" s="59"/>
      <c r="F31" s="59"/>
      <c r="G31" s="59"/>
      <c r="H31" s="60"/>
      <c r="I31" s="51"/>
      <c r="J31" s="49"/>
      <c r="K31" s="50"/>
      <c r="L31" s="50"/>
      <c r="M31" s="50"/>
      <c r="N31" s="50"/>
      <c r="O31" s="50"/>
      <c r="P31" s="50"/>
      <c r="Q31" s="48"/>
      <c r="R31" s="49"/>
      <c r="S31" s="50"/>
      <c r="T31" s="50"/>
      <c r="U31" s="50"/>
      <c r="V31" s="48"/>
      <c r="W31" s="51">
        <f t="shared" si="0"/>
        <v>262164</v>
      </c>
      <c r="X31" s="61">
        <f>-299017+299017</f>
        <v>0</v>
      </c>
      <c r="Y31" s="51">
        <f t="shared" si="1"/>
        <v>262164</v>
      </c>
      <c r="Z31" s="51">
        <v>-299017</v>
      </c>
      <c r="AA31" s="51"/>
      <c r="AB31" s="52">
        <f t="shared" si="2"/>
        <v>-36853</v>
      </c>
      <c r="AC31" s="53"/>
      <c r="AD31" s="53"/>
      <c r="AE31" s="53"/>
      <c r="AF31" s="53"/>
    </row>
    <row r="32" spans="1:32" ht="12.75">
      <c r="A32" s="47" t="s">
        <v>198</v>
      </c>
      <c r="B32" s="48"/>
      <c r="C32" s="49">
        <f>SUM(C22:H31)</f>
        <v>29008242</v>
      </c>
      <c r="D32" s="50"/>
      <c r="E32" s="50"/>
      <c r="F32" s="50"/>
      <c r="G32" s="50"/>
      <c r="H32" s="48"/>
      <c r="I32" s="51"/>
      <c r="J32" s="49"/>
      <c r="K32" s="50"/>
      <c r="L32" s="50"/>
      <c r="M32" s="50"/>
      <c r="N32" s="50"/>
      <c r="O32" s="50"/>
      <c r="P32" s="50"/>
      <c r="Q32" s="48"/>
      <c r="R32" s="49"/>
      <c r="S32" s="50"/>
      <c r="T32" s="50"/>
      <c r="U32" s="50"/>
      <c r="V32" s="48"/>
      <c r="W32" s="51">
        <f t="shared" si="0"/>
        <v>29008242</v>
      </c>
      <c r="X32" s="51">
        <f>SUM(X22:X31)</f>
        <v>-306555</v>
      </c>
      <c r="Y32" s="51">
        <f>SUM(Y22:Y31)</f>
        <v>35940746</v>
      </c>
      <c r="Z32" s="51">
        <f>SUM(Z22:Z31)</f>
        <v>-299017</v>
      </c>
      <c r="AA32" s="51">
        <f>SUM(AA22:AA31)</f>
        <v>0</v>
      </c>
      <c r="AB32" s="51">
        <f>SUM(AB22:AB31)</f>
        <v>35641729</v>
      </c>
      <c r="AC32" s="53"/>
      <c r="AD32" s="53"/>
      <c r="AE32" s="53"/>
      <c r="AF32" s="53"/>
    </row>
    <row r="33" spans="1:32" ht="12.75">
      <c r="A33" s="54" t="s">
        <v>199</v>
      </c>
      <c r="B33" s="48"/>
      <c r="C33" s="49"/>
      <c r="D33" s="50"/>
      <c r="E33" s="50"/>
      <c r="F33" s="50"/>
      <c r="G33" s="50"/>
      <c r="H33" s="48"/>
      <c r="I33" s="51"/>
      <c r="J33" s="55"/>
      <c r="K33" s="50"/>
      <c r="L33" s="50"/>
      <c r="M33" s="50"/>
      <c r="N33" s="50"/>
      <c r="O33" s="50"/>
      <c r="P33" s="50"/>
      <c r="Q33" s="48"/>
      <c r="R33" s="49"/>
      <c r="S33" s="50"/>
      <c r="T33" s="50"/>
      <c r="U33" s="50"/>
      <c r="V33" s="48"/>
      <c r="W33" s="51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2.75">
      <c r="A34" s="47" t="s">
        <v>200</v>
      </c>
      <c r="B34" s="48"/>
      <c r="C34" s="49"/>
      <c r="D34" s="50"/>
      <c r="E34" s="50"/>
      <c r="F34" s="50"/>
      <c r="G34" s="50"/>
      <c r="H34" s="48"/>
      <c r="I34" s="51"/>
      <c r="J34" s="49"/>
      <c r="K34" s="50"/>
      <c r="L34" s="50"/>
      <c r="M34" s="50"/>
      <c r="N34" s="50"/>
      <c r="O34" s="50"/>
      <c r="P34" s="50"/>
      <c r="Q34" s="48"/>
      <c r="R34" s="49"/>
      <c r="S34" s="50"/>
      <c r="T34" s="50"/>
      <c r="U34" s="50"/>
      <c r="V34" s="48"/>
      <c r="W34" s="51">
        <f t="shared" si="0"/>
        <v>0</v>
      </c>
      <c r="X34" s="51"/>
      <c r="Y34" s="51">
        <f t="shared" si="1"/>
        <v>0</v>
      </c>
      <c r="Z34" s="51"/>
      <c r="AA34" s="51"/>
      <c r="AB34" s="52">
        <f>SUM(Y34:AA34)</f>
        <v>0</v>
      </c>
      <c r="AC34" s="53"/>
      <c r="AD34" s="53"/>
      <c r="AE34" s="53"/>
      <c r="AF34" s="53"/>
    </row>
    <row r="35" spans="1:32" ht="12.75">
      <c r="A35" s="54" t="s">
        <v>201</v>
      </c>
      <c r="B35" s="48"/>
      <c r="C35" s="49"/>
      <c r="D35" s="50"/>
      <c r="E35" s="50"/>
      <c r="F35" s="50"/>
      <c r="G35" s="50"/>
      <c r="H35" s="48"/>
      <c r="I35" s="51"/>
      <c r="J35" s="55"/>
      <c r="K35" s="50"/>
      <c r="L35" s="50"/>
      <c r="M35" s="50"/>
      <c r="N35" s="50"/>
      <c r="O35" s="50"/>
      <c r="P35" s="50"/>
      <c r="Q35" s="48"/>
      <c r="R35" s="49"/>
      <c r="S35" s="50"/>
      <c r="T35" s="50"/>
      <c r="U35" s="50"/>
      <c r="V35" s="48"/>
      <c r="W35" s="51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2.75">
      <c r="A36" s="47" t="s">
        <v>202</v>
      </c>
      <c r="B36" s="48"/>
      <c r="C36" s="49">
        <f>14082503-273+88793+2353455</f>
        <v>16524478</v>
      </c>
      <c r="D36" s="50"/>
      <c r="E36" s="50"/>
      <c r="F36" s="50"/>
      <c r="G36" s="50"/>
      <c r="H36" s="48"/>
      <c r="I36" s="51"/>
      <c r="J36" s="49"/>
      <c r="K36" s="50"/>
      <c r="L36" s="50"/>
      <c r="M36" s="50"/>
      <c r="N36" s="50"/>
      <c r="O36" s="50"/>
      <c r="P36" s="50"/>
      <c r="Q36" s="48"/>
      <c r="R36" s="49"/>
      <c r="S36" s="50"/>
      <c r="T36" s="50"/>
      <c r="U36" s="50"/>
      <c r="V36" s="48"/>
      <c r="W36" s="51">
        <f t="shared" si="0"/>
        <v>16524478</v>
      </c>
      <c r="X36" s="51">
        <v>-16351</v>
      </c>
      <c r="Y36" s="51">
        <f t="shared" si="1"/>
        <v>16508127</v>
      </c>
      <c r="Z36" s="51"/>
      <c r="AA36" s="51"/>
      <c r="AB36" s="52">
        <f>SUM(Y36:AA36)</f>
        <v>16508127</v>
      </c>
      <c r="AC36" s="53"/>
      <c r="AD36" s="53"/>
      <c r="AE36" s="53"/>
      <c r="AF36" s="53"/>
    </row>
    <row r="37" spans="1:32" ht="12.75">
      <c r="A37" s="47" t="s">
        <v>203</v>
      </c>
      <c r="B37" s="48"/>
      <c r="C37" s="49">
        <f>414096+2614+77226</f>
        <v>493936</v>
      </c>
      <c r="D37" s="50"/>
      <c r="E37" s="50"/>
      <c r="F37" s="50"/>
      <c r="G37" s="50"/>
      <c r="H37" s="48"/>
      <c r="I37" s="51"/>
      <c r="J37" s="49"/>
      <c r="K37" s="50"/>
      <c r="L37" s="50"/>
      <c r="M37" s="50"/>
      <c r="N37" s="50"/>
      <c r="O37" s="50"/>
      <c r="P37" s="50"/>
      <c r="Q37" s="48"/>
      <c r="R37" s="49"/>
      <c r="S37" s="50"/>
      <c r="T37" s="50"/>
      <c r="U37" s="50"/>
      <c r="V37" s="48"/>
      <c r="W37" s="51">
        <f t="shared" si="0"/>
        <v>493936</v>
      </c>
      <c r="X37" s="51"/>
      <c r="Y37" s="51">
        <f t="shared" si="1"/>
        <v>493936</v>
      </c>
      <c r="Z37" s="51"/>
      <c r="AA37" s="51"/>
      <c r="AB37" s="52">
        <f>SUM(Y37:AA37)</f>
        <v>493936</v>
      </c>
      <c r="AC37" s="53"/>
      <c r="AD37" s="53"/>
      <c r="AE37" s="53"/>
      <c r="AF37" s="53"/>
    </row>
    <row r="38" spans="1:32" ht="12.75">
      <c r="A38" s="47" t="s">
        <v>204</v>
      </c>
      <c r="B38" s="48"/>
      <c r="C38" s="49">
        <f>464873+2185+119083</f>
        <v>586141</v>
      </c>
      <c r="D38" s="50"/>
      <c r="E38" s="50"/>
      <c r="F38" s="50"/>
      <c r="G38" s="50"/>
      <c r="H38" s="48"/>
      <c r="I38" s="51"/>
      <c r="J38" s="49"/>
      <c r="K38" s="50"/>
      <c r="L38" s="50"/>
      <c r="M38" s="50"/>
      <c r="N38" s="50"/>
      <c r="O38" s="50"/>
      <c r="P38" s="50"/>
      <c r="Q38" s="48"/>
      <c r="R38" s="49"/>
      <c r="S38" s="50"/>
      <c r="T38" s="50"/>
      <c r="U38" s="50"/>
      <c r="V38" s="48"/>
      <c r="W38" s="51">
        <f t="shared" si="0"/>
        <v>586141</v>
      </c>
      <c r="X38" s="51">
        <v>-118773</v>
      </c>
      <c r="Y38" s="51">
        <f t="shared" si="1"/>
        <v>467368</v>
      </c>
      <c r="Z38" s="51"/>
      <c r="AA38" s="51"/>
      <c r="AB38" s="52">
        <f>SUM(Y38:AA38)</f>
        <v>467368</v>
      </c>
      <c r="AC38" s="53"/>
      <c r="AD38" s="53"/>
      <c r="AE38" s="53"/>
      <c r="AF38" s="53"/>
    </row>
    <row r="39" spans="1:32" ht="12.75">
      <c r="A39" s="47" t="s">
        <v>205</v>
      </c>
      <c r="B39" s="48"/>
      <c r="C39" s="49">
        <f>SUM(C36:H38)</f>
        <v>17604555</v>
      </c>
      <c r="D39" s="50"/>
      <c r="E39" s="50"/>
      <c r="F39" s="50"/>
      <c r="G39" s="50"/>
      <c r="H39" s="48"/>
      <c r="I39" s="51"/>
      <c r="J39" s="49"/>
      <c r="K39" s="50"/>
      <c r="L39" s="50"/>
      <c r="M39" s="50"/>
      <c r="N39" s="50"/>
      <c r="O39" s="50"/>
      <c r="P39" s="50"/>
      <c r="Q39" s="48"/>
      <c r="R39" s="49"/>
      <c r="S39" s="50"/>
      <c r="T39" s="50"/>
      <c r="U39" s="50"/>
      <c r="V39" s="48"/>
      <c r="W39" s="51">
        <f t="shared" si="0"/>
        <v>17604555</v>
      </c>
      <c r="X39" s="51">
        <f>SUM(X36:X38)</f>
        <v>-135124</v>
      </c>
      <c r="Y39" s="51">
        <f>SUM(Y36:Y38)</f>
        <v>17469431</v>
      </c>
      <c r="Z39" s="51"/>
      <c r="AA39" s="51"/>
      <c r="AB39" s="51">
        <f>SUM(AB36:AB38)</f>
        <v>17469431</v>
      </c>
      <c r="AC39" s="53"/>
      <c r="AD39" s="53"/>
      <c r="AE39" s="53"/>
      <c r="AF39" s="53"/>
    </row>
    <row r="40" spans="1:32" ht="12.75">
      <c r="A40" s="54" t="s">
        <v>206</v>
      </c>
      <c r="B40" s="48"/>
      <c r="C40" s="49"/>
      <c r="D40" s="50"/>
      <c r="E40" s="50"/>
      <c r="F40" s="50"/>
      <c r="G40" s="50"/>
      <c r="H40" s="48"/>
      <c r="I40" s="51"/>
      <c r="J40" s="55"/>
      <c r="K40" s="50"/>
      <c r="L40" s="50"/>
      <c r="M40" s="50"/>
      <c r="N40" s="50"/>
      <c r="O40" s="50"/>
      <c r="P40" s="50"/>
      <c r="Q40" s="48"/>
      <c r="R40" s="49"/>
      <c r="S40" s="50"/>
      <c r="T40" s="50"/>
      <c r="U40" s="50"/>
      <c r="V40" s="48"/>
      <c r="W40" s="51"/>
      <c r="X40" s="52"/>
      <c r="Y40" s="52"/>
      <c r="Z40" s="52"/>
      <c r="AA40" s="52"/>
      <c r="AB40" s="52"/>
      <c r="AC40" s="53"/>
      <c r="AD40" s="53"/>
      <c r="AE40" s="53"/>
      <c r="AF40" s="53"/>
    </row>
    <row r="41" spans="1:32" ht="12.75">
      <c r="A41" s="47" t="s">
        <v>207</v>
      </c>
      <c r="B41" s="48"/>
      <c r="C41" s="56">
        <f>435921+2752</f>
        <v>438673</v>
      </c>
      <c r="D41" s="57"/>
      <c r="E41" s="57"/>
      <c r="F41" s="57"/>
      <c r="G41" s="57"/>
      <c r="H41" s="57"/>
      <c r="I41" s="51"/>
      <c r="J41" s="49"/>
      <c r="K41" s="50"/>
      <c r="L41" s="50"/>
      <c r="M41" s="50"/>
      <c r="N41" s="50"/>
      <c r="O41" s="50"/>
      <c r="P41" s="50"/>
      <c r="Q41" s="48"/>
      <c r="R41" s="49"/>
      <c r="S41" s="50"/>
      <c r="T41" s="50"/>
      <c r="U41" s="50"/>
      <c r="V41" s="48"/>
      <c r="W41" s="51">
        <f t="shared" si="0"/>
        <v>438673</v>
      </c>
      <c r="X41" s="51"/>
      <c r="Y41" s="51">
        <f t="shared" si="1"/>
        <v>438673</v>
      </c>
      <c r="Z41" s="51"/>
      <c r="AA41" s="51"/>
      <c r="AB41" s="52">
        <f>SUM(Y41:AA41)</f>
        <v>438673</v>
      </c>
      <c r="AC41" s="53"/>
      <c r="AD41" s="53"/>
      <c r="AE41" s="53"/>
      <c r="AF41" s="53"/>
    </row>
    <row r="42" spans="1:32" ht="12.75">
      <c r="A42" s="47" t="s">
        <v>208</v>
      </c>
      <c r="B42" s="48"/>
      <c r="C42" s="56">
        <f>1755795+10619+286928</f>
        <v>2053342</v>
      </c>
      <c r="D42" s="57"/>
      <c r="E42" s="57"/>
      <c r="F42" s="57"/>
      <c r="G42" s="57"/>
      <c r="H42" s="57"/>
      <c r="I42" s="51"/>
      <c r="J42" s="49"/>
      <c r="K42" s="50"/>
      <c r="L42" s="50"/>
      <c r="M42" s="50"/>
      <c r="N42" s="50"/>
      <c r="O42" s="50"/>
      <c r="P42" s="50"/>
      <c r="Q42" s="48"/>
      <c r="R42" s="49"/>
      <c r="S42" s="50"/>
      <c r="T42" s="50"/>
      <c r="U42" s="50"/>
      <c r="V42" s="48"/>
      <c r="W42" s="51">
        <f t="shared" si="0"/>
        <v>2053342</v>
      </c>
      <c r="X42" s="51">
        <f>-73585+9598+9598</f>
        <v>-54389</v>
      </c>
      <c r="Y42" s="51">
        <f t="shared" si="1"/>
        <v>1998953</v>
      </c>
      <c r="Z42" s="51"/>
      <c r="AA42" s="51"/>
      <c r="AB42" s="52">
        <f>SUM(Y42:AA42)</f>
        <v>1998953</v>
      </c>
      <c r="AC42" s="53"/>
      <c r="AD42" s="53"/>
      <c r="AE42" s="53"/>
      <c r="AF42" s="53"/>
    </row>
    <row r="43" spans="1:32" ht="12.75">
      <c r="A43" s="47" t="s">
        <v>209</v>
      </c>
      <c r="B43" s="48"/>
      <c r="C43" s="56">
        <f>98561+621</f>
        <v>99182</v>
      </c>
      <c r="D43" s="57"/>
      <c r="E43" s="57"/>
      <c r="F43" s="57"/>
      <c r="G43" s="57"/>
      <c r="H43" s="57"/>
      <c r="I43" s="51"/>
      <c r="J43" s="49"/>
      <c r="K43" s="50"/>
      <c r="L43" s="50"/>
      <c r="M43" s="50"/>
      <c r="N43" s="50"/>
      <c r="O43" s="50"/>
      <c r="P43" s="50"/>
      <c r="Q43" s="48"/>
      <c r="R43" s="49"/>
      <c r="S43" s="50"/>
      <c r="T43" s="50"/>
      <c r="U43" s="50"/>
      <c r="V43" s="48"/>
      <c r="W43" s="51">
        <f t="shared" si="0"/>
        <v>99182</v>
      </c>
      <c r="X43" s="51">
        <v>-264</v>
      </c>
      <c r="Y43" s="51">
        <f t="shared" si="1"/>
        <v>98918</v>
      </c>
      <c r="Z43" s="51"/>
      <c r="AA43" s="51"/>
      <c r="AB43" s="52">
        <f>SUM(Y43:AA43)</f>
        <v>98918</v>
      </c>
      <c r="AC43" s="53"/>
      <c r="AD43" s="53"/>
      <c r="AE43" s="53"/>
      <c r="AF43" s="53"/>
    </row>
    <row r="44" spans="1:32" ht="12.75">
      <c r="A44" s="47" t="s">
        <v>210</v>
      </c>
      <c r="B44" s="48"/>
      <c r="C44" s="49">
        <f>5673306+26175+651891-274589</f>
        <v>6076783</v>
      </c>
      <c r="D44" s="50"/>
      <c r="E44" s="50"/>
      <c r="F44" s="50"/>
      <c r="G44" s="50"/>
      <c r="H44" s="48"/>
      <c r="I44" s="51"/>
      <c r="J44" s="49">
        <v>690217</v>
      </c>
      <c r="K44" s="50"/>
      <c r="L44" s="50"/>
      <c r="M44" s="50"/>
      <c r="N44" s="50"/>
      <c r="O44" s="50"/>
      <c r="P44" s="50"/>
      <c r="Q44" s="48"/>
      <c r="R44" s="49">
        <v>274589</v>
      </c>
      <c r="S44" s="50"/>
      <c r="T44" s="50"/>
      <c r="U44" s="50"/>
      <c r="V44" s="48"/>
      <c r="W44" s="51">
        <f t="shared" si="0"/>
        <v>7041589</v>
      </c>
      <c r="X44" s="51">
        <v>-2216998</v>
      </c>
      <c r="Y44" s="51">
        <f t="shared" si="1"/>
        <v>4824591</v>
      </c>
      <c r="Z44" s="51"/>
      <c r="AA44" s="51"/>
      <c r="AB44" s="52">
        <f>SUM(Y44:AA44)</f>
        <v>4824591</v>
      </c>
      <c r="AC44" s="53"/>
      <c r="AD44" s="53"/>
      <c r="AE44" s="53"/>
      <c r="AF44" s="53"/>
    </row>
    <row r="45" spans="1:32" ht="12.75">
      <c r="A45" s="47" t="s">
        <v>211</v>
      </c>
      <c r="B45" s="48"/>
      <c r="C45" s="56">
        <f>6494+1072016+5455-447729</f>
        <v>636236</v>
      </c>
      <c r="D45" s="57"/>
      <c r="E45" s="57"/>
      <c r="F45" s="57"/>
      <c r="G45" s="57"/>
      <c r="H45" s="57"/>
      <c r="I45" s="51"/>
      <c r="J45" s="49"/>
      <c r="K45" s="50"/>
      <c r="L45" s="50"/>
      <c r="M45" s="50"/>
      <c r="N45" s="50"/>
      <c r="O45" s="50"/>
      <c r="P45" s="50"/>
      <c r="Q45" s="48"/>
      <c r="R45" s="49">
        <v>447729</v>
      </c>
      <c r="S45" s="50"/>
      <c r="T45" s="50"/>
      <c r="U45" s="50"/>
      <c r="V45" s="48"/>
      <c r="W45" s="51">
        <f t="shared" si="0"/>
        <v>1083965</v>
      </c>
      <c r="X45" s="51">
        <v>-43267</v>
      </c>
      <c r="Y45" s="51">
        <f t="shared" si="1"/>
        <v>1040698</v>
      </c>
      <c r="Z45" s="51"/>
      <c r="AA45" s="51"/>
      <c r="AB45" s="52">
        <f>SUM(Y45:AA45)</f>
        <v>1040698</v>
      </c>
      <c r="AC45" s="53"/>
      <c r="AD45" s="53"/>
      <c r="AE45" s="53"/>
      <c r="AF45" s="53"/>
    </row>
    <row r="46" spans="1:32" ht="12.75">
      <c r="A46" s="47" t="s">
        <v>212</v>
      </c>
      <c r="B46" s="48"/>
      <c r="C46" s="49">
        <f>SUM(C41:H45)</f>
        <v>9304216</v>
      </c>
      <c r="D46" s="50"/>
      <c r="E46" s="50"/>
      <c r="F46" s="50"/>
      <c r="G46" s="50"/>
      <c r="H46" s="48"/>
      <c r="I46" s="51"/>
      <c r="J46" s="49"/>
      <c r="K46" s="50"/>
      <c r="L46" s="50"/>
      <c r="M46" s="50"/>
      <c r="N46" s="50"/>
      <c r="O46" s="50"/>
      <c r="P46" s="50"/>
      <c r="Q46" s="48"/>
      <c r="R46" s="49"/>
      <c r="S46" s="50"/>
      <c r="T46" s="50"/>
      <c r="U46" s="50"/>
      <c r="V46" s="48"/>
      <c r="W46" s="51">
        <f t="shared" si="0"/>
        <v>9304216</v>
      </c>
      <c r="X46" s="51">
        <f>SUM(X41:X45)</f>
        <v>-2314918</v>
      </c>
      <c r="Y46" s="51">
        <f>SUM(Y41:Y45)</f>
        <v>8401833</v>
      </c>
      <c r="Z46" s="51"/>
      <c r="AA46" s="51"/>
      <c r="AB46" s="51">
        <f>SUM(AB41:AB45)</f>
        <v>8401833</v>
      </c>
      <c r="AC46" s="53"/>
      <c r="AD46" s="53"/>
      <c r="AE46" s="53"/>
      <c r="AF46" s="53"/>
    </row>
    <row r="47" spans="1:32" ht="12.75">
      <c r="A47" s="54" t="s">
        <v>213</v>
      </c>
      <c r="B47" s="48"/>
      <c r="C47" s="49"/>
      <c r="D47" s="50"/>
      <c r="E47" s="50"/>
      <c r="F47" s="50"/>
      <c r="G47" s="50"/>
      <c r="H47" s="48"/>
      <c r="I47" s="51"/>
      <c r="J47" s="55"/>
      <c r="K47" s="50"/>
      <c r="L47" s="50"/>
      <c r="M47" s="50"/>
      <c r="N47" s="50"/>
      <c r="O47" s="50"/>
      <c r="P47" s="50"/>
      <c r="Q47" s="48"/>
      <c r="R47" s="49"/>
      <c r="S47" s="50"/>
      <c r="T47" s="50"/>
      <c r="U47" s="50"/>
      <c r="V47" s="48"/>
      <c r="W47" s="51"/>
      <c r="X47" s="52"/>
      <c r="Y47" s="52"/>
      <c r="Z47" s="52"/>
      <c r="AA47" s="52"/>
      <c r="AB47" s="52"/>
      <c r="AC47" s="53"/>
      <c r="AD47" s="53"/>
      <c r="AE47" s="53"/>
      <c r="AF47" s="53"/>
    </row>
    <row r="48" spans="1:32" ht="12.75">
      <c r="A48" s="47" t="s">
        <v>214</v>
      </c>
      <c r="B48" s="48"/>
      <c r="C48" s="49">
        <f>4000145+23763+558808-2130516-200000</f>
        <v>2252200</v>
      </c>
      <c r="D48" s="50"/>
      <c r="E48" s="50"/>
      <c r="F48" s="50"/>
      <c r="G48" s="50"/>
      <c r="H48" s="48"/>
      <c r="I48" s="51">
        <v>2130516</v>
      </c>
      <c r="J48" s="49"/>
      <c r="K48" s="50"/>
      <c r="L48" s="50"/>
      <c r="M48" s="50"/>
      <c r="N48" s="50"/>
      <c r="O48" s="50"/>
      <c r="P48" s="50"/>
      <c r="Q48" s="48"/>
      <c r="R48" s="49">
        <v>200000</v>
      </c>
      <c r="S48" s="50"/>
      <c r="T48" s="50"/>
      <c r="U48" s="50"/>
      <c r="V48" s="48"/>
      <c r="W48" s="51">
        <f t="shared" si="0"/>
        <v>4582716</v>
      </c>
      <c r="X48" s="51">
        <v>-235761</v>
      </c>
      <c r="Y48" s="51">
        <f t="shared" si="1"/>
        <v>4346955</v>
      </c>
      <c r="Z48" s="51"/>
      <c r="AA48" s="51"/>
      <c r="AB48" s="52">
        <f>SUM(Y48:AA48)</f>
        <v>4346955</v>
      </c>
      <c r="AC48" s="53"/>
      <c r="AD48" s="53"/>
      <c r="AE48" s="53"/>
      <c r="AF48" s="53"/>
    </row>
    <row r="49" spans="1:32" ht="12.75">
      <c r="A49" s="47" t="s">
        <v>215</v>
      </c>
      <c r="B49" s="48"/>
      <c r="C49" s="56">
        <f>22920+4686765+811426</f>
        <v>5521111</v>
      </c>
      <c r="D49" s="57"/>
      <c r="E49" s="57"/>
      <c r="F49" s="57"/>
      <c r="G49" s="57"/>
      <c r="H49" s="57"/>
      <c r="I49" s="51"/>
      <c r="J49" s="49"/>
      <c r="K49" s="50"/>
      <c r="L49" s="50"/>
      <c r="M49" s="50"/>
      <c r="N49" s="50"/>
      <c r="O49" s="50"/>
      <c r="P49" s="50"/>
      <c r="Q49" s="48"/>
      <c r="R49" s="49"/>
      <c r="S49" s="50"/>
      <c r="T49" s="50"/>
      <c r="U49" s="50"/>
      <c r="V49" s="48"/>
      <c r="W49" s="51">
        <f t="shared" si="0"/>
        <v>5521111</v>
      </c>
      <c r="X49" s="61">
        <f>-1055845+146501+15400+141600+114533</f>
        <v>-637811</v>
      </c>
      <c r="Y49" s="51">
        <f t="shared" si="1"/>
        <v>4883300</v>
      </c>
      <c r="Z49" s="51">
        <v>-15400</v>
      </c>
      <c r="AA49" s="51">
        <f>-146501-141600-114533</f>
        <v>-402634</v>
      </c>
      <c r="AB49" s="52">
        <f>SUM(Y49:AA49)</f>
        <v>4465266</v>
      </c>
      <c r="AC49" s="53"/>
      <c r="AD49" s="53"/>
      <c r="AE49" s="53"/>
      <c r="AF49" s="53"/>
    </row>
    <row r="50" spans="1:32" ht="12.75">
      <c r="A50" s="47" t="s">
        <v>216</v>
      </c>
      <c r="B50" s="48"/>
      <c r="C50" s="49">
        <f>SUM(C48:H49)</f>
        <v>7773311</v>
      </c>
      <c r="D50" s="50"/>
      <c r="E50" s="50"/>
      <c r="F50" s="50"/>
      <c r="G50" s="50"/>
      <c r="H50" s="48"/>
      <c r="I50" s="51"/>
      <c r="J50" s="49"/>
      <c r="K50" s="50"/>
      <c r="L50" s="50"/>
      <c r="M50" s="50"/>
      <c r="N50" s="50"/>
      <c r="O50" s="50"/>
      <c r="P50" s="50"/>
      <c r="Q50" s="48"/>
      <c r="R50" s="49"/>
      <c r="S50" s="50"/>
      <c r="T50" s="50"/>
      <c r="U50" s="50"/>
      <c r="V50" s="48"/>
      <c r="W50" s="51">
        <f t="shared" si="0"/>
        <v>7773311</v>
      </c>
      <c r="X50" s="51">
        <f>SUM(X48:X49)</f>
        <v>-873572</v>
      </c>
      <c r="Y50" s="51">
        <f>SUM(Y48:Y49)</f>
        <v>9230255</v>
      </c>
      <c r="Z50" s="51">
        <f>SUM(Z48:Z49)</f>
        <v>-15400</v>
      </c>
      <c r="AA50" s="51">
        <f>SUM(AA48:AA49)</f>
        <v>-402634</v>
      </c>
      <c r="AB50" s="51">
        <f>SUM(AB48:AB49)</f>
        <v>8812221</v>
      </c>
      <c r="AC50" s="53"/>
      <c r="AD50" s="53"/>
      <c r="AE50" s="53"/>
      <c r="AF50" s="53"/>
    </row>
    <row r="51" spans="1:32" ht="12.75">
      <c r="A51" s="54" t="s">
        <v>217</v>
      </c>
      <c r="B51" s="48"/>
      <c r="C51" s="49"/>
      <c r="D51" s="50"/>
      <c r="E51" s="50"/>
      <c r="F51" s="50"/>
      <c r="G51" s="50"/>
      <c r="H51" s="48"/>
      <c r="I51" s="51"/>
      <c r="J51" s="55"/>
      <c r="K51" s="50"/>
      <c r="L51" s="50"/>
      <c r="M51" s="50"/>
      <c r="N51" s="50"/>
      <c r="O51" s="50"/>
      <c r="P51" s="50"/>
      <c r="Q51" s="48"/>
      <c r="R51" s="49"/>
      <c r="S51" s="50"/>
      <c r="T51" s="50"/>
      <c r="U51" s="50"/>
      <c r="V51" s="48"/>
      <c r="W51" s="52"/>
      <c r="X51" s="52"/>
      <c r="Y51" s="52"/>
      <c r="Z51" s="52"/>
      <c r="AA51" s="52"/>
      <c r="AB51" s="52"/>
      <c r="AC51" s="53"/>
      <c r="AD51" s="53"/>
      <c r="AE51" s="53"/>
      <c r="AF51" s="53"/>
    </row>
    <row r="52" spans="1:32" ht="12.75">
      <c r="A52" s="47" t="s">
        <v>218</v>
      </c>
      <c r="B52" s="48"/>
      <c r="C52" s="62"/>
      <c r="D52" s="50"/>
      <c r="E52" s="50"/>
      <c r="F52" s="50"/>
      <c r="G52" s="50"/>
      <c r="H52" s="48"/>
      <c r="I52" s="63"/>
      <c r="J52" s="62"/>
      <c r="K52" s="50"/>
      <c r="L52" s="50"/>
      <c r="M52" s="50"/>
      <c r="N52" s="50"/>
      <c r="O52" s="50"/>
      <c r="P52" s="50"/>
      <c r="Q52" s="48"/>
      <c r="R52" s="62"/>
      <c r="S52" s="50"/>
      <c r="T52" s="50"/>
      <c r="U52" s="50"/>
      <c r="V52" s="48"/>
      <c r="W52" s="61">
        <f>2558377+8949+6566+441459</f>
        <v>3015351</v>
      </c>
      <c r="X52" s="51">
        <v>-1527156</v>
      </c>
      <c r="Y52" s="51">
        <f t="shared" si="1"/>
        <v>1488195</v>
      </c>
      <c r="Z52" s="63"/>
      <c r="AA52" s="63"/>
      <c r="AB52" s="64"/>
      <c r="AC52" s="53"/>
      <c r="AD52" s="53"/>
      <c r="AE52" s="53"/>
      <c r="AF52" s="53"/>
    </row>
    <row r="53" spans="1:32" ht="12.75">
      <c r="A53" s="47" t="s">
        <v>219</v>
      </c>
      <c r="B53" s="48"/>
      <c r="C53" s="62"/>
      <c r="D53" s="50"/>
      <c r="E53" s="50"/>
      <c r="F53" s="50"/>
      <c r="G53" s="50"/>
      <c r="H53" s="48"/>
      <c r="I53" s="63"/>
      <c r="J53" s="62"/>
      <c r="K53" s="50"/>
      <c r="L53" s="50"/>
      <c r="M53" s="50"/>
      <c r="N53" s="50"/>
      <c r="O53" s="50"/>
      <c r="P53" s="50"/>
      <c r="Q53" s="48"/>
      <c r="R53" s="62"/>
      <c r="S53" s="50"/>
      <c r="T53" s="50"/>
      <c r="U53" s="50"/>
      <c r="V53" s="48"/>
      <c r="W53" s="51"/>
      <c r="X53" s="51"/>
      <c r="Y53" s="51">
        <f t="shared" si="1"/>
        <v>0</v>
      </c>
      <c r="Z53" s="63"/>
      <c r="AA53" s="63"/>
      <c r="AB53" s="64"/>
      <c r="AC53" s="53"/>
      <c r="AD53" s="53"/>
      <c r="AE53" s="53"/>
      <c r="AF53" s="53"/>
    </row>
    <row r="54" spans="1:32" ht="12.75">
      <c r="A54" s="47" t="s">
        <v>220</v>
      </c>
      <c r="B54" s="48"/>
      <c r="C54" s="62"/>
      <c r="D54" s="50"/>
      <c r="E54" s="50"/>
      <c r="F54" s="50"/>
      <c r="G54" s="50"/>
      <c r="H54" s="48"/>
      <c r="I54" s="63"/>
      <c r="J54" s="62"/>
      <c r="K54" s="50"/>
      <c r="L54" s="50"/>
      <c r="M54" s="50"/>
      <c r="N54" s="50"/>
      <c r="O54" s="50"/>
      <c r="P54" s="50"/>
      <c r="Q54" s="48"/>
      <c r="R54" s="62"/>
      <c r="S54" s="50"/>
      <c r="T54" s="50"/>
      <c r="U54" s="50"/>
      <c r="V54" s="48"/>
      <c r="W54" s="51">
        <v>0</v>
      </c>
      <c r="X54" s="51"/>
      <c r="Y54" s="51">
        <f>+Y20+Y32+Y39+Y46+Y50+Y52</f>
        <v>89123606</v>
      </c>
      <c r="Z54" s="63"/>
      <c r="AA54" s="63"/>
      <c r="AB54" s="64"/>
      <c r="AC54" s="53"/>
      <c r="AD54" s="53"/>
      <c r="AE54" s="53"/>
      <c r="AF54" s="53"/>
    </row>
    <row r="55" spans="1:32" ht="12.75">
      <c r="A55" s="47" t="s">
        <v>221</v>
      </c>
      <c r="B55" s="48"/>
      <c r="C55" s="62"/>
      <c r="D55" s="50"/>
      <c r="E55" s="50"/>
      <c r="F55" s="50"/>
      <c r="G55" s="50"/>
      <c r="H55" s="48"/>
      <c r="I55" s="63"/>
      <c r="J55" s="62"/>
      <c r="K55" s="50"/>
      <c r="L55" s="50"/>
      <c r="M55" s="50"/>
      <c r="N55" s="50"/>
      <c r="O55" s="50"/>
      <c r="P55" s="50"/>
      <c r="Q55" s="48"/>
      <c r="R55" s="62"/>
      <c r="S55" s="50"/>
      <c r="T55" s="50"/>
      <c r="U55" s="50"/>
      <c r="V55" s="48"/>
      <c r="W55" s="51">
        <v>0</v>
      </c>
      <c r="X55" s="51">
        <v>0</v>
      </c>
      <c r="Y55" s="51">
        <f t="shared" si="1"/>
        <v>0</v>
      </c>
      <c r="Z55" s="63"/>
      <c r="AA55" s="63"/>
      <c r="AB55" s="64"/>
      <c r="AC55" s="53"/>
      <c r="AD55" s="53"/>
      <c r="AE55" s="53"/>
      <c r="AF55" s="53"/>
    </row>
    <row r="56" spans="1:32" ht="12.75">
      <c r="A56" s="54" t="s">
        <v>222</v>
      </c>
      <c r="B56" s="50"/>
      <c r="C56" s="50"/>
      <c r="D56" s="50"/>
      <c r="E56" s="50"/>
      <c r="F56" s="50"/>
      <c r="G56" s="50"/>
      <c r="H56" s="50"/>
      <c r="I56" s="48"/>
      <c r="J56" s="55"/>
      <c r="K56" s="50"/>
      <c r="L56" s="50"/>
      <c r="M56" s="50"/>
      <c r="N56" s="50"/>
      <c r="O56" s="50"/>
      <c r="P56" s="50"/>
      <c r="Q56" s="48"/>
      <c r="R56" s="49"/>
      <c r="S56" s="50"/>
      <c r="T56" s="50"/>
      <c r="U56" s="50"/>
      <c r="V56" s="48"/>
      <c r="W56" s="52"/>
      <c r="X56" s="52"/>
      <c r="Y56" s="52"/>
      <c r="Z56" s="52"/>
      <c r="AA56" s="52"/>
      <c r="AB56" s="52"/>
      <c r="AC56" s="53"/>
      <c r="AD56" s="53"/>
      <c r="AE56" s="53"/>
      <c r="AF56" s="53"/>
    </row>
    <row r="57" spans="1:32" ht="12.75">
      <c r="A57" s="54" t="s">
        <v>213</v>
      </c>
      <c r="B57" s="48"/>
      <c r="C57" s="49"/>
      <c r="D57" s="50"/>
      <c r="E57" s="50"/>
      <c r="F57" s="50"/>
      <c r="G57" s="50"/>
      <c r="H57" s="48"/>
      <c r="I57" s="51"/>
      <c r="J57" s="55"/>
      <c r="K57" s="50"/>
      <c r="L57" s="50"/>
      <c r="M57" s="50"/>
      <c r="N57" s="50"/>
      <c r="O57" s="50"/>
      <c r="P57" s="50"/>
      <c r="Q57" s="48"/>
      <c r="R57" s="49"/>
      <c r="S57" s="50"/>
      <c r="T57" s="50"/>
      <c r="U57" s="50"/>
      <c r="V57" s="48"/>
      <c r="W57" s="52"/>
      <c r="X57" s="52"/>
      <c r="Y57" s="52"/>
      <c r="Z57" s="52"/>
      <c r="AA57" s="52"/>
      <c r="AB57" s="52"/>
      <c r="AC57" s="53"/>
      <c r="AD57" s="53"/>
      <c r="AE57" s="53"/>
      <c r="AF57" s="53"/>
    </row>
    <row r="58" spans="1:32" ht="12.75">
      <c r="A58" s="47" t="s">
        <v>223</v>
      </c>
      <c r="B58" s="48"/>
      <c r="C58" s="62"/>
      <c r="D58" s="50"/>
      <c r="E58" s="50"/>
      <c r="F58" s="50"/>
      <c r="G58" s="50"/>
      <c r="H58" s="48"/>
      <c r="I58" s="63"/>
      <c r="J58" s="62"/>
      <c r="K58" s="50"/>
      <c r="L58" s="50"/>
      <c r="M58" s="50"/>
      <c r="N58" s="50"/>
      <c r="O58" s="50"/>
      <c r="P58" s="50"/>
      <c r="Q58" s="48"/>
      <c r="R58" s="62"/>
      <c r="S58" s="50"/>
      <c r="T58" s="50"/>
      <c r="U58" s="50"/>
      <c r="V58" s="48"/>
      <c r="W58" s="51">
        <f>126443+798</f>
        <v>127241</v>
      </c>
      <c r="X58" s="63"/>
      <c r="Y58" s="63"/>
      <c r="Z58" s="63"/>
      <c r="AA58" s="63"/>
      <c r="AB58" s="64"/>
      <c r="AC58" s="53"/>
      <c r="AD58" s="53"/>
      <c r="AE58" s="53"/>
      <c r="AF58" s="53"/>
    </row>
    <row r="59" spans="1:32" ht="12.75">
      <c r="A59" s="47" t="s">
        <v>224</v>
      </c>
      <c r="B59" s="48"/>
      <c r="C59" s="62"/>
      <c r="D59" s="50"/>
      <c r="E59" s="50"/>
      <c r="F59" s="50"/>
      <c r="G59" s="50"/>
      <c r="H59" s="48"/>
      <c r="I59" s="63"/>
      <c r="J59" s="62"/>
      <c r="K59" s="50"/>
      <c r="L59" s="50"/>
      <c r="M59" s="50"/>
      <c r="N59" s="50"/>
      <c r="O59" s="50"/>
      <c r="P59" s="50"/>
      <c r="Q59" s="48"/>
      <c r="R59" s="62"/>
      <c r="S59" s="50"/>
      <c r="T59" s="50"/>
      <c r="U59" s="50"/>
      <c r="V59" s="48"/>
      <c r="W59" s="51">
        <f>78440+495</f>
        <v>78935</v>
      </c>
      <c r="X59" s="63"/>
      <c r="Y59" s="63"/>
      <c r="Z59" s="63"/>
      <c r="AA59" s="63"/>
      <c r="AB59" s="64"/>
      <c r="AC59" s="53"/>
      <c r="AD59" s="53"/>
      <c r="AE59" s="53"/>
      <c r="AF59" s="53"/>
    </row>
    <row r="60" spans="1:32" ht="8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1:32" ht="8.25" customHeight="1">
      <c r="A61" s="65" t="s">
        <v>225</v>
      </c>
      <c r="B61" s="66"/>
      <c r="C61" s="66"/>
      <c r="D61" s="66"/>
      <c r="E61" s="66"/>
      <c r="F61" s="66"/>
      <c r="G61" s="66"/>
      <c r="H61" s="66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1:3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</row>
    <row r="63" spans="1:3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</row>
    <row r="64" spans="1:3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</row>
    <row r="65" spans="1:3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</row>
    <row r="66" spans="1:3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</row>
    <row r="67" spans="1:3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1:3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3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1:3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</row>
  </sheetData>
  <sheetProtection/>
  <mergeCells count="194">
    <mergeCell ref="A61:H61"/>
    <mergeCell ref="A58:B58"/>
    <mergeCell ref="C58:H58"/>
    <mergeCell ref="J58:Q58"/>
    <mergeCell ref="R58:V58"/>
    <mergeCell ref="A59:B59"/>
    <mergeCell ref="C59:H59"/>
    <mergeCell ref="J59:Q59"/>
    <mergeCell ref="R59:V59"/>
    <mergeCell ref="A56:I56"/>
    <mergeCell ref="J56:Q56"/>
    <mergeCell ref="R56:V56"/>
    <mergeCell ref="A57:B57"/>
    <mergeCell ref="C57:H57"/>
    <mergeCell ref="J57:Q57"/>
    <mergeCell ref="R57:V57"/>
    <mergeCell ref="A54:B54"/>
    <mergeCell ref="C54:H54"/>
    <mergeCell ref="J54:Q54"/>
    <mergeCell ref="R54:V54"/>
    <mergeCell ref="A55:B55"/>
    <mergeCell ref="C55:H55"/>
    <mergeCell ref="J55:Q55"/>
    <mergeCell ref="R55:V55"/>
    <mergeCell ref="A52:B52"/>
    <mergeCell ref="C52:H52"/>
    <mergeCell ref="J52:Q52"/>
    <mergeCell ref="R52:V52"/>
    <mergeCell ref="A53:B53"/>
    <mergeCell ref="C53:H53"/>
    <mergeCell ref="J53:Q53"/>
    <mergeCell ref="R53:V53"/>
    <mergeCell ref="A50:B50"/>
    <mergeCell ref="C50:H50"/>
    <mergeCell ref="J50:Q50"/>
    <mergeCell ref="R50:V50"/>
    <mergeCell ref="A51:B51"/>
    <mergeCell ref="C51:H51"/>
    <mergeCell ref="J51:Q51"/>
    <mergeCell ref="R51:V51"/>
    <mergeCell ref="A48:B48"/>
    <mergeCell ref="C48:H48"/>
    <mergeCell ref="J48:Q48"/>
    <mergeCell ref="R48:V48"/>
    <mergeCell ref="A49:B49"/>
    <mergeCell ref="C49:H49"/>
    <mergeCell ref="J49:Q49"/>
    <mergeCell ref="R49:V49"/>
    <mergeCell ref="A46:B46"/>
    <mergeCell ref="C46:H46"/>
    <mergeCell ref="J46:Q46"/>
    <mergeCell ref="R46:V46"/>
    <mergeCell ref="A47:B47"/>
    <mergeCell ref="C47:H47"/>
    <mergeCell ref="J47:Q47"/>
    <mergeCell ref="R47:V47"/>
    <mergeCell ref="A44:B44"/>
    <mergeCell ref="C44:H44"/>
    <mergeCell ref="J44:Q44"/>
    <mergeCell ref="R44:V44"/>
    <mergeCell ref="A45:B45"/>
    <mergeCell ref="C45:H45"/>
    <mergeCell ref="J45:Q45"/>
    <mergeCell ref="R45:V45"/>
    <mergeCell ref="A42:B42"/>
    <mergeCell ref="C42:H42"/>
    <mergeCell ref="J42:Q42"/>
    <mergeCell ref="R42:V42"/>
    <mergeCell ref="A43:B43"/>
    <mergeCell ref="C43:H43"/>
    <mergeCell ref="J43:Q43"/>
    <mergeCell ref="R43:V43"/>
    <mergeCell ref="A40:B40"/>
    <mergeCell ref="C40:H40"/>
    <mergeCell ref="J40:Q40"/>
    <mergeCell ref="R40:V40"/>
    <mergeCell ref="A41:B41"/>
    <mergeCell ref="C41:H41"/>
    <mergeCell ref="J41:Q41"/>
    <mergeCell ref="R41:V41"/>
    <mergeCell ref="A38:B38"/>
    <mergeCell ref="C38:H38"/>
    <mergeCell ref="J38:Q38"/>
    <mergeCell ref="R38:V38"/>
    <mergeCell ref="A39:B39"/>
    <mergeCell ref="C39:H39"/>
    <mergeCell ref="J39:Q39"/>
    <mergeCell ref="R39:V39"/>
    <mergeCell ref="A36:B36"/>
    <mergeCell ref="C36:H36"/>
    <mergeCell ref="J36:Q36"/>
    <mergeCell ref="R36:V36"/>
    <mergeCell ref="A37:B37"/>
    <mergeCell ref="C37:H37"/>
    <mergeCell ref="J37:Q37"/>
    <mergeCell ref="R37:V37"/>
    <mergeCell ref="A34:B34"/>
    <mergeCell ref="C34:H34"/>
    <mergeCell ref="J34:Q34"/>
    <mergeCell ref="R34:V34"/>
    <mergeCell ref="A35:B35"/>
    <mergeCell ref="C35:H35"/>
    <mergeCell ref="J35:Q35"/>
    <mergeCell ref="R35:V35"/>
    <mergeCell ref="A32:B32"/>
    <mergeCell ref="C32:H32"/>
    <mergeCell ref="J32:Q32"/>
    <mergeCell ref="R32:V32"/>
    <mergeCell ref="A33:B33"/>
    <mergeCell ref="C33:H33"/>
    <mergeCell ref="J33:Q33"/>
    <mergeCell ref="R33:V33"/>
    <mergeCell ref="A30:B30"/>
    <mergeCell ref="C30:H30"/>
    <mergeCell ref="J30:Q30"/>
    <mergeCell ref="R30:V30"/>
    <mergeCell ref="A31:B31"/>
    <mergeCell ref="C31:H31"/>
    <mergeCell ref="J31:Q31"/>
    <mergeCell ref="R31:V31"/>
    <mergeCell ref="A28:B28"/>
    <mergeCell ref="C28:H28"/>
    <mergeCell ref="J28:Q28"/>
    <mergeCell ref="R28:V28"/>
    <mergeCell ref="A29:B29"/>
    <mergeCell ref="C29:H29"/>
    <mergeCell ref="J29:Q29"/>
    <mergeCell ref="R29:V29"/>
    <mergeCell ref="A26:B26"/>
    <mergeCell ref="C26:H26"/>
    <mergeCell ref="J26:Q26"/>
    <mergeCell ref="R26:V26"/>
    <mergeCell ref="A27:B27"/>
    <mergeCell ref="C27:H27"/>
    <mergeCell ref="J27:Q27"/>
    <mergeCell ref="R27:V27"/>
    <mergeCell ref="A24:B24"/>
    <mergeCell ref="C24:H24"/>
    <mergeCell ref="J24:Q24"/>
    <mergeCell ref="R24:V24"/>
    <mergeCell ref="A25:B25"/>
    <mergeCell ref="C25:H25"/>
    <mergeCell ref="J25:Q25"/>
    <mergeCell ref="R25:V25"/>
    <mergeCell ref="A22:B22"/>
    <mergeCell ref="C22:H22"/>
    <mergeCell ref="J22:Q22"/>
    <mergeCell ref="R22:V22"/>
    <mergeCell ref="A23:B23"/>
    <mergeCell ref="C23:H23"/>
    <mergeCell ref="J23:Q23"/>
    <mergeCell ref="R23:V23"/>
    <mergeCell ref="A20:B20"/>
    <mergeCell ref="C20:H20"/>
    <mergeCell ref="J20:Q20"/>
    <mergeCell ref="R20:V20"/>
    <mergeCell ref="A21:B21"/>
    <mergeCell ref="C21:H21"/>
    <mergeCell ref="J21:Q21"/>
    <mergeCell ref="R21:V21"/>
    <mergeCell ref="A18:B18"/>
    <mergeCell ref="C18:H18"/>
    <mergeCell ref="J18:Q18"/>
    <mergeCell ref="R18:V18"/>
    <mergeCell ref="A19:B19"/>
    <mergeCell ref="C19:H19"/>
    <mergeCell ref="J19:Q19"/>
    <mergeCell ref="R19:V19"/>
    <mergeCell ref="A16:B16"/>
    <mergeCell ref="C16:H16"/>
    <mergeCell ref="J16:Q16"/>
    <mergeCell ref="R16:V16"/>
    <mergeCell ref="A17:B17"/>
    <mergeCell ref="C17:H17"/>
    <mergeCell ref="J17:Q17"/>
    <mergeCell ref="R17:V17"/>
    <mergeCell ref="A14:B14"/>
    <mergeCell ref="C14:H14"/>
    <mergeCell ref="J14:Q14"/>
    <mergeCell ref="R14:V14"/>
    <mergeCell ref="A15:B15"/>
    <mergeCell ref="C15:H15"/>
    <mergeCell ref="J15:Q15"/>
    <mergeCell ref="R15:V15"/>
    <mergeCell ref="A3:A11"/>
    <mergeCell ref="F3:O3"/>
    <mergeCell ref="Q3:R3"/>
    <mergeCell ref="T3:U3"/>
    <mergeCell ref="G5:J7"/>
    <mergeCell ref="D6:D8"/>
    <mergeCell ref="M6:M8"/>
    <mergeCell ref="O7:T9"/>
    <mergeCell ref="D11:D12"/>
    <mergeCell ref="H11:K12"/>
  </mergeCells>
  <printOptions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paperSize="8" scale="8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2013-08-16T10:56:19Z</cp:lastPrinted>
  <dcterms:created xsi:type="dcterms:W3CDTF">2013-08-08T14:01:49Z</dcterms:created>
  <dcterms:modified xsi:type="dcterms:W3CDTF">2014-10-03T14:39:26Z</dcterms:modified>
  <cp:category/>
  <cp:version/>
  <cp:contentType/>
  <cp:contentStatus/>
</cp:coreProperties>
</file>