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School Funding Team\SFT\Formula Funding\2023-24\Other\Consultations 2023-24\Schools Block 2023-24\"/>
    </mc:Choice>
  </mc:AlternateContent>
  <workbookProtection workbookAlgorithmName="SHA-512" workbookHashValue="offcVSJgE0/hrqZXGKSYapqEXkK0xcjwBVrjayjYaQgXgWOed1XzK268L5bPy7CiKYXiELjgCu/4vdxeWVRW3A==" workbookSaltValue="SxqgGZ7d1vrhYKVd0ob61Q==" workbookSpinCount="100000" lockStructure="1"/>
  <bookViews>
    <workbookView xWindow="480" yWindow="80" windowWidth="18200" windowHeight="11310"/>
  </bookViews>
  <sheets>
    <sheet name="Appendix 1b" sheetId="1" r:id="rId1"/>
    <sheet name="School List" sheetId="8" state="veryHidden" r:id="rId2"/>
    <sheet name="2022-23 Pupils" sheetId="5" state="veryHidden" r:id="rId3"/>
    <sheet name="2022-23 IST P" sheetId="3" state="veryHidden" r:id="rId4"/>
    <sheet name="2022-23 IST S" sheetId="7" state="veryHidden" r:id="rId5"/>
    <sheet name="2023-24 Pupils" sheetId="4" state="veryHidden" r:id="rId6"/>
    <sheet name="2023-24 IST P" sheetId="2" state="veryHidden" r:id="rId7"/>
    <sheet name="2023-24 IST S" sheetId="6" state="veryHidden" r:id="rId8"/>
  </sheets>
  <definedNames>
    <definedName name="_xlnm.Print_Area" localSheetId="0">'Appendix 1b'!$A$1:$J$36</definedName>
  </definedNames>
  <calcPr calcId="162913"/>
</workbook>
</file>

<file path=xl/calcChain.xml><?xml version="1.0" encoding="utf-8"?>
<calcChain xmlns="http://schemas.openxmlformats.org/spreadsheetml/2006/main">
  <c r="H3" i="1" l="1"/>
  <c r="B30" i="1" l="1"/>
  <c r="I30" i="1" s="1"/>
  <c r="C30" i="1"/>
  <c r="J30" i="1" s="1"/>
  <c r="B8" i="1"/>
  <c r="E8" i="1"/>
  <c r="B10" i="1"/>
  <c r="C16" i="1"/>
  <c r="F28" i="1"/>
  <c r="F26" i="1"/>
  <c r="F18" i="1"/>
  <c r="F10" i="1"/>
  <c r="E22" i="1"/>
  <c r="E14" i="1"/>
  <c r="F24" i="1"/>
  <c r="F16" i="1"/>
  <c r="E28" i="1"/>
  <c r="E20" i="1"/>
  <c r="E12" i="1"/>
  <c r="C8" i="1"/>
  <c r="E26" i="1"/>
  <c r="F20" i="1"/>
  <c r="E24" i="1"/>
  <c r="F8" i="1"/>
  <c r="F22" i="1"/>
  <c r="F14" i="1"/>
  <c r="E18" i="1"/>
  <c r="E10" i="1"/>
  <c r="F12" i="1"/>
  <c r="E16" i="1"/>
  <c r="C24" i="1"/>
  <c r="C18" i="1"/>
  <c r="C28" i="1"/>
  <c r="C22" i="1"/>
  <c r="C20" i="1"/>
  <c r="C26" i="1"/>
  <c r="C10" i="1"/>
  <c r="B16" i="1"/>
  <c r="B24" i="1"/>
  <c r="B18" i="1"/>
  <c r="B26" i="1"/>
  <c r="C12" i="1"/>
  <c r="B12" i="1"/>
  <c r="B20" i="1"/>
  <c r="B28" i="1"/>
  <c r="C14" i="1"/>
  <c r="B14" i="1"/>
  <c r="B22" i="1"/>
  <c r="J16" i="1" l="1"/>
  <c r="J22" i="1"/>
  <c r="J8" i="1"/>
  <c r="J12" i="1"/>
  <c r="J18" i="1"/>
  <c r="I14" i="1"/>
  <c r="J26" i="1"/>
  <c r="I20" i="1"/>
  <c r="I10" i="1"/>
  <c r="I18" i="1"/>
  <c r="I24" i="1"/>
  <c r="I22" i="1"/>
  <c r="J28" i="1"/>
  <c r="I8" i="1"/>
  <c r="I28" i="1"/>
  <c r="I26" i="1"/>
  <c r="I16" i="1"/>
  <c r="J14" i="1"/>
  <c r="J20" i="1"/>
  <c r="I12" i="1"/>
  <c r="J24" i="1"/>
  <c r="J10" i="1"/>
  <c r="F32" i="1"/>
  <c r="E32" i="1"/>
  <c r="E33" i="1" l="1"/>
  <c r="F33" i="1"/>
  <c r="C32" i="1" l="1"/>
  <c r="C33" i="1" l="1"/>
  <c r="J32" i="1"/>
  <c r="J33" i="1" l="1"/>
  <c r="B32" i="1"/>
  <c r="I32" i="1" l="1"/>
  <c r="B33" i="1"/>
  <c r="I33" i="1" s="1"/>
</calcChain>
</file>

<file path=xl/comments1.xml><?xml version="1.0" encoding="utf-8"?>
<comments xmlns="http://schemas.openxmlformats.org/spreadsheetml/2006/main">
  <authors>
    <author>Sarah North</author>
    <author>Andrew Redding</author>
  </authors>
  <commentList>
    <comment ref="I7" authorId="0" shapeId="0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including age 16+ but in Yr 11</t>
        </r>
      </text>
    </comment>
    <comment ref="N7" authorId="1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need to make this closely align with no.s that would be recorded in Oct 16 Census - i.e. 16/17 AY no.s</t>
        </r>
      </text>
    </comment>
    <comment ref="O7" authorId="1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need to make this closely align with no.s that would be recorded in Oct 16 Census - i.e. 16/17 AY no.s</t>
        </r>
      </text>
    </comment>
    <comment ref="Q7" authorId="1" shape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manual inut as circular - see blue tab</t>
        </r>
      </text>
    </comment>
    <comment ref="P22" authorId="1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full at October 2016</t>
        </r>
      </text>
    </comment>
    <comment ref="N27" authorId="1" shape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DSP is closed / to close
behaviour centre is this still open 
not added - JS 22.11.16 - vast majority of children in PBC are still on roll of placing school</t>
        </r>
      </text>
    </comment>
    <comment ref="N34" authorId="1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new expanded provison - need to increase this number - oct occupancy warrants this</t>
        </r>
      </text>
    </comment>
    <comment ref="P38" authorId="1" shape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at Sept 18 has 6 out of 7 year groups; 19/20 is last year of growth</t>
        </r>
      </text>
    </comment>
    <comment ref="P40" authorId="1" shape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At Sept 2018 all year groups</t>
        </r>
      </text>
    </comment>
    <comment ref="N54" authorId="1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adjusted back to 16/17 original number</t>
        </r>
      </text>
    </comment>
    <comment ref="N58" authorId="1" shape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funded on actual occupancy because still establishing</t>
        </r>
      </text>
    </comment>
    <comment ref="N59" authorId="1" shape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behaviour centre is this still open 
not added see Carrwood note - PBC children are still on roll of schools placing</t>
        </r>
      </text>
    </comment>
    <comment ref="N64" authorId="1" shape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behaviour centre is this still open 
not added see Carrwood note - PBC children are still on roll of schools placing</t>
        </r>
      </text>
    </comment>
    <comment ref="N75" authorId="1" shape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REMOVED - CLOSED PROVISION</t>
        </r>
      </text>
    </comment>
    <comment ref="S77" authorId="1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WAS 630 IN CENSUS DOWLOAD. DATASET = 629</t>
        </r>
      </text>
    </comment>
    <comment ref="N84" authorId="1" shape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behaviour centre is this still open 
not added see Carrwood note - PBC children are still on roll of schools placing</t>
        </r>
      </text>
    </comment>
    <comment ref="E168" authorId="1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84" authorId="1" shape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At Sept 2018 all year groups</t>
        </r>
      </text>
    </comment>
    <comment ref="P185" authorId="1" shape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all year groups full at October 2016
</t>
        </r>
      </text>
    </comment>
    <comment ref="O186" authorId="1" shape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funded on actual occupancy because still establishing</t>
        </r>
      </text>
    </comment>
    <comment ref="P186" authorId="1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Oct 2020 should ow be full</t>
        </r>
      </text>
    </comment>
    <comment ref="Q186" authorId="1" shape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we said we would not adjust this</t>
        </r>
      </text>
    </comment>
    <comment ref="O188" authorId="1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adjusted back to 16/17 original number</t>
        </r>
      </text>
    </comment>
    <comment ref="P192" authorId="1" shape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all year groups full at October 2015
</t>
        </r>
      </text>
    </comment>
    <comment ref="P196" authorId="1" shape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all year groups full at October 2017
</t>
        </r>
      </text>
    </comment>
    <comment ref="O197" authorId="1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adjusted back to 16/17 original number</t>
        </r>
      </text>
    </comment>
    <comment ref="O201" authorId="1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adjusted back to 16/17 original number</t>
        </r>
      </text>
    </comment>
    <comment ref="O202" authorId="1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adjusted back to 16/17 original number</t>
        </r>
      </text>
    </comment>
    <comment ref="O203" authorId="1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adjusted back to 16/17 original number</t>
        </r>
      </text>
    </comment>
    <comment ref="P205" authorId="1" shape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may be adding primary provision</t>
        </r>
      </text>
    </comment>
    <comment ref="H206" authorId="1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October 21 have 3 years groups full KS3</t>
        </r>
      </text>
    </comment>
    <comment ref="I206" authorId="1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Oct 22 will have a year 10 into KS4</t>
        </r>
      </text>
    </comment>
    <comment ref="P206" authorId="1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new Sept 19 600 11-16
was 120 but 140 is closer to actual intake, especially as school has 134 in year 9 that will move into year 10 in Oct 2022</t>
        </r>
      </text>
    </comment>
    <comment ref="H207" authorId="1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October 21 have 3 years groups full KS3</t>
        </r>
      </text>
    </comment>
    <comment ref="I207" authorId="1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Oct 22 will have a year 10 into KS4</t>
        </r>
      </text>
    </comment>
    <comment ref="P207" authorId="1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new Sept 19 but uncertain 800 11-18
may take 120 year 7 + 60 year 8 when inityially open
PUT BAK IN 120</t>
        </r>
      </text>
    </comment>
  </commentList>
</comments>
</file>

<file path=xl/comments2.xml><?xml version="1.0" encoding="utf-8"?>
<comments xmlns="http://schemas.openxmlformats.org/spreadsheetml/2006/main">
  <authors>
    <author>andrew.redding</author>
    <author>Jonty Holden</author>
    <author>Andrew Redding</author>
    <author>Sarah North</author>
  </authors>
  <commentList>
    <comment ref="C4" authorId="0" shapeId="0">
      <text>
        <r>
          <rPr>
            <b/>
            <sz val="8"/>
            <color indexed="81"/>
            <rFont val="Tahoma"/>
            <family val="2"/>
          </rPr>
          <t>sarah.north:</t>
        </r>
        <r>
          <rPr>
            <sz val="8"/>
            <color indexed="81"/>
            <rFont val="Tahoma"/>
            <family val="2"/>
          </rPr>
          <t xml:space="preserve">
don't adjust DfE no once sheets are set up</t>
        </r>
      </text>
    </comment>
    <comment ref="M4" authorId="1" shapeId="0">
      <text>
        <r>
          <rPr>
            <b/>
            <sz val="9"/>
            <color indexed="81"/>
            <rFont val="Tahoma"/>
            <family val="2"/>
          </rPr>
          <t>Jonty Holden:</t>
        </r>
        <r>
          <rPr>
            <sz val="9"/>
            <color indexed="81"/>
            <rFont val="Tahoma"/>
            <family val="2"/>
          </rPr>
          <t xml:space="preserve">
Check Correct for 22/23
</t>
        </r>
      </text>
    </comment>
    <comment ref="O4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given NFF 18/19 move to RBA funding based on APT I would rather have any excess provision in the figures in the APT rather than in any contingency
</t>
        </r>
      </text>
    </comment>
    <comment ref="P4" authorId="3" shapeId="0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no PFI schools in Primary phase</t>
        </r>
      </text>
    </comment>
    <comment ref="Q4" authorId="2" shape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if add a cash value separately rather than adjusting pupil numbers; if do this then will need to remove from MFG</t>
        </r>
      </text>
    </comment>
    <comment ref="S4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careful doesn’t affct knock on to totals</t>
        </r>
      </text>
    </comment>
    <comment ref="M9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only once in secondary IST</t>
        </r>
      </text>
    </comment>
    <comment ref="O9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only once in secondary IST</t>
        </r>
      </text>
    </comment>
    <comment ref="T9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only once in secondary IST</t>
        </r>
      </text>
    </comment>
    <comment ref="U9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only once in secondary IST</t>
        </r>
      </text>
    </comment>
    <comment ref="C14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10.4.18 new DfE no. of 2045</t>
        </r>
      </text>
    </comment>
    <comment ref="M19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only once in secondary IST</t>
        </r>
      </text>
    </comment>
    <comment ref="O19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only once in secondary IST</t>
        </r>
      </text>
    </comment>
    <comment ref="T19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only once in secondary IST</t>
        </r>
      </text>
    </comment>
    <comment ref="U19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only once in secondary IST</t>
        </r>
      </text>
    </comment>
    <comment ref="M20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only once in secondary IST</t>
        </r>
      </text>
    </comment>
    <comment ref="O20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only once in secondary IST</t>
        </r>
      </text>
    </comment>
    <comment ref="T20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only once in secondary IST</t>
        </r>
      </text>
    </comment>
    <comment ref="U20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only once in secondary IST</t>
        </r>
      </text>
    </comment>
    <comment ref="O30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although would expect 20% - kept at 100% for now</t>
        </r>
      </text>
    </comment>
    <comment ref="M35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only once in secondary IST</t>
        </r>
      </text>
    </comment>
    <comment ref="O35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only once in secondary IST</t>
        </r>
      </text>
    </comment>
    <comment ref="T35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only once in secondary IST</t>
        </r>
      </text>
    </comment>
    <comment ref="U35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only once in secondary IST</t>
        </r>
      </text>
    </comment>
    <comment ref="O37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checked TM with Dixons Trinity</t>
        </r>
      </text>
    </comment>
    <comment ref="D79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was Lister Primary School</t>
        </r>
      </text>
    </comment>
    <comment ref="C95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new = 2063</t>
        </r>
      </text>
    </comment>
    <comment ref="O122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although would expect 20% - kept at 100% for now</t>
        </r>
      </text>
    </comment>
    <comment ref="O123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although would expect 20% - kept at 100% for now</t>
        </r>
      </text>
    </comment>
    <comment ref="D134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sharon brear 18.11.21 conversion 1 April</t>
        </r>
      </text>
    </comment>
    <comment ref="O134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although would expect 20% - kept at 100% for now</t>
        </r>
      </text>
    </comment>
    <comment ref="C149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10.4.18  new DfE no. 2042</t>
        </r>
      </text>
    </comment>
    <comment ref="M167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need this to be £175k x2 *7/12 - entitled to full allocation of x2 closing schools in year they amalgamate - next year only get 85% of both</t>
        </r>
      </text>
    </comment>
  </commentList>
</comments>
</file>

<file path=xl/comments3.xml><?xml version="1.0" encoding="utf-8"?>
<comments xmlns="http://schemas.openxmlformats.org/spreadsheetml/2006/main">
  <authors>
    <author>Andrew Redding</author>
    <author>Sarah North</author>
  </authors>
  <commentList>
    <comment ref="O4" authorId="0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given NFF 18/19 move to RBA funding based on APT I would rather have any excess provision in the figures in the APT rather than in any contingency
</t>
        </r>
      </text>
    </comment>
    <comment ref="Q4" authorId="0" shape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if add a cash value separately rather than adjusting pupil numbers; if do this then will need to remove from MFG</t>
        </r>
      </text>
    </comment>
    <comment ref="S4" authorId="0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careful doesn't knock on to totals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does this come in before the MFG??</t>
        </r>
      </text>
    </comment>
    <comment ref="D5" authorId="1" shapeId="0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2er element only</t>
        </r>
      </text>
    </comment>
    <comment ref="D10" authorId="1" shapeId="0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2er element only</t>
        </r>
      </text>
    </comment>
    <comment ref="D11" authorId="1" shapeId="0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2er element only</t>
        </r>
      </text>
    </comment>
    <comment ref="D14" authorId="1" shapeId="0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2er element only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new 4086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was Queensbury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new number 4073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former Samuel Lister)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actual 4084
URN 147067</t>
        </r>
      </text>
    </comment>
    <comment ref="D38" authorId="0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look at what we did for bradford forster
run by feversham; use feversham data
600-660 places 11-16
definate opening Sept 19</t>
        </r>
      </text>
    </comment>
    <comment ref="Q38" authorId="0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need to update to match the APT (december)
alsoneeds to be removed from next year's baseline calc
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actual is 4087 URN 147204</t>
        </r>
      </text>
    </comment>
    <comment ref="D39" authorId="0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800 places 11-18
NOT SURE SEPT 19
9.10.18 - latest is opening sept on in temporary buildings. Steve Jenks. Assume therefore, budget provision is needed</t>
        </r>
      </text>
    </comment>
    <comment ref="O39" authorId="0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previously used Laisterdyke Enterprise Works (TM email). New build may need reviewing</t>
        </r>
      </text>
    </comment>
    <comment ref="Q39" authorId="0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need to update to match the APT (december)
alsoneeds to be removed from next year's baseline calc
</t>
        </r>
      </text>
    </comment>
    <comment ref="T52" authorId="0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new cost</t>
        </r>
      </text>
    </comment>
    <comment ref="U52" authorId="0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before changing numbers on a 0% MFG - wouln't expect this to be much different
affected by the BSF re-profiling where acadenies are on the MFG</t>
        </r>
      </text>
    </comment>
    <comment ref="V52" authorId="0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could reduce </t>
        </r>
      </text>
    </comment>
    <comment ref="T53" authorId="0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where we wish to save money - changes in these are most significant</t>
        </r>
      </text>
    </comment>
  </commentList>
</comments>
</file>

<file path=xl/comments4.xml><?xml version="1.0" encoding="utf-8"?>
<comments xmlns="http://schemas.openxmlformats.org/spreadsheetml/2006/main">
  <authors>
    <author>Sarah North</author>
    <author>Andrew Redding</author>
  </authors>
  <commentList>
    <comment ref="I7" authorId="0" shapeId="0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including age 16+ but in Yr 11</t>
        </r>
      </text>
    </comment>
    <comment ref="N7" authorId="1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need to make this closely align with no.s that would be recorded in Oct 16 Census - i.e. 16/17 AY no.s</t>
        </r>
      </text>
    </comment>
    <comment ref="O7" authorId="1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need to make this closely align with no.s that would be recorded in Oct 16 Census - i.e. 16/17 AY no.s</t>
        </r>
      </text>
    </comment>
    <comment ref="Q7" authorId="1" shape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manual inut as circular - see blue tab</t>
        </r>
      </text>
    </comment>
    <comment ref="P22" authorId="1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full at October 2016</t>
        </r>
      </text>
    </comment>
    <comment ref="N27" authorId="1" shape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DSP is closed / to close
behaviour centre is this still open 
not added - JS 22.11.16 - vast majority of children in PBC are still on roll of placing school</t>
        </r>
      </text>
    </comment>
    <comment ref="N34" authorId="1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new expanded provison - need to increase this number - oct occupancy warrants this</t>
        </r>
      </text>
    </comment>
    <comment ref="P38" authorId="1" shape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at Sept 18 has 6 out of 7 year groups; 19/20 is last year of growth</t>
        </r>
      </text>
    </comment>
    <comment ref="P40" authorId="1" shape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At Sept 2018 all year groups</t>
        </r>
      </text>
    </comment>
    <comment ref="N54" authorId="1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adjusted back to 16/17 original number</t>
        </r>
      </text>
    </comment>
    <comment ref="N58" authorId="1" shape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funded on actual occupancy because still establishing</t>
        </r>
      </text>
    </comment>
    <comment ref="N59" authorId="1" shape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behaviour centre is this still open 
not added see Carrwood note - PBC children are still on roll of schools placing</t>
        </r>
      </text>
    </comment>
    <comment ref="N64" authorId="1" shape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behaviour centre is this still open 
not added see Carrwood note - PBC children are still on roll of schools placing</t>
        </r>
      </text>
    </comment>
    <comment ref="N75" authorId="1" shape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REMOVED - CLOSED PROVISION</t>
        </r>
      </text>
    </comment>
    <comment ref="N84" authorId="1" shape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behaviour centre is this still open 
not added see Carrwood note - PBC children are still on roll of schools placing</t>
        </r>
      </text>
    </comment>
    <comment ref="E168" authorId="1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84" authorId="1" shape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At Sept 2018 all year groups</t>
        </r>
      </text>
    </comment>
    <comment ref="P185" authorId="1" shape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all year groups full at October 2016
</t>
        </r>
      </text>
    </comment>
    <comment ref="O186" authorId="1" shape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funded on actual occupancy because still establishing</t>
        </r>
      </text>
    </comment>
    <comment ref="P186" authorId="1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Oct 2020 should ow be full</t>
        </r>
      </text>
    </comment>
    <comment ref="Q186" authorId="1" shape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we said we would not adjust this</t>
        </r>
      </text>
    </comment>
    <comment ref="O188" authorId="1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adjusted back to 16/17 original number</t>
        </r>
      </text>
    </comment>
    <comment ref="P192" authorId="1" shape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all year groups full at October 2015
</t>
        </r>
      </text>
    </comment>
    <comment ref="P196" authorId="1" shape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all year groups full at October 2017
</t>
        </r>
      </text>
    </comment>
    <comment ref="O197" authorId="1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adjusted back to 16/17 original number</t>
        </r>
      </text>
    </comment>
    <comment ref="O201" authorId="1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adjusted back to 16/17 original number</t>
        </r>
      </text>
    </comment>
    <comment ref="O202" authorId="1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adjusted back to 16/17 original number</t>
        </r>
      </text>
    </comment>
    <comment ref="O203" authorId="1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adjusted back to 16/17 original number</t>
        </r>
      </text>
    </comment>
    <comment ref="P205" authorId="1" shape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may be adding primary provision</t>
        </r>
      </text>
    </comment>
    <comment ref="H206" authorId="1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October 22 have 4 years groups amd full KS3</t>
        </r>
      </text>
    </comment>
    <comment ref="I206" authorId="1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Oct 23 will have a year 10 into year 11 KS4</t>
        </r>
      </text>
    </comment>
    <comment ref="P206" authorId="1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new Sept 19 600 11-16
was 120 but 140 is closer to actual intake, especially as school has 134 in year 9 that will move into year 10 in Oct 2022</t>
        </r>
      </text>
    </comment>
    <comment ref="H207" authorId="1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October 22 have 4 years groups amd full KS3</t>
        </r>
      </text>
    </comment>
    <comment ref="I207" authorId="1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Oct 23 will have a year 10 into year 11 KS4</t>
        </r>
      </text>
    </comment>
    <comment ref="P207" authorId="1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new Sept 19 but uncertain 800 11-18
may take 120 year 7 + 60 year 8 when inityially open
PUT BAK IN 120</t>
        </r>
      </text>
    </comment>
  </commentList>
</comments>
</file>

<file path=xl/comments5.xml><?xml version="1.0" encoding="utf-8"?>
<comments xmlns="http://schemas.openxmlformats.org/spreadsheetml/2006/main">
  <authors>
    <author>andrew.redding</author>
    <author>Jonty Holden</author>
    <author>Andrew Redding</author>
    <author>Sarah North</author>
  </authors>
  <commentList>
    <comment ref="C4" authorId="0" shapeId="0">
      <text>
        <r>
          <rPr>
            <b/>
            <sz val="8"/>
            <color indexed="81"/>
            <rFont val="Tahoma"/>
            <family val="2"/>
          </rPr>
          <t>sarah.north:</t>
        </r>
        <r>
          <rPr>
            <sz val="8"/>
            <color indexed="81"/>
            <rFont val="Tahoma"/>
            <family val="2"/>
          </rPr>
          <t xml:space="preserve">
don't adjust DfE no once sheets are set up</t>
        </r>
      </text>
    </comment>
    <comment ref="M4" authorId="1" shapeId="0">
      <text>
        <r>
          <rPr>
            <b/>
            <sz val="9"/>
            <color indexed="81"/>
            <rFont val="Tahoma"/>
            <family val="2"/>
          </rPr>
          <t>Jonty Holden:</t>
        </r>
        <r>
          <rPr>
            <sz val="9"/>
            <color indexed="81"/>
            <rFont val="Tahoma"/>
            <family val="2"/>
          </rPr>
          <t xml:space="preserve">
Check Correct for 22/23
</t>
        </r>
      </text>
    </comment>
    <comment ref="O4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2023/24 APT needs to include the 2022/23 APT figures. These are provided for us in the APT. They are the figures we put in the 22-23 estimate in the 22-23 APT, not the figures we put in the local factors in the 22-23 APT. We have matched these from draft APT.
These are the same figures on which we've been funded in the SB for rates in 23-24
</t>
        </r>
      </text>
    </comment>
    <comment ref="P4" authorId="3" shapeId="0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no PFI schools in Primary phase</t>
        </r>
      </text>
    </comment>
    <comment ref="Q4" authorId="2" shape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if add a cash value separately rather than adjusting pupil numbers; if do this then will need to remove from MFG</t>
        </r>
      </text>
    </comment>
    <comment ref="S4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careful doesn’t affct knock on to totals</t>
        </r>
      </text>
    </comment>
    <comment ref="M9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only once in secondary IST</t>
        </r>
      </text>
    </comment>
    <comment ref="O9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only once in secondary IST</t>
        </r>
      </text>
    </comment>
    <comment ref="T9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only once in secondary IST</t>
        </r>
      </text>
    </comment>
    <comment ref="U9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only once in secondary IST</t>
        </r>
      </text>
    </comment>
    <comment ref="C14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10.4.18 new DfE no. of 2045</t>
        </r>
      </text>
    </comment>
    <comment ref="M19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only once in secondary IST</t>
        </r>
      </text>
    </comment>
    <comment ref="O19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only once in secondary IST</t>
        </r>
      </text>
    </comment>
    <comment ref="T19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only once in secondary IST</t>
        </r>
      </text>
    </comment>
    <comment ref="U19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only once in secondary IST</t>
        </r>
      </text>
    </comment>
    <comment ref="M20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only once in secondary IST</t>
        </r>
      </text>
    </comment>
    <comment ref="O20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only once in secondary IST</t>
        </r>
      </text>
    </comment>
    <comment ref="T20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only once in secondary IST</t>
        </r>
      </text>
    </comment>
    <comment ref="U20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only once in secondary IST</t>
        </r>
      </text>
    </comment>
    <comment ref="M35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only once in secondary IST</t>
        </r>
      </text>
    </comment>
    <comment ref="O35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only once in secondary IST</t>
        </r>
      </text>
    </comment>
    <comment ref="T35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only once in secondary IST</t>
        </r>
      </text>
    </comment>
    <comment ref="U35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only once in secondary IST</t>
        </r>
      </text>
    </comment>
    <comment ref="O37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checked TM with Dixons Trinity</t>
        </r>
      </text>
    </comment>
    <comment ref="C50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new Dfe is 2069</t>
        </r>
      </text>
    </comment>
    <comment ref="D79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was Lister Primary School</t>
        </r>
      </text>
    </comment>
    <comment ref="C95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new = 2063</t>
        </r>
      </text>
    </comment>
    <comment ref="O116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expecting rates new building to increase to £89,600 on current rateable value - see email</t>
        </r>
      </text>
    </comment>
    <comment ref="C149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10.4.18  new DfE no. 2042</t>
        </r>
      </text>
    </comment>
    <comment ref="M167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need this to be £175k x2 *7/12 - entitled to full allocation of x2 closing schools in year they amalgamate - next year only get 85% of both</t>
        </r>
      </text>
    </comment>
    <comment ref="U185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before changing numbers on a 0% MFG - wouln't expect this to be much different
removal of  reception uplift though is a factor, as is more of the phase on the MFG</t>
        </r>
      </text>
    </comment>
    <comment ref="V185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could reduce </t>
        </r>
      </text>
    </comment>
    <comment ref="T186" authorId="2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where we wish to save money - changes in these are most significant</t>
        </r>
      </text>
    </comment>
  </commentList>
</comments>
</file>

<file path=xl/comments6.xml><?xml version="1.0" encoding="utf-8"?>
<comments xmlns="http://schemas.openxmlformats.org/spreadsheetml/2006/main">
  <authors>
    <author>Andrew Redding</author>
    <author>Sarah North</author>
  </authors>
  <commentList>
    <comment ref="O4" authorId="0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2023/24 APT needs to include the 2022/23 APT figures. These are provided for us in the APT. They are the figures we put in the 22-23 estimate in the 22-23 APT, not the figures we put in the local factors in the 22-23 APT. We have matched these from draft APT.
These are the same figures on which we've been funded in the SB for rates in 23-24
</t>
        </r>
      </text>
    </comment>
    <comment ref="Q4" authorId="0" shape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if add a cash value separately rather than adjusting pupil numbers; if do this then will need to remove from MFG</t>
        </r>
      </text>
    </comment>
    <comment ref="S4" authorId="0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careful doesn't knock on to totals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does this come in before the MFG??</t>
        </r>
      </text>
    </comment>
    <comment ref="D5" authorId="1" shapeId="0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2er element only</t>
        </r>
      </text>
    </comment>
    <comment ref="D10" authorId="1" shapeId="0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2er element only</t>
        </r>
      </text>
    </comment>
    <comment ref="D11" authorId="1" shapeId="0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2er element only</t>
        </r>
      </text>
    </comment>
    <comment ref="D14" authorId="1" shapeId="0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2er element only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new 4086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was Queensbury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new number 4073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former Samuel Lister)</t>
        </r>
      </text>
    </comment>
    <comment ref="D37" authorId="0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previously UAK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actual 4084
URN 147067</t>
        </r>
      </text>
    </comment>
    <comment ref="D38" authorId="0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look at what we did for bradford forster
run by feversham; use feversham data
600-660 places 11-16
definate opening Sept 19</t>
        </r>
      </text>
    </comment>
    <comment ref="Q38" authorId="0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need to update to match the APT (december)
alsoneeds to be removed from next year's baseline calc
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actual is 4087 URN 147204</t>
        </r>
      </text>
    </comment>
    <comment ref="D39" authorId="0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800 places 11-18
NOT SURE SEPT 19
9.10.18 - latest is opening sept on in temporary buildings. Steve Jenks. Assume therefore, budget provision is needed</t>
        </r>
      </text>
    </comment>
    <comment ref="Q39" authorId="0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need to update to match the APT (december)
alsoneeds to be removed from next year's baseline calc
</t>
        </r>
      </text>
    </comment>
    <comment ref="T52" authorId="0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new cost</t>
        </r>
      </text>
    </comment>
    <comment ref="U52" authorId="0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before changing numbers on a 0% MFG - wouln't expect this to be much different
affected by the BSF re-profiling where acadenies are on the MFG</t>
        </r>
      </text>
    </comment>
    <comment ref="V52" authorId="0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could reduce </t>
        </r>
      </text>
    </comment>
    <comment ref="T53" authorId="0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where we wish to save money - changes in these are most significant</t>
        </r>
      </text>
    </comment>
    <comment ref="O58" authorId="0" shape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2022/23 APT figure check total both P&amp;S</t>
        </r>
      </text>
    </comment>
  </commentList>
</comments>
</file>

<file path=xl/sharedStrings.xml><?xml version="1.0" encoding="utf-8"?>
<sst xmlns="http://schemas.openxmlformats.org/spreadsheetml/2006/main" count="2592" uniqueCount="385">
  <si>
    <t>Phase</t>
  </si>
  <si>
    <t>School</t>
  </si>
  <si>
    <t>MFG</t>
  </si>
  <si>
    <t>All Through</t>
  </si>
  <si>
    <t>Appleton Academy</t>
  </si>
  <si>
    <t>Bradford Academy</t>
  </si>
  <si>
    <t>Bradford Girls Grammar (Free School)</t>
  </si>
  <si>
    <t>Dixons Allerton Academy</t>
  </si>
  <si>
    <t>Primary</t>
  </si>
  <si>
    <t>RBHX</t>
  </si>
  <si>
    <t>Addingham Primary School</t>
  </si>
  <si>
    <t>RBGL</t>
  </si>
  <si>
    <t>All Saints' CE Primary School (Bradford)</t>
  </si>
  <si>
    <t>RBFB</t>
  </si>
  <si>
    <t>All Saints' CE Primary School (Ilkley)</t>
  </si>
  <si>
    <t>RBIC</t>
  </si>
  <si>
    <t>Ashlands Primary School</t>
  </si>
  <si>
    <t>Atlas School</t>
  </si>
  <si>
    <t>RBEO</t>
  </si>
  <si>
    <t>Baildon CE Primary School</t>
  </si>
  <si>
    <t>RBKO</t>
  </si>
  <si>
    <t>Bankfoot Primary School</t>
  </si>
  <si>
    <t>Barkerend Primary Leadership Academy</t>
  </si>
  <si>
    <t>Beckfoot Allerton Primary Academy</t>
  </si>
  <si>
    <t>Beckfoot Heaton Primary Academy</t>
  </si>
  <si>
    <t>Beckfoot Priestthorpe Primary School</t>
  </si>
  <si>
    <t>RBGR</t>
  </si>
  <si>
    <t>Ben Rhydding Primary School</t>
  </si>
  <si>
    <t>RBFX</t>
  </si>
  <si>
    <t>Blakehill Primary School</t>
  </si>
  <si>
    <t>RBKU</t>
  </si>
  <si>
    <t>Bowling Park Primary School</t>
  </si>
  <si>
    <t>RBHR</t>
  </si>
  <si>
    <t>Brackenhill Primary School</t>
  </si>
  <si>
    <t>RBIF</t>
  </si>
  <si>
    <t>Burley &amp; Woodhead CE Primary School</t>
  </si>
  <si>
    <t>RBFP</t>
  </si>
  <si>
    <t>Burley Oaks Primary School</t>
  </si>
  <si>
    <t>Byron Primary Academy</t>
  </si>
  <si>
    <t>RBHL</t>
  </si>
  <si>
    <t>Carrwood Primary School</t>
  </si>
  <si>
    <t>RBJG</t>
  </si>
  <si>
    <t>Cavendish Primary School</t>
  </si>
  <si>
    <t>Christ Church Primary Academy</t>
  </si>
  <si>
    <t>Clayton St John's CE Primary Academy</t>
  </si>
  <si>
    <t>RBGA</t>
  </si>
  <si>
    <t>Clayton Village Primary School</t>
  </si>
  <si>
    <t>Cottingley Village Primary School</t>
  </si>
  <si>
    <t>RBHM</t>
  </si>
  <si>
    <t>Crossflatts Primary School</t>
  </si>
  <si>
    <t>Crossley Hall Primary School</t>
  </si>
  <si>
    <t>Dixons Manningham Primary Academy</t>
  </si>
  <si>
    <t>Dixons Marchbank Academy</t>
  </si>
  <si>
    <t>Dixons Music Primary</t>
  </si>
  <si>
    <t>East Morton CE Primary Academy</t>
  </si>
  <si>
    <t>RBHB</t>
  </si>
  <si>
    <t>Eastburn Junior and Infant School</t>
  </si>
  <si>
    <t>RBJY</t>
  </si>
  <si>
    <t>Eldwick Primary School</t>
  </si>
  <si>
    <t>RBGB</t>
  </si>
  <si>
    <t>Fagley Primary School</t>
  </si>
  <si>
    <t>RBFN</t>
  </si>
  <si>
    <t>Farfield Primary</t>
  </si>
  <si>
    <t>Farnham Primary Academy</t>
  </si>
  <si>
    <t>Feversham Primary Academy</t>
  </si>
  <si>
    <t>RBFY</t>
  </si>
  <si>
    <t>Foxhill Primary School</t>
  </si>
  <si>
    <t>RBCY</t>
  </si>
  <si>
    <t>Frizinghall Primary School</t>
  </si>
  <si>
    <t>RBKF</t>
  </si>
  <si>
    <t>Girlington Primary School</t>
  </si>
  <si>
    <t>RBKC</t>
  </si>
  <si>
    <t>Glenaire Primary School</t>
  </si>
  <si>
    <t>Greengates Primary School</t>
  </si>
  <si>
    <t>Grove House Primary School</t>
  </si>
  <si>
    <t>Harden Primary Academy</t>
  </si>
  <si>
    <t>Haworth Primary Academy</t>
  </si>
  <si>
    <t>RBHG</t>
  </si>
  <si>
    <t>Heaton St Barnabas' CE Primary School</t>
  </si>
  <si>
    <t>RBHJ</t>
  </si>
  <si>
    <t>High Crags Primary Leadership Academy</t>
  </si>
  <si>
    <t>RBFU</t>
  </si>
  <si>
    <t>Hill Top CE Primary School</t>
  </si>
  <si>
    <t>Hollingwood Primary Academy</t>
  </si>
  <si>
    <t>Holybrook Primary Academy</t>
  </si>
  <si>
    <t>RDQZ</t>
  </si>
  <si>
    <t>Home Farm Primary School</t>
  </si>
  <si>
    <t>RBGF</t>
  </si>
  <si>
    <t>Hoyle Court Primary School</t>
  </si>
  <si>
    <t>RBDY</t>
  </si>
  <si>
    <t>Idle CE Primary School</t>
  </si>
  <si>
    <t>RBGX</t>
  </si>
  <si>
    <t>Ingrow Primary School</t>
  </si>
  <si>
    <t>Iqra Primary Academy</t>
  </si>
  <si>
    <t>RBDI</t>
  </si>
  <si>
    <t>Keelham Primary School</t>
  </si>
  <si>
    <t>RBDB</t>
  </si>
  <si>
    <t>Keighley St Andrew's CE Primary School</t>
  </si>
  <si>
    <t>RBHF</t>
  </si>
  <si>
    <t>Killinghall Primary School</t>
  </si>
  <si>
    <t>RBEE</t>
  </si>
  <si>
    <t>Knowleswood Primary School</t>
  </si>
  <si>
    <t>Lapage Primary School and Nursery</t>
  </si>
  <si>
    <t>Laycock Primary Academy</t>
  </si>
  <si>
    <t>Lees Primary Academy</t>
  </si>
  <si>
    <t>RBHZ</t>
  </si>
  <si>
    <t>Ley Top Primary School</t>
  </si>
  <si>
    <t>RBET</t>
  </si>
  <si>
    <t>Lidget Green Primary School</t>
  </si>
  <si>
    <t>Lilycroft Primary School</t>
  </si>
  <si>
    <t>RBIZ</t>
  </si>
  <si>
    <t>Long Lee Primary School</t>
  </si>
  <si>
    <t>RBKE</t>
  </si>
  <si>
    <t>Low Ash Primary School</t>
  </si>
  <si>
    <t>RBKJ</t>
  </si>
  <si>
    <t>Low Moor CE Primary School</t>
  </si>
  <si>
    <t>Lower Fields Primary School</t>
  </si>
  <si>
    <t>Margaret McMillan Primary School</t>
  </si>
  <si>
    <t>Marshfield Primary School</t>
  </si>
  <si>
    <t>RBDX</t>
  </si>
  <si>
    <t>Menston Primary School</t>
  </si>
  <si>
    <t>Merlin Top Primary Academy</t>
  </si>
  <si>
    <t>RBGE</t>
  </si>
  <si>
    <t>Miriam Lord Community Primary School</t>
  </si>
  <si>
    <t>RBDK</t>
  </si>
  <si>
    <t>Myrtle Park Primary School</t>
  </si>
  <si>
    <t>RBES</t>
  </si>
  <si>
    <t>Newby Primary School</t>
  </si>
  <si>
    <t>RBEC</t>
  </si>
  <si>
    <t>Newhall Park Primary School</t>
  </si>
  <si>
    <t>Oakworth Primary Academy</t>
  </si>
  <si>
    <t>Oldfield Primary School</t>
  </si>
  <si>
    <t>Our Lady &amp; St Brendan's Catholic Primary School</t>
  </si>
  <si>
    <t>Our Lady of Victories Catholic Primary Academy</t>
  </si>
  <si>
    <t>Oxenhope CE Primary Academy</t>
  </si>
  <si>
    <t>Parkwood Primary School</t>
  </si>
  <si>
    <t>RBGW</t>
  </si>
  <si>
    <t>Peel Park Primary School</t>
  </si>
  <si>
    <t>RBFH</t>
  </si>
  <si>
    <t>Poplars Farm Primary School</t>
  </si>
  <si>
    <t>Reevy Hill Primary School</t>
  </si>
  <si>
    <t>RBCW</t>
  </si>
  <si>
    <t>Riddlesden St Mary's CE Primary</t>
  </si>
  <si>
    <t>RBEP</t>
  </si>
  <si>
    <t>Russell Hall Primary School</t>
  </si>
  <si>
    <t>Ryecroft Primary Academy</t>
  </si>
  <si>
    <t>RBEM</t>
  </si>
  <si>
    <t>Saltaire Primary School</t>
  </si>
  <si>
    <t>RBFE</t>
  </si>
  <si>
    <t>Sandal Primary School and Nursery</t>
  </si>
  <si>
    <t>RBGG</t>
  </si>
  <si>
    <t>Sandy Lane Primary School</t>
  </si>
  <si>
    <t>Shibden Head Primary Academy</t>
  </si>
  <si>
    <t>Shirley Manor Primary Academy</t>
  </si>
  <si>
    <t>RBKI</t>
  </si>
  <si>
    <t>Silsden Primary School</t>
  </si>
  <si>
    <t>Southmere Primary Academy</t>
  </si>
  <si>
    <t>St Anne's Catholic Primary Academy</t>
  </si>
  <si>
    <t>St Anthony's Catholic Primary School (Clayton)</t>
  </si>
  <si>
    <t>St Anthony's Catholic Primary School (Shipley)</t>
  </si>
  <si>
    <t>St Clare's Catholic Primary School</t>
  </si>
  <si>
    <t>St Columba's Catholic Primary School</t>
  </si>
  <si>
    <t>St Cuthbert &amp; the First Martyrs' Catholic Primary</t>
  </si>
  <si>
    <t>St Francis' Catholic Primary School</t>
  </si>
  <si>
    <t>St John The Evangelist Catholic Primary</t>
  </si>
  <si>
    <t>St John's CE Primary School</t>
  </si>
  <si>
    <t>St Joseph's Catholic Primary School (Bingley)</t>
  </si>
  <si>
    <t>St Joseph's Catholic Primary School (Bradford)</t>
  </si>
  <si>
    <t>St Joseph's Catholic Primary, Keighley</t>
  </si>
  <si>
    <t>RBIR</t>
  </si>
  <si>
    <t>St Luke's CE Primary School</t>
  </si>
  <si>
    <t>RBIL</t>
  </si>
  <si>
    <t xml:space="preserve">St Mary's and St Peter's Catholic </t>
  </si>
  <si>
    <t>RBFS</t>
  </si>
  <si>
    <t>St Matthew's Catholic Primary School</t>
  </si>
  <si>
    <t>RBJL</t>
  </si>
  <si>
    <t>St Matthew's CE Primary School</t>
  </si>
  <si>
    <t>St Oswald's CE Primary Academy</t>
  </si>
  <si>
    <t>RBGP</t>
  </si>
  <si>
    <t>St Paul's CE Primary School</t>
  </si>
  <si>
    <t>St Philip's CE Primary Academy</t>
  </si>
  <si>
    <t>RBIS</t>
  </si>
  <si>
    <t>St Stephen's CE Primary School</t>
  </si>
  <si>
    <t>St Walburga's Catholic Primary School</t>
  </si>
  <si>
    <t>St William's Catholic Primary School</t>
  </si>
  <si>
    <t>St Winefride's Catholic Primary</t>
  </si>
  <si>
    <t>RBDV</t>
  </si>
  <si>
    <t>Stanbury Village School</t>
  </si>
  <si>
    <t>RBGT</t>
  </si>
  <si>
    <t>Steeton Primary School</t>
  </si>
  <si>
    <t>RBIA</t>
  </si>
  <si>
    <t>Stocks Lane Primary School</t>
  </si>
  <si>
    <t>RBCV</t>
  </si>
  <si>
    <t>Swain House Primary School</t>
  </si>
  <si>
    <t>RBJA</t>
  </si>
  <si>
    <t>Thackley Primary School</t>
  </si>
  <si>
    <t>The Sacred Heart Catholic Primary Academy</t>
  </si>
  <si>
    <t>Thornbury Primary Leadership Academy</t>
  </si>
  <si>
    <t>Thornton Primary School</t>
  </si>
  <si>
    <t>Thorpe Primary School</t>
  </si>
  <si>
    <t>RBHC</t>
  </si>
  <si>
    <t>Trinity All Saints CE Primary School</t>
  </si>
  <si>
    <t>Victoria Primary School</t>
  </si>
  <si>
    <t>RBII</t>
  </si>
  <si>
    <t>Wellington Primary School</t>
  </si>
  <si>
    <t>Westbourne Primary School</t>
  </si>
  <si>
    <t>Westminster CE Primary Academy</t>
  </si>
  <si>
    <t>Whetley Primary Academy</t>
  </si>
  <si>
    <t>RBGJ</t>
  </si>
  <si>
    <t>Wibsey Primary School</t>
  </si>
  <si>
    <t>Wilsden Primary School</t>
  </si>
  <si>
    <t>Woodlands Primary Academy</t>
  </si>
  <si>
    <t>Woodside Academy</t>
  </si>
  <si>
    <t>RBJJ</t>
  </si>
  <si>
    <t>Worthinghead Primary School</t>
  </si>
  <si>
    <t>Secondary</t>
  </si>
  <si>
    <t>Beckfoot Academy</t>
  </si>
  <si>
    <t>Beckfoot Oakbank Academy</t>
  </si>
  <si>
    <t>Beckfoot Thornton Academy</t>
  </si>
  <si>
    <t>Beckfoot Upper Heaton Academy</t>
  </si>
  <si>
    <t>Belle Vue Girls' Academy</t>
  </si>
  <si>
    <t>RBEG</t>
  </si>
  <si>
    <t>Bingley Grammar School</t>
  </si>
  <si>
    <t>Bradford Forster Academy</t>
  </si>
  <si>
    <t>Bronte Girls' Academy</t>
  </si>
  <si>
    <t>Carlton Bolling College</t>
  </si>
  <si>
    <t>Dixons City Academy</t>
  </si>
  <si>
    <t>Dixons Cottingley Academy</t>
  </si>
  <si>
    <t>Dixons Kings Academy</t>
  </si>
  <si>
    <t>Dixons McMillan Academy</t>
  </si>
  <si>
    <t>Dixons Trinity Academy</t>
  </si>
  <si>
    <t>Eden Boys Leadership Academy</t>
  </si>
  <si>
    <t>Feversham College</t>
  </si>
  <si>
    <t>RBJZ</t>
  </si>
  <si>
    <t>Hanson School</t>
  </si>
  <si>
    <t>Ilkley Grammar School</t>
  </si>
  <si>
    <t>Immanuel College Academy</t>
  </si>
  <si>
    <t>Laisterdyke Leadership Academy</t>
  </si>
  <si>
    <t>Oasis Academy Lister Park</t>
  </si>
  <si>
    <t>One In A Million (Free School)</t>
  </si>
  <si>
    <t>RBCQ</t>
  </si>
  <si>
    <t>Parkside School</t>
  </si>
  <si>
    <t>RGYC</t>
  </si>
  <si>
    <t>St Bede's &amp; St Joseph's Catholic College</t>
  </si>
  <si>
    <t>RBDG</t>
  </si>
  <si>
    <t>The Holy Family Catholic School</t>
  </si>
  <si>
    <t>RBKB</t>
  </si>
  <si>
    <t>Titus Salt School</t>
  </si>
  <si>
    <t>Tong Leadership Academy</t>
  </si>
  <si>
    <t>Total</t>
  </si>
  <si>
    <t>Base Amount Per Pupil</t>
  </si>
  <si>
    <t>Deprivation FSM (flat)</t>
  </si>
  <si>
    <t>Deprivation Ever 6 FSM</t>
  </si>
  <si>
    <t>Pupil Mobility</t>
  </si>
  <si>
    <t>English as an Additional Language (EAL)</t>
  </si>
  <si>
    <t>Lump Sum</t>
  </si>
  <si>
    <t>Split Sites</t>
  </si>
  <si>
    <t>Please Choose Your School / Academy</t>
  </si>
  <si>
    <t>APPENDIX 1b</t>
  </si>
  <si>
    <t>Primary APP</t>
  </si>
  <si>
    <t>manual adjustment needed</t>
  </si>
  <si>
    <t>Secondary APP KS3</t>
  </si>
  <si>
    <t>check to APT</t>
  </si>
  <si>
    <t>Secondary APP KS4</t>
  </si>
  <si>
    <t>added 7/12ths to APT no.s - careful to keep the formula in when change link to numbers</t>
  </si>
  <si>
    <t>careful of the formula here</t>
  </si>
  <si>
    <t>SAP Code</t>
  </si>
  <si>
    <t>DfE No.</t>
  </si>
  <si>
    <t>R- Y6 FTE Pupils</t>
  </si>
  <si>
    <t>TOTAL Primary FTE Pupils</t>
  </si>
  <si>
    <t>Key Stage 3 FTE Pupils</t>
  </si>
  <si>
    <t>Key Stage 4 FTE Pupils</t>
  </si>
  <si>
    <t>TOTAL Secondary FTE Pupils</t>
  </si>
  <si>
    <t>TOTAL BASE APP</t>
  </si>
  <si>
    <t>HNB 2017-18 AY Funded Places (PRIM)</t>
  </si>
  <si>
    <t>HN 2017-18 AY Funded Places (SEC)</t>
  </si>
  <si>
    <t>RBA Numbers Adjustment for 2015/16  Estimate</t>
  </si>
  <si>
    <t>KS4</t>
  </si>
  <si>
    <t>PRIMARY</t>
  </si>
  <si>
    <t>SECONDARY</t>
  </si>
  <si>
    <t>RECOUPMENT ACADEMY</t>
  </si>
  <si>
    <t>RECOUPMENT FREE SCH</t>
  </si>
  <si>
    <t xml:space="preserve">GRAND TOTAL </t>
  </si>
  <si>
    <t>Primary - for Schools Block Calc</t>
  </si>
  <si>
    <t>Minus Reception Uplift</t>
  </si>
  <si>
    <t>Minus Implicit growth</t>
  </si>
  <si>
    <t>Total Primary No.s</t>
  </si>
  <si>
    <t>Secondary - for Schools Block Calc</t>
  </si>
  <si>
    <t>Total Secondary No.s</t>
  </si>
  <si>
    <t>Add Reception Uplift No.s will be funded for</t>
  </si>
  <si>
    <t>will we be funded still for reception uplift? Assumed not</t>
  </si>
  <si>
    <t>Total Schools Block No.s</t>
  </si>
  <si>
    <t>6907 (P)</t>
  </si>
  <si>
    <t>6906 (P)</t>
  </si>
  <si>
    <t>6102 (P)</t>
  </si>
  <si>
    <t>Cullingworth Village Primary Academy</t>
  </si>
  <si>
    <t>6908 (P)</t>
  </si>
  <si>
    <t>Eastwood Primary Academy</t>
  </si>
  <si>
    <t>Fearnville Primary Academy</t>
  </si>
  <si>
    <t>Holycroft Primary Academy</t>
  </si>
  <si>
    <t>Beckfoot Nessfield Primary Academy</t>
  </si>
  <si>
    <t>The Co-op Academy Parkland</t>
  </si>
  <si>
    <t>Shipley CE Primary Academy</t>
  </si>
  <si>
    <t>Wycliffe CE Primary Academy</t>
  </si>
  <si>
    <t>Buttershaw Business &amp; Enterprise College Academy</t>
  </si>
  <si>
    <t>Individual School Totals - Primary Formula</t>
  </si>
  <si>
    <t>TM Dec</t>
  </si>
  <si>
    <t>To add</t>
  </si>
  <si>
    <t>copy paste</t>
  </si>
  <si>
    <t>update for further changes, remove SAP</t>
  </si>
  <si>
    <t>FUNDED FROM THE SCHOOLS BLOCK</t>
  </si>
  <si>
    <t>AWPU</t>
  </si>
  <si>
    <t>Deprivation FSM Ever 6</t>
  </si>
  <si>
    <t>Deprivation FSM Flat</t>
  </si>
  <si>
    <t>Deprivation IDACI</t>
  </si>
  <si>
    <t>EAL</t>
  </si>
  <si>
    <t>Rates</t>
  </si>
  <si>
    <t>PFI</t>
  </si>
  <si>
    <t>Sept 17 estimates RBAs</t>
  </si>
  <si>
    <t>Adjustment for De-Delegation</t>
  </si>
  <si>
    <t>Transitional Ceiling</t>
  </si>
  <si>
    <t>Total Schools Block Funding</t>
  </si>
  <si>
    <t>TOTAL</t>
  </si>
  <si>
    <t>GRAND TOTAL</t>
  </si>
  <si>
    <t>CHECK THIS LINE = 0</t>
  </si>
  <si>
    <t>Control Total</t>
  </si>
  <si>
    <t>Difference</t>
  </si>
  <si>
    <t>main Schools Block cost levers</t>
  </si>
  <si>
    <t>Individual School Totals - Secondary Formula</t>
  </si>
  <si>
    <t>PFI (BSF)</t>
  </si>
  <si>
    <t>MFG (includes combined)</t>
  </si>
  <si>
    <t>Vs 2017/18 Secondary</t>
  </si>
  <si>
    <t>Vs 2017/18 Primary (total only)</t>
  </si>
  <si>
    <t>Vs 2017/18 Total</t>
  </si>
  <si>
    <t>Vs 2017/18 Secondary without change in de-delegation cost</t>
  </si>
  <si>
    <t>Vs 2017/18 P&amp;S total without de-delegation (true additional formula funding cost)</t>
  </si>
  <si>
    <t>Please Choose School or Academy</t>
  </si>
  <si>
    <t>By Factor Breakdown</t>
  </si>
  <si>
    <t>Copthorne Primary Academy</t>
  </si>
  <si>
    <t>Denholme Primary Academy</t>
  </si>
  <si>
    <t>Green Lane Primary School</t>
  </si>
  <si>
    <t>Horton Grange Primary Academy</t>
  </si>
  <si>
    <t>Horton Park Primary Academy</t>
  </si>
  <si>
    <t>St James Primary Academy</t>
  </si>
  <si>
    <t>Worth Valley Primary Academy</t>
  </si>
  <si>
    <t>Co-op Academy Grange</t>
  </si>
  <si>
    <t>RPA Deduction (negative)</t>
  </si>
  <si>
    <t>check for new free schools</t>
  </si>
  <si>
    <t>The Co-op Academy Princeville</t>
  </si>
  <si>
    <t>Trinity Academy Bradford</t>
  </si>
  <si>
    <t>Base Amount Per Pupil 2022-23</t>
  </si>
  <si>
    <t>OCT 21 ACTUAL</t>
  </si>
  <si>
    <t>Add September Additional No.s Estimate</t>
  </si>
  <si>
    <t>October 2021 Census Figure excluding Uplift</t>
  </si>
  <si>
    <t>SEND Low Prior Attainment</t>
  </si>
  <si>
    <t>Minimum level of £Per Pupil Funding</t>
  </si>
  <si>
    <t>Sept 21 estimates RBAs</t>
  </si>
  <si>
    <t>DfE's £APP Guarantee</t>
  </si>
  <si>
    <t>Carlton Mills Primary School</t>
  </si>
  <si>
    <t>Rainbow Primary Leadership Academy</t>
  </si>
  <si>
    <t>SEND Prior Attainment</t>
  </si>
  <si>
    <t>2022/23 Actual</t>
  </si>
  <si>
    <t>2023/24 Illustrative</t>
  </si>
  <si>
    <t>Reception Uplift for 2022/23 (FROM DATASET)</t>
  </si>
  <si>
    <t>Base Amount Per Pupil 2023-24</t>
  </si>
  <si>
    <t>Reception Uplift for 2023-24 (FROM DATASET)</t>
  </si>
  <si>
    <t>October 2022 Census Figure excluding Uplift</t>
  </si>
  <si>
    <t>Sept 22 estimates RBAs</t>
  </si>
  <si>
    <t>Supplementary Grant</t>
  </si>
  <si>
    <t>Carlton Keighley Academy</t>
  </si>
  <si>
    <t>Funded Pupil Numbers (Columns 1 and 8)</t>
  </si>
  <si>
    <t>Minimum Per Pupil Funding (MFLs) (Columns 7 and 12)</t>
  </si>
  <si>
    <t>Minimum Funding Guarantee (MFG) (Columns 6 and 11)</t>
  </si>
  <si>
    <t>Total (Columns 4 and 9)</t>
  </si>
  <si>
    <t>Total Funding Per Pupil (Columns 5 and 10)</t>
  </si>
  <si>
    <t>DO NOT ADJUST</t>
  </si>
  <si>
    <t>Diff</t>
  </si>
  <si>
    <t>check</t>
  </si>
  <si>
    <t>Total Primary &amp; Secondary for APT check</t>
  </si>
  <si>
    <t>Link to APT</t>
  </si>
  <si>
    <t>Proportions of total 2023/24</t>
  </si>
  <si>
    <t>Proportions of total 2022/23</t>
  </si>
  <si>
    <t>Vs 2017/18</t>
  </si>
  <si>
    <t>Additional cost of formula funding not including change in de-delegation</t>
  </si>
  <si>
    <t>Schools Supplementary Grant (22/23 Only) (Column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</si>
</sst>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"/>
    <numFmt numFmtId="165" formatCode="&quot;£&quot;#,##0"/>
    <numFmt numFmtId="166" formatCode="0.0%"/>
  </numFmts>
  <fonts count="2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rgb="FFFF000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i/>
      <sz val="8"/>
      <color rgb="FFFF0000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rgb="FF00206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20" fillId="0" borderId="0"/>
    <xf numFmtId="9" fontId="24" fillId="0" borderId="0" applyFont="0" applyFill="0" applyBorder="0" applyAlignment="0" applyProtection="0"/>
  </cellStyleXfs>
  <cellXfs count="235">
    <xf numFmtId="0" fontId="0" fillId="0" borderId="0" xfId="0"/>
    <xf numFmtId="0" fontId="7" fillId="0" borderId="0" xfId="0" applyFont="1"/>
    <xf numFmtId="0" fontId="8" fillId="0" borderId="0" xfId="0" applyFont="1" applyAlignment="1">
      <alignment horizontal="center"/>
    </xf>
    <xf numFmtId="4" fontId="9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left"/>
    </xf>
    <xf numFmtId="4" fontId="8" fillId="0" borderId="0" xfId="0" applyNumberFormat="1" applyFont="1" applyAlignment="1">
      <alignment horizontal="right"/>
    </xf>
    <xf numFmtId="4" fontId="9" fillId="0" borderId="0" xfId="0" applyNumberFormat="1" applyFont="1" applyFill="1" applyAlignment="1">
      <alignment horizontal="center"/>
    </xf>
    <xf numFmtId="4" fontId="11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left"/>
    </xf>
    <xf numFmtId="4" fontId="10" fillId="0" borderId="0" xfId="0" applyNumberFormat="1" applyFont="1" applyFill="1" applyAlignment="1">
      <alignment horizontal="left"/>
    </xf>
    <xf numFmtId="4" fontId="10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horizontal="left"/>
    </xf>
    <xf numFmtId="0" fontId="8" fillId="0" borderId="0" xfId="0" applyFont="1"/>
    <xf numFmtId="4" fontId="12" fillId="7" borderId="0" xfId="0" applyNumberFormat="1" applyFont="1" applyFill="1" applyAlignment="1">
      <alignment horizontal="right"/>
    </xf>
    <xf numFmtId="164" fontId="9" fillId="3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/>
    </xf>
    <xf numFmtId="4" fontId="14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 horizontal="right"/>
    </xf>
    <xf numFmtId="0" fontId="14" fillId="0" borderId="0" xfId="0" applyFont="1"/>
    <xf numFmtId="4" fontId="15" fillId="0" borderId="0" xfId="0" applyNumberFormat="1" applyFont="1" applyFill="1" applyAlignment="1">
      <alignment horizontal="right"/>
    </xf>
    <xf numFmtId="4" fontId="16" fillId="3" borderId="0" xfId="0" applyNumberFormat="1" applyFont="1" applyFill="1" applyAlignment="1">
      <alignment horizontal="left"/>
    </xf>
    <xf numFmtId="4" fontId="8" fillId="5" borderId="0" xfId="0" applyNumberFormat="1" applyFont="1" applyFill="1" applyAlignment="1">
      <alignment horizontal="right"/>
    </xf>
    <xf numFmtId="0" fontId="14" fillId="8" borderId="0" xfId="0" applyFont="1" applyFill="1"/>
    <xf numFmtId="0" fontId="8" fillId="8" borderId="0" xfId="0" applyFont="1" applyFill="1" applyAlignment="1">
      <alignment horizontal="center"/>
    </xf>
    <xf numFmtId="0" fontId="8" fillId="8" borderId="0" xfId="0" applyFont="1" applyFill="1"/>
    <xf numFmtId="3" fontId="8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left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4" fontId="8" fillId="2" borderId="0" xfId="0" applyNumberFormat="1" applyFont="1" applyFill="1" applyAlignment="1">
      <alignment horizontal="right" wrapText="1"/>
    </xf>
    <xf numFmtId="4" fontId="8" fillId="3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 wrapText="1"/>
    </xf>
    <xf numFmtId="4" fontId="17" fillId="2" borderId="0" xfId="0" applyNumberFormat="1" applyFont="1" applyFill="1" applyAlignment="1">
      <alignment horizontal="right" wrapText="1"/>
    </xf>
    <xf numFmtId="4" fontId="8" fillId="0" borderId="0" xfId="0" applyNumberFormat="1" applyFont="1" applyFill="1" applyAlignment="1">
      <alignment horizontal="right" wrapText="1"/>
    </xf>
    <xf numFmtId="3" fontId="8" fillId="9" borderId="0" xfId="0" applyNumberFormat="1" applyFont="1" applyFill="1" applyAlignment="1">
      <alignment horizontal="right" wrapText="1"/>
    </xf>
    <xf numFmtId="4" fontId="8" fillId="0" borderId="0" xfId="0" applyNumberFormat="1" applyFont="1" applyAlignment="1">
      <alignment horizontal="right" wrapText="1"/>
    </xf>
    <xf numFmtId="4" fontId="8" fillId="10" borderId="0" xfId="0" applyNumberFormat="1" applyFont="1" applyFill="1" applyAlignment="1">
      <alignment horizontal="right" wrapText="1"/>
    </xf>
    <xf numFmtId="4" fontId="8" fillId="7" borderId="0" xfId="0" applyNumberFormat="1" applyFont="1" applyFill="1" applyAlignment="1">
      <alignment horizontal="right" wrapText="1"/>
    </xf>
    <xf numFmtId="0" fontId="8" fillId="0" borderId="0" xfId="0" applyFont="1" applyAlignment="1">
      <alignment wrapText="1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4" fontId="18" fillId="2" borderId="0" xfId="0" applyNumberFormat="1" applyFont="1" applyFill="1" applyAlignment="1">
      <alignment horizontal="right"/>
    </xf>
    <xf numFmtId="4" fontId="12" fillId="0" borderId="0" xfId="0" applyNumberFormat="1" applyFont="1" applyAlignment="1">
      <alignment horizontal="right"/>
    </xf>
    <xf numFmtId="4" fontId="12" fillId="11" borderId="0" xfId="0" applyNumberFormat="1" applyFont="1" applyFill="1" applyAlignment="1">
      <alignment horizontal="right"/>
    </xf>
    <xf numFmtId="4" fontId="12" fillId="11" borderId="0" xfId="0" quotePrefix="1" applyNumberFormat="1" applyFont="1" applyFill="1" applyAlignment="1">
      <alignment horizontal="right"/>
    </xf>
    <xf numFmtId="4" fontId="12" fillId="0" borderId="0" xfId="0" applyNumberFormat="1" applyFont="1" applyFill="1" applyAlignment="1">
      <alignment horizontal="right"/>
    </xf>
    <xf numFmtId="3" fontId="8" fillId="9" borderId="0" xfId="0" applyNumberFormat="1" applyFont="1" applyFill="1" applyAlignment="1">
      <alignment horizontal="right"/>
    </xf>
    <xf numFmtId="4" fontId="12" fillId="0" borderId="0" xfId="0" applyNumberFormat="1" applyFont="1" applyAlignment="1">
      <alignment horizontal="left"/>
    </xf>
    <xf numFmtId="4" fontId="19" fillId="0" borderId="0" xfId="0" applyNumberFormat="1" applyFont="1" applyAlignment="1">
      <alignment horizontal="left"/>
    </xf>
    <xf numFmtId="4" fontId="19" fillId="0" borderId="0" xfId="0" applyNumberFormat="1" applyFont="1" applyFill="1" applyAlignment="1">
      <alignment horizontal="left"/>
    </xf>
    <xf numFmtId="4" fontId="12" fillId="12" borderId="0" xfId="0" applyNumberFormat="1" applyFont="1" applyFill="1" applyAlignment="1">
      <alignment horizontal="right"/>
    </xf>
    <xf numFmtId="0" fontId="12" fillId="12" borderId="0" xfId="0" applyFont="1" applyFill="1" applyBorder="1"/>
    <xf numFmtId="0" fontId="12" fillId="12" borderId="0" xfId="0" applyFont="1" applyFill="1" applyBorder="1" applyAlignment="1">
      <alignment horizontal="center"/>
    </xf>
    <xf numFmtId="4" fontId="18" fillId="12" borderId="0" xfId="0" applyNumberFormat="1" applyFont="1" applyFill="1" applyAlignment="1">
      <alignment horizontal="right"/>
    </xf>
    <xf numFmtId="4" fontId="18" fillId="13" borderId="0" xfId="0" applyNumberFormat="1" applyFont="1" applyFill="1" applyAlignment="1">
      <alignment horizontal="right"/>
    </xf>
    <xf numFmtId="4" fontId="12" fillId="13" borderId="0" xfId="0" applyNumberFormat="1" applyFont="1" applyFill="1" applyAlignment="1">
      <alignment horizontal="right"/>
    </xf>
    <xf numFmtId="4" fontId="12" fillId="13" borderId="0" xfId="0" quotePrefix="1" applyNumberFormat="1" applyFont="1" applyFill="1" applyAlignment="1">
      <alignment horizontal="right"/>
    </xf>
    <xf numFmtId="4" fontId="12" fillId="11" borderId="0" xfId="0" applyNumberFormat="1" applyFont="1" applyFill="1" applyAlignment="1">
      <alignment horizontal="left"/>
    </xf>
    <xf numFmtId="4" fontId="12" fillId="0" borderId="0" xfId="0" quotePrefix="1" applyNumberFormat="1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0" xfId="1" applyFont="1" applyFill="1" applyBorder="1"/>
    <xf numFmtId="3" fontId="12" fillId="9" borderId="0" xfId="0" applyNumberFormat="1" applyFont="1" applyFill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Fill="1" applyAlignment="1">
      <alignment horizontal="right"/>
    </xf>
    <xf numFmtId="3" fontId="8" fillId="9" borderId="2" xfId="0" applyNumberFormat="1" applyFont="1" applyFill="1" applyBorder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center"/>
    </xf>
    <xf numFmtId="4" fontId="21" fillId="0" borderId="10" xfId="0" applyNumberFormat="1" applyFont="1" applyBorder="1" applyAlignment="1">
      <alignment horizontal="left"/>
    </xf>
    <xf numFmtId="4" fontId="12" fillId="0" borderId="14" xfId="0" applyNumberFormat="1" applyFont="1" applyBorder="1" applyAlignment="1">
      <alignment horizontal="right"/>
    </xf>
    <xf numFmtId="3" fontId="12" fillId="0" borderId="11" xfId="0" applyNumberFormat="1" applyFont="1" applyBorder="1" applyAlignment="1">
      <alignment horizontal="right"/>
    </xf>
    <xf numFmtId="4" fontId="12" fillId="0" borderId="12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3" fontId="12" fillId="0" borderId="13" xfId="0" applyNumberFormat="1" applyFont="1" applyBorder="1" applyAlignment="1">
      <alignment horizontal="right"/>
    </xf>
    <xf numFmtId="4" fontId="12" fillId="0" borderId="1" xfId="0" applyNumberFormat="1" applyFont="1" applyBorder="1" applyAlignment="1">
      <alignment horizontal="right"/>
    </xf>
    <xf numFmtId="4" fontId="21" fillId="0" borderId="12" xfId="0" applyNumberFormat="1" applyFont="1" applyBorder="1" applyAlignment="1">
      <alignment horizontal="left"/>
    </xf>
    <xf numFmtId="3" fontId="16" fillId="3" borderId="13" xfId="0" applyNumberFormat="1" applyFont="1" applyFill="1" applyBorder="1" applyAlignment="1">
      <alignment horizontal="right"/>
    </xf>
    <xf numFmtId="4" fontId="12" fillId="3" borderId="1" xfId="0" applyNumberFormat="1" applyFont="1" applyFill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12" fillId="0" borderId="4" xfId="0" applyNumberFormat="1" applyFont="1" applyBorder="1" applyAlignment="1">
      <alignment horizontal="right"/>
    </xf>
    <xf numFmtId="4" fontId="12" fillId="0" borderId="15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 horizontal="right"/>
    </xf>
    <xf numFmtId="0" fontId="7" fillId="0" borderId="0" xfId="1" applyFont="1"/>
    <xf numFmtId="0" fontId="8" fillId="0" borderId="0" xfId="1" applyFont="1" applyAlignment="1">
      <alignment horizontal="center"/>
    </xf>
    <xf numFmtId="3" fontId="8" fillId="0" borderId="0" xfId="1" applyNumberFormat="1" applyFont="1" applyFill="1" applyAlignment="1">
      <alignment horizontal="right"/>
    </xf>
    <xf numFmtId="3" fontId="11" fillId="0" borderId="0" xfId="1" applyNumberFormat="1" applyFont="1" applyFill="1" applyAlignment="1">
      <alignment horizontal="right"/>
    </xf>
    <xf numFmtId="3" fontId="8" fillId="0" borderId="0" xfId="1" applyNumberFormat="1" applyFont="1" applyAlignment="1">
      <alignment horizontal="right"/>
    </xf>
    <xf numFmtId="4" fontId="8" fillId="0" borderId="0" xfId="1" applyNumberFormat="1" applyFont="1" applyAlignment="1">
      <alignment horizontal="right"/>
    </xf>
    <xf numFmtId="0" fontId="8" fillId="0" borderId="0" xfId="1" applyFont="1"/>
    <xf numFmtId="0" fontId="8" fillId="0" borderId="0" xfId="1" applyFont="1" applyFill="1"/>
    <xf numFmtId="3" fontId="16" fillId="0" borderId="0" xfId="1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0" fontId="16" fillId="0" borderId="0" xfId="1" applyFont="1" applyFill="1"/>
    <xf numFmtId="0" fontId="9" fillId="0" borderId="0" xfId="1" applyFont="1" applyFill="1"/>
    <xf numFmtId="0" fontId="11" fillId="0" borderId="0" xfId="1" applyFont="1" applyFill="1" applyAlignment="1">
      <alignment horizontal="center"/>
    </xf>
    <xf numFmtId="3" fontId="12" fillId="0" borderId="0" xfId="1" applyNumberFormat="1" applyFont="1" applyAlignment="1">
      <alignment horizontal="right"/>
    </xf>
    <xf numFmtId="0" fontId="8" fillId="3" borderId="0" xfId="1" applyFont="1" applyFill="1" applyAlignment="1">
      <alignment wrapText="1"/>
    </xf>
    <xf numFmtId="0" fontId="8" fillId="3" borderId="0" xfId="1" applyFont="1" applyFill="1" applyAlignment="1">
      <alignment horizontal="center" wrapText="1"/>
    </xf>
    <xf numFmtId="0" fontId="8" fillId="0" borderId="0" xfId="1" applyFont="1" applyFill="1" applyAlignment="1">
      <alignment wrapText="1"/>
    </xf>
    <xf numFmtId="3" fontId="8" fillId="13" borderId="0" xfId="1" applyNumberFormat="1" applyFont="1" applyFill="1" applyBorder="1" applyAlignment="1">
      <alignment horizontal="right" wrapText="1"/>
    </xf>
    <xf numFmtId="3" fontId="8" fillId="3" borderId="0" xfId="1" applyNumberFormat="1" applyFont="1" applyFill="1" applyBorder="1" applyAlignment="1">
      <alignment horizontal="right" wrapText="1"/>
    </xf>
    <xf numFmtId="3" fontId="8" fillId="16" borderId="21" xfId="1" applyNumberFormat="1" applyFont="1" applyFill="1" applyBorder="1" applyAlignment="1">
      <alignment horizontal="right" wrapText="1"/>
    </xf>
    <xf numFmtId="4" fontId="8" fillId="0" borderId="0" xfId="1" applyNumberFormat="1" applyFont="1" applyAlignment="1">
      <alignment horizontal="right" wrapText="1"/>
    </xf>
    <xf numFmtId="0" fontId="8" fillId="0" borderId="0" xfId="1" applyFont="1" applyAlignment="1">
      <alignment wrapText="1"/>
    </xf>
    <xf numFmtId="0" fontId="12" fillId="3" borderId="0" xfId="1" applyFont="1" applyFill="1" applyBorder="1"/>
    <xf numFmtId="0" fontId="12" fillId="3" borderId="0" xfId="1" applyFont="1" applyFill="1" applyBorder="1" applyAlignment="1">
      <alignment horizontal="center"/>
    </xf>
    <xf numFmtId="0" fontId="12" fillId="17" borderId="0" xfId="1" applyFont="1" applyFill="1" applyBorder="1"/>
    <xf numFmtId="0" fontId="12" fillId="0" borderId="0" xfId="1" applyFont="1" applyFill="1" applyBorder="1"/>
    <xf numFmtId="3" fontId="12" fillId="15" borderId="6" xfId="1" applyNumberFormat="1" applyFont="1" applyFill="1" applyBorder="1" applyAlignment="1">
      <alignment horizontal="right"/>
    </xf>
    <xf numFmtId="3" fontId="12" fillId="15" borderId="0" xfId="1" applyNumberFormat="1" applyFont="1" applyFill="1" applyBorder="1" applyAlignment="1">
      <alignment horizontal="right"/>
    </xf>
    <xf numFmtId="3" fontId="12" fillId="5" borderId="0" xfId="1" applyNumberFormat="1" applyFont="1" applyFill="1" applyBorder="1" applyAlignment="1">
      <alignment horizontal="right"/>
    </xf>
    <xf numFmtId="3" fontId="12" fillId="13" borderId="0" xfId="1" applyNumberFormat="1" applyFont="1" applyFill="1" applyBorder="1" applyAlignment="1">
      <alignment horizontal="right"/>
    </xf>
    <xf numFmtId="3" fontId="12" fillId="18" borderId="0" xfId="1" applyNumberFormat="1" applyFont="1" applyFill="1" applyBorder="1" applyAlignment="1">
      <alignment horizontal="right"/>
    </xf>
    <xf numFmtId="3" fontId="9" fillId="7" borderId="0" xfId="1" applyNumberFormat="1" applyFont="1" applyFill="1" applyBorder="1" applyAlignment="1">
      <alignment horizontal="right"/>
    </xf>
    <xf numFmtId="3" fontId="8" fillId="16" borderId="22" xfId="1" applyNumberFormat="1" applyFont="1" applyFill="1" applyBorder="1" applyAlignment="1">
      <alignment horizontal="right"/>
    </xf>
    <xf numFmtId="3" fontId="12" fillId="0" borderId="0" xfId="1" applyNumberFormat="1" applyFont="1" applyFill="1" applyBorder="1" applyAlignment="1">
      <alignment horizontal="right"/>
    </xf>
    <xf numFmtId="3" fontId="12" fillId="0" borderId="6" xfId="1" applyNumberFormat="1" applyFont="1" applyFill="1" applyBorder="1" applyAlignment="1">
      <alignment horizontal="right"/>
    </xf>
    <xf numFmtId="3" fontId="12" fillId="0" borderId="23" xfId="1" applyNumberFormat="1" applyFont="1" applyFill="1" applyBorder="1" applyAlignment="1">
      <alignment horizontal="right"/>
    </xf>
    <xf numFmtId="4" fontId="12" fillId="0" borderId="0" xfId="1" applyNumberFormat="1" applyFont="1" applyAlignment="1">
      <alignment horizontal="right"/>
    </xf>
    <xf numFmtId="3" fontId="12" fillId="17" borderId="0" xfId="1" applyNumberFormat="1" applyFont="1" applyFill="1" applyBorder="1" applyAlignment="1">
      <alignment horizontal="right"/>
    </xf>
    <xf numFmtId="0" fontId="12" fillId="7" borderId="0" xfId="1" applyFont="1" applyFill="1" applyBorder="1"/>
    <xf numFmtId="0" fontId="12" fillId="7" borderId="0" xfId="1" applyFont="1" applyFill="1" applyBorder="1" applyAlignment="1">
      <alignment horizontal="center"/>
    </xf>
    <xf numFmtId="0" fontId="12" fillId="19" borderId="0" xfId="1" applyFont="1" applyFill="1" applyBorder="1"/>
    <xf numFmtId="3" fontId="9" fillId="13" borderId="0" xfId="1" applyNumberFormat="1" applyFont="1" applyFill="1" applyBorder="1" applyAlignment="1">
      <alignment horizontal="right"/>
    </xf>
    <xf numFmtId="0" fontId="12" fillId="7" borderId="0" xfId="1" applyFont="1" applyFill="1" applyAlignment="1">
      <alignment horizontal="center"/>
    </xf>
    <xf numFmtId="3" fontId="12" fillId="7" borderId="0" xfId="1" applyNumberFormat="1" applyFont="1" applyFill="1" applyBorder="1" applyAlignment="1">
      <alignment horizontal="right"/>
    </xf>
    <xf numFmtId="3" fontId="8" fillId="0" borderId="6" xfId="1" applyNumberFormat="1" applyFont="1" applyFill="1" applyBorder="1" applyAlignment="1">
      <alignment horizontal="right"/>
    </xf>
    <xf numFmtId="3" fontId="8" fillId="0" borderId="0" xfId="1" applyNumberFormat="1" applyFont="1" applyFill="1" applyBorder="1" applyAlignment="1">
      <alignment horizontal="right"/>
    </xf>
    <xf numFmtId="3" fontId="8" fillId="16" borderId="21" xfId="1" applyNumberFormat="1" applyFont="1" applyFill="1" applyBorder="1" applyAlignment="1">
      <alignment horizontal="right"/>
    </xf>
    <xf numFmtId="0" fontId="12" fillId="0" borderId="0" xfId="1" applyFont="1"/>
    <xf numFmtId="3" fontId="8" fillId="0" borderId="23" xfId="1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horizontal="center"/>
    </xf>
    <xf numFmtId="3" fontId="8" fillId="16" borderId="5" xfId="1" applyNumberFormat="1" applyFont="1" applyFill="1" applyBorder="1" applyAlignment="1">
      <alignment horizontal="right"/>
    </xf>
    <xf numFmtId="0" fontId="12" fillId="0" borderId="0" xfId="1" applyFont="1" applyFill="1"/>
    <xf numFmtId="4" fontId="12" fillId="0" borderId="0" xfId="1" applyNumberFormat="1" applyFont="1" applyFill="1" applyAlignment="1">
      <alignment horizontal="right"/>
    </xf>
    <xf numFmtId="3" fontId="12" fillId="0" borderId="0" xfId="1" applyNumberFormat="1" applyFont="1" applyFill="1"/>
    <xf numFmtId="0" fontId="10" fillId="3" borderId="0" xfId="1" applyFont="1" applyFill="1"/>
    <xf numFmtId="0" fontId="12" fillId="0" borderId="0" xfId="1" applyFont="1" applyAlignment="1">
      <alignment horizontal="center"/>
    </xf>
    <xf numFmtId="3" fontId="16" fillId="3" borderId="1" xfId="1" applyNumberFormat="1" applyFont="1" applyFill="1" applyBorder="1" applyAlignment="1">
      <alignment horizontal="right"/>
    </xf>
    <xf numFmtId="0" fontId="15" fillId="21" borderId="0" xfId="1" applyFont="1" applyFill="1"/>
    <xf numFmtId="3" fontId="9" fillId="20" borderId="1" xfId="1" applyNumberFormat="1" applyFont="1" applyFill="1" applyBorder="1" applyAlignment="1">
      <alignment horizontal="right"/>
    </xf>
    <xf numFmtId="3" fontId="8" fillId="10" borderId="2" xfId="1" applyNumberFormat="1" applyFont="1" applyFill="1" applyBorder="1" applyAlignment="1">
      <alignment horizontal="right"/>
    </xf>
    <xf numFmtId="3" fontId="16" fillId="3" borderId="0" xfId="1" applyNumberFormat="1" applyFont="1" applyFill="1" applyAlignment="1">
      <alignment horizontal="right"/>
    </xf>
    <xf numFmtId="0" fontId="11" fillId="0" borderId="0" xfId="1" applyFont="1"/>
    <xf numFmtId="3" fontId="12" fillId="0" borderId="24" xfId="1" applyNumberFormat="1" applyFont="1" applyFill="1" applyBorder="1" applyAlignment="1">
      <alignment horizontal="right"/>
    </xf>
    <xf numFmtId="3" fontId="12" fillId="0" borderId="17" xfId="1" applyNumberFormat="1" applyFont="1" applyFill="1" applyBorder="1" applyAlignment="1">
      <alignment horizontal="right"/>
    </xf>
    <xf numFmtId="3" fontId="9" fillId="0" borderId="17" xfId="1" applyNumberFormat="1" applyFont="1" applyFill="1" applyBorder="1" applyAlignment="1">
      <alignment horizontal="right"/>
    </xf>
    <xf numFmtId="3" fontId="11" fillId="20" borderId="2" xfId="1" applyNumberFormat="1" applyFont="1" applyFill="1" applyBorder="1" applyAlignment="1">
      <alignment horizontal="right"/>
    </xf>
    <xf numFmtId="3" fontId="9" fillId="0" borderId="0" xfId="1" applyNumberFormat="1" applyFont="1" applyFill="1" applyAlignment="1">
      <alignment horizontal="left"/>
    </xf>
    <xf numFmtId="3" fontId="12" fillId="3" borderId="0" xfId="1" applyNumberFormat="1" applyFont="1" applyFill="1" applyAlignment="1">
      <alignment horizontal="right"/>
    </xf>
    <xf numFmtId="3" fontId="12" fillId="6" borderId="0" xfId="1" applyNumberFormat="1" applyFont="1" applyFill="1" applyAlignment="1">
      <alignment horizontal="right"/>
    </xf>
    <xf numFmtId="3" fontId="10" fillId="0" borderId="0" xfId="1" applyNumberFormat="1" applyFont="1" applyFill="1" applyAlignment="1">
      <alignment horizontal="left"/>
    </xf>
    <xf numFmtId="3" fontId="8" fillId="5" borderId="0" xfId="1" applyNumberFormat="1" applyFont="1" applyFill="1" applyBorder="1" applyAlignment="1">
      <alignment horizontal="right" wrapText="1"/>
    </xf>
    <xf numFmtId="3" fontId="12" fillId="3" borderId="0" xfId="1" applyNumberFormat="1" applyFont="1" applyFill="1" applyBorder="1" applyAlignment="1">
      <alignment horizontal="right"/>
    </xf>
    <xf numFmtId="0" fontId="12" fillId="17" borderId="0" xfId="1" applyFont="1" applyFill="1" applyBorder="1" applyAlignment="1">
      <alignment horizontal="center"/>
    </xf>
    <xf numFmtId="3" fontId="9" fillId="20" borderId="0" xfId="1" applyNumberFormat="1" applyFont="1" applyFill="1" applyBorder="1" applyAlignment="1">
      <alignment horizontal="right"/>
    </xf>
    <xf numFmtId="0" fontId="8" fillId="0" borderId="0" xfId="1" applyFont="1" applyFill="1" applyAlignment="1">
      <alignment horizontal="left"/>
    </xf>
    <xf numFmtId="3" fontId="14" fillId="0" borderId="0" xfId="1" applyNumberFormat="1" applyFont="1" applyFill="1" applyBorder="1" applyAlignment="1">
      <alignment horizontal="right"/>
    </xf>
    <xf numFmtId="3" fontId="14" fillId="0" borderId="17" xfId="1" applyNumberFormat="1" applyFont="1" applyFill="1" applyBorder="1" applyAlignment="1">
      <alignment horizontal="right"/>
    </xf>
    <xf numFmtId="3" fontId="14" fillId="0" borderId="0" xfId="1" applyNumberFormat="1" applyFont="1" applyFill="1" applyAlignment="1">
      <alignment horizontal="right"/>
    </xf>
    <xf numFmtId="3" fontId="12" fillId="2" borderId="1" xfId="1" applyNumberFormat="1" applyFont="1" applyFill="1" applyBorder="1" applyAlignment="1">
      <alignment horizontal="right"/>
    </xf>
    <xf numFmtId="4" fontId="8" fillId="5" borderId="0" xfId="0" applyNumberFormat="1" applyFont="1" applyFill="1" applyAlignment="1">
      <alignment horizontal="right" wrapText="1"/>
    </xf>
    <xf numFmtId="0" fontId="10" fillId="3" borderId="0" xfId="1" applyFont="1" applyFill="1" applyAlignment="1">
      <alignment horizontal="center"/>
    </xf>
    <xf numFmtId="3" fontId="8" fillId="7" borderId="0" xfId="1" applyNumberFormat="1" applyFont="1" applyFill="1" applyBorder="1" applyAlignment="1">
      <alignment horizontal="right" wrapText="1"/>
    </xf>
    <xf numFmtId="0" fontId="2" fillId="0" borderId="0" xfId="0" applyFont="1" applyProtection="1">
      <protection hidden="1"/>
    </xf>
    <xf numFmtId="3" fontId="0" fillId="0" borderId="0" xfId="0" applyNumberFormat="1" applyAlignment="1" applyProtection="1">
      <alignment horizontal="right"/>
      <protection hidden="1"/>
    </xf>
    <xf numFmtId="3" fontId="0" fillId="0" borderId="0" xfId="0" applyNumberForma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3" fontId="2" fillId="0" borderId="1" xfId="0" quotePrefix="1" applyNumberFormat="1" applyFont="1" applyBorder="1" applyAlignment="1" applyProtection="1">
      <alignment horizontal="right"/>
      <protection hidden="1"/>
    </xf>
    <xf numFmtId="0" fontId="2" fillId="0" borderId="1" xfId="0" applyFont="1" applyBorder="1" applyAlignment="1" applyProtection="1">
      <alignment horizontal="right"/>
      <protection hidden="1"/>
    </xf>
    <xf numFmtId="3" fontId="3" fillId="0" borderId="1" xfId="0" quotePrefix="1" applyNumberFormat="1" applyFont="1" applyBorder="1" applyAlignment="1" applyProtection="1">
      <alignment horizontal="right"/>
      <protection hidden="1"/>
    </xf>
    <xf numFmtId="0" fontId="3" fillId="0" borderId="1" xfId="0" applyFont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3" fontId="0" fillId="5" borderId="1" xfId="0" applyNumberFormat="1" applyFill="1" applyBorder="1" applyAlignment="1" applyProtection="1">
      <alignment horizontal="right"/>
      <protection hidden="1"/>
    </xf>
    <xf numFmtId="3" fontId="1" fillId="5" borderId="1" xfId="0" applyNumberFormat="1" applyFont="1" applyFill="1" applyBorder="1" applyAlignment="1" applyProtection="1">
      <alignment horizontal="right"/>
      <protection hidden="1"/>
    </xf>
    <xf numFmtId="3" fontId="1" fillId="0" borderId="0" xfId="0" applyNumberFormat="1" applyFont="1" applyAlignment="1" applyProtection="1">
      <alignment horizontal="right"/>
      <protection hidden="1"/>
    </xf>
    <xf numFmtId="165" fontId="0" fillId="0" borderId="1" xfId="0" applyNumberFormat="1" applyBorder="1" applyAlignment="1" applyProtection="1">
      <alignment horizontal="right"/>
      <protection hidden="1"/>
    </xf>
    <xf numFmtId="165" fontId="1" fillId="0" borderId="1" xfId="0" applyNumberFormat="1" applyFont="1" applyBorder="1" applyAlignment="1" applyProtection="1">
      <alignment horizontal="right"/>
      <protection hidden="1"/>
    </xf>
    <xf numFmtId="165" fontId="0" fillId="0" borderId="0" xfId="0" applyNumberFormat="1" applyAlignment="1" applyProtection="1">
      <alignment horizontal="right"/>
      <protection hidden="1"/>
    </xf>
    <xf numFmtId="165" fontId="1" fillId="0" borderId="0" xfId="0" applyNumberFormat="1" applyFont="1" applyAlignment="1" applyProtection="1">
      <alignment horizontal="right"/>
      <protection hidden="1"/>
    </xf>
    <xf numFmtId="165" fontId="2" fillId="0" borderId="1" xfId="0" applyNumberFormat="1" applyFont="1" applyBorder="1" applyAlignment="1" applyProtection="1">
      <alignment horizontal="right"/>
      <protection hidden="1"/>
    </xf>
    <xf numFmtId="165" fontId="3" fillId="0" borderId="1" xfId="0" applyNumberFormat="1" applyFont="1" applyBorder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Border="1" applyProtection="1">
      <protection hidden="1"/>
    </xf>
    <xf numFmtId="165" fontId="0" fillId="0" borderId="0" xfId="0" applyNumberFormat="1" applyBorder="1" applyAlignment="1" applyProtection="1">
      <alignment horizontal="right"/>
      <protection hidden="1"/>
    </xf>
    <xf numFmtId="165" fontId="1" fillId="0" borderId="0" xfId="0" applyNumberFormat="1" applyFont="1" applyBorder="1" applyAlignment="1" applyProtection="1">
      <alignment horizontal="right"/>
      <protection hidden="1"/>
    </xf>
    <xf numFmtId="4" fontId="12" fillId="5" borderId="0" xfId="0" applyNumberFormat="1" applyFont="1" applyFill="1" applyAlignment="1">
      <alignment horizontal="right"/>
    </xf>
    <xf numFmtId="3" fontId="12" fillId="23" borderId="0" xfId="1" applyNumberFormat="1" applyFont="1" applyFill="1" applyBorder="1" applyAlignment="1">
      <alignment horizontal="right"/>
    </xf>
    <xf numFmtId="4" fontId="16" fillId="3" borderId="0" xfId="0" applyNumberFormat="1" applyFont="1" applyFill="1" applyAlignment="1">
      <alignment horizontal="center"/>
    </xf>
    <xf numFmtId="4" fontId="16" fillId="0" borderId="0" xfId="0" applyNumberFormat="1" applyFont="1" applyAlignment="1">
      <alignment horizontal="left"/>
    </xf>
    <xf numFmtId="3" fontId="8" fillId="10" borderId="6" xfId="1" applyNumberFormat="1" applyFont="1" applyFill="1" applyBorder="1" applyAlignment="1">
      <alignment horizontal="right" wrapText="1"/>
    </xf>
    <xf numFmtId="3" fontId="8" fillId="10" borderId="0" xfId="1" applyNumberFormat="1" applyFont="1" applyFill="1" applyBorder="1" applyAlignment="1">
      <alignment horizontal="right" wrapText="1"/>
    </xf>
    <xf numFmtId="3" fontId="12" fillId="10" borderId="6" xfId="1" applyNumberFormat="1" applyFont="1" applyFill="1" applyBorder="1" applyAlignment="1">
      <alignment horizontal="right"/>
    </xf>
    <xf numFmtId="3" fontId="12" fillId="10" borderId="0" xfId="1" applyNumberFormat="1" applyFont="1" applyFill="1" applyBorder="1" applyAlignment="1">
      <alignment horizontal="right"/>
    </xf>
    <xf numFmtId="3" fontId="12" fillId="24" borderId="0" xfId="1" applyNumberFormat="1" applyFont="1" applyFill="1" applyBorder="1" applyAlignment="1">
      <alignment horizontal="right"/>
    </xf>
    <xf numFmtId="3" fontId="12" fillId="10" borderId="0" xfId="1" applyNumberFormat="1" applyFont="1" applyFill="1" applyBorder="1" applyAlignment="1">
      <alignment horizontal="right" wrapText="1"/>
    </xf>
    <xf numFmtId="3" fontId="9" fillId="20" borderId="3" xfId="1" applyNumberFormat="1" applyFont="1" applyFill="1" applyBorder="1" applyAlignment="1">
      <alignment horizontal="right"/>
    </xf>
    <xf numFmtId="3" fontId="16" fillId="3" borderId="0" xfId="1" applyNumberFormat="1" applyFont="1" applyFill="1" applyAlignment="1">
      <alignment horizontal="center"/>
    </xf>
    <xf numFmtId="0" fontId="12" fillId="25" borderId="0" xfId="1" applyFont="1" applyFill="1" applyBorder="1"/>
    <xf numFmtId="0" fontId="12" fillId="25" borderId="0" xfId="1" applyFont="1" applyFill="1" applyBorder="1" applyAlignment="1">
      <alignment horizontal="center"/>
    </xf>
    <xf numFmtId="4" fontId="12" fillId="3" borderId="0" xfId="0" applyNumberFormat="1" applyFont="1" applyFill="1" applyAlignment="1">
      <alignment horizontal="right"/>
    </xf>
    <xf numFmtId="165" fontId="0" fillId="4" borderId="1" xfId="0" applyNumberFormat="1" applyFill="1" applyBorder="1" applyAlignment="1" applyProtection="1">
      <alignment horizontal="right"/>
      <protection hidden="1"/>
    </xf>
    <xf numFmtId="0" fontId="3" fillId="0" borderId="0" xfId="0" applyFont="1" applyProtection="1">
      <protection hidden="1"/>
    </xf>
    <xf numFmtId="3" fontId="16" fillId="3" borderId="0" xfId="1" applyNumberFormat="1" applyFont="1" applyFill="1" applyAlignment="1">
      <alignment horizontal="center"/>
    </xf>
    <xf numFmtId="3" fontId="3" fillId="22" borderId="7" xfId="0" applyNumberFormat="1" applyFont="1" applyFill="1" applyBorder="1" applyAlignment="1" applyProtection="1">
      <alignment horizontal="left"/>
      <protection locked="0"/>
    </xf>
    <xf numFmtId="3" fontId="3" fillId="22" borderId="8" xfId="0" applyNumberFormat="1" applyFont="1" applyFill="1" applyBorder="1" applyAlignment="1" applyProtection="1">
      <alignment horizontal="left"/>
      <protection locked="0"/>
    </xf>
    <xf numFmtId="3" fontId="3" fillId="22" borderId="9" xfId="0" applyNumberFormat="1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  <protection hidden="1"/>
    </xf>
    <xf numFmtId="3" fontId="3" fillId="0" borderId="1" xfId="0" applyNumberFormat="1" applyFont="1" applyBorder="1" applyAlignment="1" applyProtection="1">
      <alignment horizontal="center"/>
      <protection hidden="1"/>
    </xf>
    <xf numFmtId="4" fontId="10" fillId="2" borderId="0" xfId="0" applyNumberFormat="1" applyFont="1" applyFill="1" applyAlignment="1">
      <alignment horizontal="center"/>
    </xf>
    <xf numFmtId="4" fontId="16" fillId="0" borderId="0" xfId="0" applyNumberFormat="1" applyFont="1" applyFill="1" applyAlignment="1">
      <alignment horizontal="center"/>
    </xf>
    <xf numFmtId="3" fontId="15" fillId="14" borderId="18" xfId="1" applyNumberFormat="1" applyFont="1" applyFill="1" applyBorder="1" applyAlignment="1">
      <alignment horizontal="center"/>
    </xf>
    <xf numFmtId="3" fontId="15" fillId="14" borderId="19" xfId="1" applyNumberFormat="1" applyFont="1" applyFill="1" applyBorder="1" applyAlignment="1">
      <alignment horizontal="center"/>
    </xf>
    <xf numFmtId="3" fontId="15" fillId="14" borderId="20" xfId="1" applyNumberFormat="1" applyFont="1" applyFill="1" applyBorder="1" applyAlignment="1">
      <alignment horizontal="center"/>
    </xf>
    <xf numFmtId="3" fontId="16" fillId="3" borderId="0" xfId="1" applyNumberFormat="1" applyFont="1" applyFill="1" applyAlignment="1">
      <alignment horizontal="center"/>
    </xf>
    <xf numFmtId="0" fontId="25" fillId="0" borderId="1" xfId="0" applyFont="1" applyBorder="1" applyProtection="1">
      <protection hidden="1"/>
    </xf>
    <xf numFmtId="0" fontId="26" fillId="0" borderId="1" xfId="0" applyFont="1" applyBorder="1" applyProtection="1">
      <protection hidden="1"/>
    </xf>
    <xf numFmtId="4" fontId="8" fillId="5" borderId="0" xfId="1" applyNumberFormat="1" applyFont="1" applyFill="1" applyAlignment="1">
      <alignment horizontal="right" wrapText="1"/>
    </xf>
    <xf numFmtId="3" fontId="12" fillId="5" borderId="0" xfId="1" applyNumberFormat="1" applyFont="1" applyFill="1" applyAlignment="1">
      <alignment horizontal="right"/>
    </xf>
    <xf numFmtId="3" fontId="8" fillId="0" borderId="0" xfId="1" applyNumberFormat="1" applyFont="1" applyFill="1" applyAlignment="1">
      <alignment horizontal="center"/>
    </xf>
    <xf numFmtId="0" fontId="16" fillId="3" borderId="0" xfId="1" applyFont="1" applyFill="1" applyAlignment="1">
      <alignment horizontal="center"/>
    </xf>
    <xf numFmtId="3" fontId="12" fillId="26" borderId="0" xfId="1" applyNumberFormat="1" applyFont="1" applyFill="1" applyAlignment="1">
      <alignment horizontal="right"/>
    </xf>
    <xf numFmtId="0" fontId="16" fillId="3" borderId="0" xfId="1" applyFont="1" applyFill="1"/>
    <xf numFmtId="166" fontId="12" fillId="0" borderId="0" xfId="2" applyNumberFormat="1" applyFont="1" applyAlignment="1">
      <alignment horizontal="right"/>
    </xf>
    <xf numFmtId="0" fontId="12" fillId="0" borderId="1" xfId="1" applyFont="1" applyBorder="1"/>
    <xf numFmtId="166" fontId="12" fillId="0" borderId="1" xfId="2" applyNumberFormat="1" applyFont="1" applyFill="1" applyBorder="1" applyAlignment="1">
      <alignment horizontal="right"/>
    </xf>
    <xf numFmtId="166" fontId="12" fillId="5" borderId="1" xfId="2" applyNumberFormat="1" applyFont="1" applyFill="1" applyBorder="1" applyAlignment="1">
      <alignment horizontal="right"/>
    </xf>
    <xf numFmtId="3" fontId="12" fillId="6" borderId="0" xfId="1" applyNumberFormat="1" applyFont="1" applyFill="1" applyBorder="1" applyAlignment="1">
      <alignment horizontal="right"/>
    </xf>
    <xf numFmtId="4" fontId="12" fillId="0" borderId="0" xfId="1" applyNumberFormat="1" applyFont="1" applyFill="1" applyAlignment="1">
      <alignment horizontal="left"/>
    </xf>
    <xf numFmtId="4" fontId="16" fillId="0" borderId="0" xfId="1" applyNumberFormat="1" applyFont="1" applyAlignment="1">
      <alignment horizontal="right"/>
    </xf>
    <xf numFmtId="0" fontId="26" fillId="0" borderId="0" xfId="0" applyFont="1" applyAlignment="1" applyProtection="1">
      <alignment horizontal="right"/>
      <protection hidden="1"/>
    </xf>
  </cellXfs>
  <cellStyles count="3">
    <cellStyle name="%" xfId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39997558519241921"/>
    <pageSetUpPr fitToPage="1"/>
  </sheetPr>
  <dimension ref="A1:J67"/>
  <sheetViews>
    <sheetView tabSelected="1" workbookViewId="0">
      <selection activeCell="B3" sqref="B3:F3"/>
    </sheetView>
  </sheetViews>
  <sheetFormatPr defaultColWidth="9.1796875" defaultRowHeight="14.5" x14ac:dyDescent="0.35"/>
  <cols>
    <col min="1" max="1" width="47.7265625" style="170" customWidth="1"/>
    <col min="2" max="2" width="15.7265625" style="167" customWidth="1"/>
    <col min="3" max="3" width="15.54296875" style="167" customWidth="1"/>
    <col min="4" max="4" width="3" style="167" customWidth="1"/>
    <col min="5" max="5" width="15.7265625" style="168" customWidth="1"/>
    <col min="6" max="6" width="15.7265625" style="170" customWidth="1"/>
    <col min="7" max="7" width="2.453125" style="170" customWidth="1"/>
    <col min="8" max="8" width="11.1796875" style="170" hidden="1" customWidth="1"/>
    <col min="9" max="9" width="15.7265625" style="168" customWidth="1"/>
    <col min="10" max="10" width="15.7265625" style="170" customWidth="1"/>
    <col min="11" max="16384" width="9.1796875" style="170"/>
  </cols>
  <sheetData>
    <row r="1" spans="1:10" x14ac:dyDescent="0.35">
      <c r="A1" s="166" t="s">
        <v>337</v>
      </c>
      <c r="F1" s="169"/>
      <c r="J1" s="234" t="s">
        <v>258</v>
      </c>
    </row>
    <row r="2" spans="1:10" ht="15" thickBot="1" x14ac:dyDescent="0.4"/>
    <row r="3" spans="1:10" ht="15" thickBot="1" x14ac:dyDescent="0.4">
      <c r="A3" s="166" t="s">
        <v>257</v>
      </c>
      <c r="B3" s="208" t="s">
        <v>336</v>
      </c>
      <c r="C3" s="209"/>
      <c r="D3" s="209"/>
      <c r="E3" s="209"/>
      <c r="F3" s="210"/>
      <c r="H3" s="171" t="e">
        <f>VLOOKUP(B3,'School List'!$A$3:$B$219,2,FALSE)</f>
        <v>#N/A</v>
      </c>
      <c r="I3" s="170"/>
    </row>
    <row r="4" spans="1:10" x14ac:dyDescent="0.35">
      <c r="A4" s="166"/>
      <c r="C4" s="170"/>
      <c r="D4" s="170"/>
      <c r="E4" s="170"/>
      <c r="I4" s="170"/>
    </row>
    <row r="5" spans="1:10" x14ac:dyDescent="0.35">
      <c r="B5" s="211" t="s">
        <v>361</v>
      </c>
      <c r="C5" s="211"/>
      <c r="D5" s="170"/>
      <c r="E5" s="211" t="s">
        <v>362</v>
      </c>
      <c r="F5" s="211"/>
      <c r="I5" s="212" t="s">
        <v>326</v>
      </c>
      <c r="J5" s="212"/>
    </row>
    <row r="6" spans="1:10" x14ac:dyDescent="0.35">
      <c r="B6" s="172" t="s">
        <v>8</v>
      </c>
      <c r="C6" s="173" t="s">
        <v>215</v>
      </c>
      <c r="D6" s="170"/>
      <c r="E6" s="172" t="s">
        <v>8</v>
      </c>
      <c r="F6" s="173" t="s">
        <v>215</v>
      </c>
      <c r="I6" s="174" t="s">
        <v>8</v>
      </c>
      <c r="J6" s="175" t="s">
        <v>215</v>
      </c>
    </row>
    <row r="7" spans="1:10" ht="6.75" customHeight="1" x14ac:dyDescent="0.35">
      <c r="C7" s="170"/>
      <c r="D7" s="170"/>
      <c r="E7" s="170"/>
      <c r="I7" s="176"/>
      <c r="J7" s="176"/>
    </row>
    <row r="8" spans="1:10" x14ac:dyDescent="0.35">
      <c r="A8" s="219" t="s">
        <v>370</v>
      </c>
      <c r="B8" s="177" t="e">
        <f>IF($H$3="SECONDARY",0,VLOOKUP($B$3,'2022-23 Pupils'!$D$8:$G$167,4,FALSE))</f>
        <v>#N/A</v>
      </c>
      <c r="C8" s="177" t="e">
        <f>IF($H$3="PRIMARY",0,VLOOKUP($B$3,'2022-23 Pupils'!$D$168:$J$248,7,FALSE))</f>
        <v>#N/A</v>
      </c>
      <c r="E8" s="177" t="e">
        <f>IF($H$3="SECONDARY",0,VLOOKUP($B$3,'2023-24 Pupils'!$D$8:$G$167,4,FALSE))</f>
        <v>#N/A</v>
      </c>
      <c r="F8" s="177" t="e">
        <f>IF($H$3="PRIMARY",0,VLOOKUP($B$3,'2023-24 Pupils'!$D$168:$J$248,7,FALSE))</f>
        <v>#N/A</v>
      </c>
      <c r="G8" s="186"/>
      <c r="H8" s="186"/>
      <c r="I8" s="178" t="e">
        <f>E8-B8</f>
        <v>#N/A</v>
      </c>
      <c r="J8" s="178" t="e">
        <f>F8-C8</f>
        <v>#N/A</v>
      </c>
    </row>
    <row r="9" spans="1:10" ht="6" customHeight="1" x14ac:dyDescent="0.35">
      <c r="E9" s="167"/>
      <c r="F9" s="167"/>
      <c r="G9" s="186"/>
      <c r="H9" s="186"/>
      <c r="I9" s="179"/>
      <c r="J9" s="179"/>
    </row>
    <row r="10" spans="1:10" x14ac:dyDescent="0.35">
      <c r="A10" s="171" t="s">
        <v>250</v>
      </c>
      <c r="B10" s="180" t="e">
        <f>IF($H$3="SECONDARY",0,VLOOKUP($B$3,'2022-23 IST P'!$D$5:$V$237,3,FALSE))</f>
        <v>#N/A</v>
      </c>
      <c r="C10" s="180" t="e">
        <f>IF($H$3="PRIMARY",0,VLOOKUP($B$3,'2022-23 IST S'!$D$5:$V$51,3,FALSE))</f>
        <v>#N/A</v>
      </c>
      <c r="D10" s="182"/>
      <c r="E10" s="180" t="e">
        <f>IF($H$3="SECONDARY",0,VLOOKUP($B$3,'2023-24 IST P'!$D$5:$V$242,3,FALSE))</f>
        <v>#N/A</v>
      </c>
      <c r="F10" s="180" t="e">
        <f>IF($H$3="PRIMARY",0,VLOOKUP($B$3,'2023-24 IST S'!$D$5:$V$51,3,FALSE))</f>
        <v>#N/A</v>
      </c>
      <c r="G10" s="186"/>
      <c r="H10" s="186"/>
      <c r="I10" s="181" t="e">
        <f>E10-B10</f>
        <v>#N/A</v>
      </c>
      <c r="J10" s="181" t="e">
        <f>F10-C10</f>
        <v>#N/A</v>
      </c>
    </row>
    <row r="11" spans="1:10" ht="6.75" customHeight="1" x14ac:dyDescent="0.35">
      <c r="B11" s="182"/>
      <c r="C11" s="182"/>
      <c r="D11" s="182"/>
      <c r="E11" s="182"/>
      <c r="F11" s="182"/>
      <c r="G11" s="186"/>
      <c r="H11" s="186"/>
      <c r="I11" s="183"/>
      <c r="J11" s="183"/>
    </row>
    <row r="12" spans="1:10" x14ac:dyDescent="0.35">
      <c r="A12" s="171" t="s">
        <v>251</v>
      </c>
      <c r="B12" s="180" t="e">
        <f>IF($H$3="SECONDARY",0,VLOOKUP($B$3,'2022-23 IST P'!$D$5:$V$237,5,FALSE))</f>
        <v>#N/A</v>
      </c>
      <c r="C12" s="180" t="e">
        <f>IF($H$3="PRIMARY",0,VLOOKUP($B$3,'2022-23 IST S'!$D$5:$V$51,5,FALSE))</f>
        <v>#N/A</v>
      </c>
      <c r="D12" s="182"/>
      <c r="E12" s="180" t="e">
        <f>IF($H$3="SECONDARY",0,VLOOKUP($B$3,'2023-24 IST P'!$D$5:$V$242,5,FALSE))</f>
        <v>#N/A</v>
      </c>
      <c r="F12" s="180" t="e">
        <f>IF($H$3="PRIMARY",0,VLOOKUP($B$3,'2023-24 IST S'!$D$5:$V$51,5,FALSE))</f>
        <v>#N/A</v>
      </c>
      <c r="G12" s="186"/>
      <c r="H12" s="186"/>
      <c r="I12" s="181" t="e">
        <f>E12-B12</f>
        <v>#N/A</v>
      </c>
      <c r="J12" s="181" t="e">
        <f>F12-C12</f>
        <v>#N/A</v>
      </c>
    </row>
    <row r="13" spans="1:10" ht="6.75" customHeight="1" x14ac:dyDescent="0.35">
      <c r="B13" s="182"/>
      <c r="C13" s="182"/>
      <c r="D13" s="182"/>
      <c r="E13" s="182"/>
      <c r="F13" s="182"/>
      <c r="G13" s="186"/>
      <c r="H13" s="186"/>
      <c r="I13" s="183"/>
      <c r="J13" s="183"/>
    </row>
    <row r="14" spans="1:10" x14ac:dyDescent="0.35">
      <c r="A14" s="171" t="s">
        <v>252</v>
      </c>
      <c r="B14" s="180" t="e">
        <f>IF($H$3="SECONDARY",0,VLOOKUP($B$3,'2022-23 IST P'!$D$5:$V$237,4,FALSE))</f>
        <v>#N/A</v>
      </c>
      <c r="C14" s="180" t="e">
        <f>IF($H$3="PRIMARY",0,VLOOKUP($B$3,'2022-23 IST S'!$D$5:$V$51,4,FALSE))</f>
        <v>#N/A</v>
      </c>
      <c r="D14" s="182"/>
      <c r="E14" s="180" t="e">
        <f>IF($H$3="SECONDARY",0,VLOOKUP($B$3,'2023-24 IST P'!$D$5:$V$242,4,FALSE))</f>
        <v>#N/A</v>
      </c>
      <c r="F14" s="180" t="e">
        <f>IF($H$3="PRIMARY",0,VLOOKUP($B$3,'2023-24 IST S'!$D$5:$V$51,4,FALSE))</f>
        <v>#N/A</v>
      </c>
      <c r="G14" s="186"/>
      <c r="H14" s="186"/>
      <c r="I14" s="181" t="e">
        <f>E14-B14</f>
        <v>#N/A</v>
      </c>
      <c r="J14" s="181" t="e">
        <f>F14-C14</f>
        <v>#N/A</v>
      </c>
    </row>
    <row r="15" spans="1:10" ht="6" customHeight="1" x14ac:dyDescent="0.35">
      <c r="B15" s="182"/>
      <c r="C15" s="182"/>
      <c r="D15" s="182"/>
      <c r="E15" s="182"/>
      <c r="F15" s="182"/>
      <c r="G15" s="186"/>
      <c r="H15" s="186"/>
      <c r="I15" s="183"/>
      <c r="J15" s="183"/>
    </row>
    <row r="16" spans="1:10" x14ac:dyDescent="0.35">
      <c r="A16" s="171" t="s">
        <v>314</v>
      </c>
      <c r="B16" s="180" t="e">
        <f>IF($H$3="SECONDARY",0,VLOOKUP($B$3,'2022-23 IST P'!$D$5:$V$237,6,FALSE))</f>
        <v>#N/A</v>
      </c>
      <c r="C16" s="180" t="e">
        <f>IF($H$3="PRIMARY",0,VLOOKUP($B$3,'2022-23 IST S'!$D$5:$V$51,6,FALSE))</f>
        <v>#N/A</v>
      </c>
      <c r="D16" s="182"/>
      <c r="E16" s="180" t="e">
        <f>IF($H$3="SECONDARY",0,VLOOKUP($B$3,'2023-24 IST P'!$D$5:$V$242,6,FALSE))</f>
        <v>#N/A</v>
      </c>
      <c r="F16" s="180" t="e">
        <f>IF($H$3="PRIMARY",0,VLOOKUP($B$3,'2023-24 IST S'!$D$5:$V$51,6,FALSE))</f>
        <v>#N/A</v>
      </c>
      <c r="G16" s="186"/>
      <c r="H16" s="186"/>
      <c r="I16" s="181" t="e">
        <f>E16-B16</f>
        <v>#N/A</v>
      </c>
      <c r="J16" s="181" t="e">
        <f>F16-C16</f>
        <v>#N/A</v>
      </c>
    </row>
    <row r="17" spans="1:10" ht="5.25" customHeight="1" x14ac:dyDescent="0.35">
      <c r="B17" s="182"/>
      <c r="C17" s="182"/>
      <c r="D17" s="182"/>
      <c r="E17" s="182"/>
      <c r="F17" s="182"/>
      <c r="G17" s="186"/>
      <c r="H17" s="186"/>
      <c r="I17" s="183"/>
      <c r="J17" s="183"/>
    </row>
    <row r="18" spans="1:10" x14ac:dyDescent="0.35">
      <c r="A18" s="171" t="s">
        <v>253</v>
      </c>
      <c r="B18" s="180" t="e">
        <f>IF($H$3="SECONDARY",0,VLOOKUP($B$3,'2022-23 IST P'!$D$5:$V$237,7,FALSE))</f>
        <v>#N/A</v>
      </c>
      <c r="C18" s="180" t="e">
        <f>IF($H$3="PRIMARY",0,VLOOKUP($B$3,'2022-23 IST S'!$D$5:$V$51,7,FALSE))</f>
        <v>#N/A</v>
      </c>
      <c r="D18" s="182"/>
      <c r="E18" s="180" t="e">
        <f>IF($H$3="SECONDARY",0,VLOOKUP($B$3,'2023-24 IST P'!$D$5:$V$242,7,FALSE))</f>
        <v>#N/A</v>
      </c>
      <c r="F18" s="180" t="e">
        <f>IF($H$3="PRIMARY",0,VLOOKUP($B$3,'2023-24 IST S'!$D$5:$V$51,7,FALSE))</f>
        <v>#N/A</v>
      </c>
      <c r="G18" s="186"/>
      <c r="H18" s="186"/>
      <c r="I18" s="181" t="e">
        <f>E18-B18</f>
        <v>#N/A</v>
      </c>
      <c r="J18" s="181" t="e">
        <f>F18-C18</f>
        <v>#N/A</v>
      </c>
    </row>
    <row r="19" spans="1:10" ht="5.25" customHeight="1" x14ac:dyDescent="0.35">
      <c r="B19" s="182"/>
      <c r="C19" s="182"/>
      <c r="D19" s="182"/>
      <c r="E19" s="182"/>
      <c r="F19" s="182"/>
      <c r="G19" s="186"/>
      <c r="H19" s="186"/>
      <c r="I19" s="183"/>
      <c r="J19" s="183"/>
    </row>
    <row r="20" spans="1:10" x14ac:dyDescent="0.35">
      <c r="A20" s="171" t="s">
        <v>360</v>
      </c>
      <c r="B20" s="180" t="e">
        <f>IF($H$3="SECONDARY",0,VLOOKUP($B$3,'2022-23 IST P'!$D$5:$V$237,8,FALSE))</f>
        <v>#N/A</v>
      </c>
      <c r="C20" s="180" t="e">
        <f>IF($H$3="PRIMARY",0,VLOOKUP($B$3,'2022-23 IST S'!$D$5:$V$51,8,FALSE))</f>
        <v>#N/A</v>
      </c>
      <c r="D20" s="182"/>
      <c r="E20" s="180" t="e">
        <f>IF($H$3="SECONDARY",0,VLOOKUP($B$3,'2023-24 IST P'!$D$5:$V$242,8,FALSE))</f>
        <v>#N/A</v>
      </c>
      <c r="F20" s="180" t="e">
        <f>IF($H$3="PRIMARY",0,VLOOKUP($B$3,'2023-24 IST S'!$D$5:$V$51,8,FALSE))</f>
        <v>#N/A</v>
      </c>
      <c r="G20" s="186"/>
      <c r="H20" s="186"/>
      <c r="I20" s="181" t="e">
        <f>E20-B20</f>
        <v>#N/A</v>
      </c>
      <c r="J20" s="181" t="e">
        <f>F20-C20</f>
        <v>#N/A</v>
      </c>
    </row>
    <row r="21" spans="1:10" ht="5.25" customHeight="1" x14ac:dyDescent="0.35">
      <c r="B21" s="182"/>
      <c r="C21" s="182"/>
      <c r="D21" s="182"/>
      <c r="E21" s="182"/>
      <c r="F21" s="182"/>
      <c r="G21" s="186"/>
      <c r="H21" s="186"/>
      <c r="I21" s="183"/>
      <c r="J21" s="183"/>
    </row>
    <row r="22" spans="1:10" x14ac:dyDescent="0.35">
      <c r="A22" s="171" t="s">
        <v>254</v>
      </c>
      <c r="B22" s="180" t="e">
        <f>IF($H$3="SECONDARY",0,VLOOKUP($B$3,'2022-23 IST P'!$D$5:$V$237,9,FALSE))</f>
        <v>#N/A</v>
      </c>
      <c r="C22" s="180" t="e">
        <f>IF($H$3="PRIMARY",0,VLOOKUP($B$3,'2022-23 IST S'!$D$5:$V$51,9,FALSE))</f>
        <v>#N/A</v>
      </c>
      <c r="D22" s="182"/>
      <c r="E22" s="180" t="e">
        <f>IF($H$3="SECONDARY",0,VLOOKUP($B$3,'2023-24 IST P'!$D$5:$V$242,9,FALSE))</f>
        <v>#N/A</v>
      </c>
      <c r="F22" s="180" t="e">
        <f>IF($H$3="PRIMARY",0,VLOOKUP($B$3,'2023-24 IST S'!$D$5:$V$51,9,FALSE))</f>
        <v>#N/A</v>
      </c>
      <c r="G22" s="186"/>
      <c r="H22" s="186"/>
      <c r="I22" s="181" t="e">
        <f>E22-B22</f>
        <v>#N/A</v>
      </c>
      <c r="J22" s="181" t="e">
        <f>F22-C22</f>
        <v>#N/A</v>
      </c>
    </row>
    <row r="23" spans="1:10" ht="6" customHeight="1" x14ac:dyDescent="0.35">
      <c r="B23" s="182"/>
      <c r="C23" s="182"/>
      <c r="D23" s="182"/>
      <c r="E23" s="182"/>
      <c r="F23" s="182"/>
      <c r="G23" s="186"/>
      <c r="H23" s="186"/>
      <c r="I23" s="183"/>
      <c r="J23" s="183"/>
    </row>
    <row r="24" spans="1:10" x14ac:dyDescent="0.35">
      <c r="A24" s="171" t="s">
        <v>255</v>
      </c>
      <c r="B24" s="180" t="e">
        <f>IF($H$3="SECONDARY",0,VLOOKUP($B$3,'2022-23 IST P'!$D$5:$V$237,10,FALSE))</f>
        <v>#N/A</v>
      </c>
      <c r="C24" s="180" t="e">
        <f>IF($H$3="PRIMARY",0,VLOOKUP($B$3,'2022-23 IST S'!$D$5:$V$51,10,FALSE))</f>
        <v>#N/A</v>
      </c>
      <c r="D24" s="182"/>
      <c r="E24" s="180" t="e">
        <f>IF($H$3="SECONDARY",0,VLOOKUP($B$3,'2023-24 IST P'!$D$5:$V$242,10,FALSE))</f>
        <v>#N/A</v>
      </c>
      <c r="F24" s="180" t="e">
        <f>IF($H$3="PRIMARY",0,VLOOKUP($B$3,'2023-24 IST S'!$D$5:$V$51,10,FALSE))</f>
        <v>#N/A</v>
      </c>
      <c r="G24" s="186"/>
      <c r="H24" s="186"/>
      <c r="I24" s="181" t="e">
        <f>E24-B24</f>
        <v>#N/A</v>
      </c>
      <c r="J24" s="181" t="e">
        <f>F24-C24</f>
        <v>#N/A</v>
      </c>
    </row>
    <row r="25" spans="1:10" ht="6.75" customHeight="1" x14ac:dyDescent="0.35">
      <c r="B25" s="182"/>
      <c r="C25" s="182"/>
      <c r="D25" s="182"/>
      <c r="E25" s="182"/>
      <c r="F25" s="182"/>
      <c r="G25" s="186"/>
      <c r="H25" s="186"/>
      <c r="I25" s="183"/>
      <c r="J25" s="183"/>
    </row>
    <row r="26" spans="1:10" x14ac:dyDescent="0.35">
      <c r="A26" s="219" t="s">
        <v>371</v>
      </c>
      <c r="B26" s="180" t="e">
        <f>IF($H$3="SECONDARY",0,VLOOKUP($B$3,'2022-23 IST P'!$D$5:$V$237,17,FALSE))</f>
        <v>#N/A</v>
      </c>
      <c r="C26" s="180" t="e">
        <f>IF($H$3="PRIMARY",0,VLOOKUP($B$3,'2022-23 IST S'!$D$5:$V$51,17,FALSE))</f>
        <v>#N/A</v>
      </c>
      <c r="D26" s="182"/>
      <c r="E26" s="180" t="e">
        <f>IF($H$3="SECONDARY",0,VLOOKUP($B$3,'2023-24 IST P'!$D$5:$V$242,17,FALSE))</f>
        <v>#N/A</v>
      </c>
      <c r="F26" s="180" t="e">
        <f>IF($H$3="PRIMARY",0,VLOOKUP($B$3,'2023-24 IST S'!$D$5:$V$51,17,FALSE))</f>
        <v>#N/A</v>
      </c>
      <c r="G26" s="186"/>
      <c r="H26" s="186"/>
      <c r="I26" s="181" t="e">
        <f>E26-B26</f>
        <v>#N/A</v>
      </c>
      <c r="J26" s="181" t="e">
        <f>F26-C26</f>
        <v>#N/A</v>
      </c>
    </row>
    <row r="27" spans="1:10" ht="6.75" customHeight="1" x14ac:dyDescent="0.35">
      <c r="B27" s="182"/>
      <c r="C27" s="182"/>
      <c r="D27" s="182"/>
      <c r="E27" s="182"/>
      <c r="F27" s="182"/>
      <c r="G27" s="186"/>
      <c r="H27" s="186"/>
      <c r="I27" s="183"/>
      <c r="J27" s="183"/>
    </row>
    <row r="28" spans="1:10" x14ac:dyDescent="0.35">
      <c r="A28" s="219" t="s">
        <v>372</v>
      </c>
      <c r="B28" s="180" t="e">
        <f>IF($H$3="SECONDARY",0,VLOOKUP($B$3,'2022-23 IST P'!$D$5:$V$237,18,FALSE))</f>
        <v>#N/A</v>
      </c>
      <c r="C28" s="180" t="e">
        <f>IF($H$3="PRIMARY",0,VLOOKUP($B$3,'2022-23 IST S'!$D$5:$V$51,18,FALSE))</f>
        <v>#N/A</v>
      </c>
      <c r="D28" s="182"/>
      <c r="E28" s="180" t="e">
        <f>IF($H$3="SECONDARY",0,VLOOKUP($B$3,'2023-24 IST P'!$D$5:$V$242,18,FALSE))</f>
        <v>#N/A</v>
      </c>
      <c r="F28" s="180" t="e">
        <f>IF($H$3="PRIMARY",0,VLOOKUP($B$3,'2023-24 IST S'!$D$5:$V$51,18,FALSE))</f>
        <v>#N/A</v>
      </c>
      <c r="G28" s="186"/>
      <c r="H28" s="186"/>
      <c r="I28" s="181" t="e">
        <f>E28-B28</f>
        <v>#N/A</v>
      </c>
      <c r="J28" s="181" t="e">
        <f>F28-C28</f>
        <v>#N/A</v>
      </c>
    </row>
    <row r="29" spans="1:10" ht="5.5" customHeight="1" x14ac:dyDescent="0.35">
      <c r="A29" s="187"/>
      <c r="B29" s="188"/>
      <c r="C29" s="188"/>
      <c r="D29" s="182"/>
      <c r="E29" s="188"/>
      <c r="F29" s="188"/>
      <c r="G29" s="186"/>
      <c r="H29" s="186"/>
      <c r="I29" s="189"/>
      <c r="J29" s="189"/>
    </row>
    <row r="30" spans="1:10" x14ac:dyDescent="0.35">
      <c r="A30" s="219" t="s">
        <v>384</v>
      </c>
      <c r="B30" s="180" t="e">
        <f>IF($H$3="SECONDARY",0,-VLOOKUP($B$3,'2022-23 IST P'!$D$5:$Y$237,22,FALSE))</f>
        <v>#N/A</v>
      </c>
      <c r="C30" s="180" t="e">
        <f>IF($H$3="PRIMARY",0,-VLOOKUP($B$3,'2022-23 IST S'!$D$5:$Y$51,22,FALSE))</f>
        <v>#N/A</v>
      </c>
      <c r="D30" s="182"/>
      <c r="E30" s="205"/>
      <c r="F30" s="205"/>
      <c r="G30" s="186"/>
      <c r="H30" s="186"/>
      <c r="I30" s="181" t="e">
        <f>E30-B30</f>
        <v>#N/A</v>
      </c>
      <c r="J30" s="181" t="e">
        <f>F30-C30</f>
        <v>#N/A</v>
      </c>
    </row>
    <row r="31" spans="1:10" ht="6" customHeight="1" x14ac:dyDescent="0.35">
      <c r="A31" s="187"/>
      <c r="B31" s="188"/>
      <c r="C31" s="188"/>
      <c r="D31" s="182"/>
      <c r="E31" s="188"/>
      <c r="F31" s="188"/>
      <c r="G31" s="186"/>
      <c r="H31" s="186"/>
      <c r="I31" s="189"/>
      <c r="J31" s="189"/>
    </row>
    <row r="32" spans="1:10" x14ac:dyDescent="0.35">
      <c r="A32" s="220" t="s">
        <v>373</v>
      </c>
      <c r="B32" s="184" t="e">
        <f>SUM(B10:B31)</f>
        <v>#N/A</v>
      </c>
      <c r="C32" s="184" t="e">
        <f>SUM(C10:C31)</f>
        <v>#N/A</v>
      </c>
      <c r="D32" s="182"/>
      <c r="E32" s="184" t="e">
        <f>SUM(E10:E31)</f>
        <v>#N/A</v>
      </c>
      <c r="F32" s="184" t="e">
        <f>SUM(F10:F31)</f>
        <v>#N/A</v>
      </c>
      <c r="G32" s="186"/>
      <c r="H32" s="186"/>
      <c r="I32" s="185" t="e">
        <f>E32-B32</f>
        <v>#N/A</v>
      </c>
      <c r="J32" s="185" t="e">
        <f>F32-C32</f>
        <v>#N/A</v>
      </c>
    </row>
    <row r="33" spans="1:10" ht="17.25" customHeight="1" x14ac:dyDescent="0.35">
      <c r="A33" s="220" t="s">
        <v>374</v>
      </c>
      <c r="B33" s="184" t="e">
        <f>IF(B32=0,0,B32/B8)</f>
        <v>#N/A</v>
      </c>
      <c r="C33" s="184" t="e">
        <f>IF(C32=0,0,C32/C8)</f>
        <v>#N/A</v>
      </c>
      <c r="D33" s="182"/>
      <c r="E33" s="184" t="e">
        <f>IF(E32=0,0,E32/E8)</f>
        <v>#N/A</v>
      </c>
      <c r="F33" s="184" t="e">
        <f>IF(F32=0,0,F32/F8)</f>
        <v>#N/A</v>
      </c>
      <c r="G33" s="186"/>
      <c r="H33" s="186"/>
      <c r="I33" s="185" t="e">
        <f>E33-B33</f>
        <v>#N/A</v>
      </c>
      <c r="J33" s="185" t="e">
        <f>F33-C33</f>
        <v>#N/A</v>
      </c>
    </row>
    <row r="34" spans="1:10" ht="8" customHeight="1" x14ac:dyDescent="0.35">
      <c r="B34" s="170"/>
      <c r="C34" s="170"/>
      <c r="D34" s="170"/>
      <c r="E34" s="170"/>
      <c r="I34" s="170"/>
    </row>
    <row r="35" spans="1:10" x14ac:dyDescent="0.35">
      <c r="B35" s="170"/>
      <c r="C35" s="170"/>
      <c r="D35" s="170"/>
      <c r="E35" s="170"/>
      <c r="I35" s="170"/>
    </row>
    <row r="36" spans="1:10" x14ac:dyDescent="0.35">
      <c r="A36" s="206"/>
      <c r="B36" s="170"/>
      <c r="C36" s="170"/>
      <c r="D36" s="170"/>
      <c r="E36" s="170"/>
      <c r="I36" s="170"/>
    </row>
    <row r="37" spans="1:10" x14ac:dyDescent="0.35">
      <c r="A37" s="206"/>
      <c r="B37" s="170"/>
      <c r="C37" s="170"/>
      <c r="D37" s="170"/>
      <c r="E37" s="170"/>
      <c r="I37" s="170"/>
    </row>
    <row r="38" spans="1:10" x14ac:dyDescent="0.35">
      <c r="A38" s="206"/>
      <c r="B38" s="170"/>
      <c r="C38" s="170"/>
      <c r="D38" s="170"/>
      <c r="E38" s="170"/>
      <c r="I38" s="170"/>
    </row>
    <row r="39" spans="1:10" x14ac:dyDescent="0.35">
      <c r="A39" s="206"/>
      <c r="B39" s="170"/>
      <c r="C39" s="170"/>
      <c r="D39" s="170"/>
      <c r="E39" s="170"/>
      <c r="I39" s="170"/>
    </row>
    <row r="40" spans="1:10" x14ac:dyDescent="0.35">
      <c r="A40" s="206"/>
      <c r="B40" s="170"/>
      <c r="C40" s="170"/>
      <c r="D40" s="170"/>
      <c r="E40" s="170"/>
      <c r="I40" s="170"/>
    </row>
    <row r="41" spans="1:10" x14ac:dyDescent="0.35">
      <c r="A41" s="206"/>
      <c r="B41" s="170"/>
      <c r="C41" s="170"/>
      <c r="D41" s="170"/>
      <c r="E41" s="170"/>
      <c r="I41" s="170"/>
    </row>
    <row r="42" spans="1:10" x14ac:dyDescent="0.35">
      <c r="B42" s="170"/>
      <c r="C42" s="170"/>
      <c r="D42" s="170"/>
      <c r="E42" s="170"/>
      <c r="I42" s="170"/>
    </row>
    <row r="43" spans="1:10" x14ac:dyDescent="0.35">
      <c r="B43" s="170"/>
      <c r="C43" s="170"/>
      <c r="D43" s="170"/>
      <c r="E43" s="170"/>
      <c r="I43" s="170"/>
    </row>
    <row r="44" spans="1:10" x14ac:dyDescent="0.35">
      <c r="B44" s="170"/>
      <c r="C44" s="170"/>
      <c r="D44" s="170"/>
      <c r="E44" s="170"/>
      <c r="I44" s="170"/>
    </row>
    <row r="45" spans="1:10" x14ac:dyDescent="0.35">
      <c r="B45" s="170"/>
      <c r="C45" s="170"/>
      <c r="D45" s="170"/>
      <c r="E45" s="170"/>
      <c r="I45" s="170"/>
    </row>
    <row r="46" spans="1:10" x14ac:dyDescent="0.35">
      <c r="B46" s="170"/>
      <c r="C46" s="170"/>
      <c r="D46" s="170"/>
      <c r="E46" s="170"/>
      <c r="I46" s="170"/>
    </row>
    <row r="47" spans="1:10" x14ac:dyDescent="0.35">
      <c r="B47" s="170"/>
      <c r="C47" s="170"/>
      <c r="D47" s="170"/>
      <c r="E47" s="170"/>
      <c r="I47" s="170"/>
    </row>
    <row r="48" spans="1:10" x14ac:dyDescent="0.35">
      <c r="B48" s="170"/>
      <c r="C48" s="170"/>
      <c r="D48" s="170"/>
      <c r="E48" s="170"/>
      <c r="I48" s="170"/>
    </row>
    <row r="49" spans="2:9" x14ac:dyDescent="0.35">
      <c r="B49" s="170"/>
      <c r="C49" s="170"/>
      <c r="D49" s="170"/>
      <c r="E49" s="170"/>
      <c r="I49" s="170"/>
    </row>
    <row r="50" spans="2:9" x14ac:dyDescent="0.35">
      <c r="B50" s="170"/>
      <c r="C50" s="170"/>
      <c r="D50" s="170"/>
      <c r="E50" s="170"/>
      <c r="I50" s="170"/>
    </row>
    <row r="51" spans="2:9" x14ac:dyDescent="0.35">
      <c r="B51" s="170"/>
      <c r="C51" s="170"/>
      <c r="D51" s="170"/>
      <c r="E51" s="170"/>
      <c r="I51" s="170"/>
    </row>
    <row r="52" spans="2:9" x14ac:dyDescent="0.35">
      <c r="B52" s="170"/>
      <c r="C52" s="170"/>
      <c r="D52" s="170"/>
      <c r="E52" s="170"/>
      <c r="I52" s="170"/>
    </row>
    <row r="53" spans="2:9" x14ac:dyDescent="0.35">
      <c r="B53" s="170"/>
      <c r="C53" s="170"/>
      <c r="D53" s="170"/>
      <c r="E53" s="170"/>
      <c r="I53" s="170"/>
    </row>
    <row r="54" spans="2:9" x14ac:dyDescent="0.35">
      <c r="B54" s="170"/>
      <c r="C54" s="170"/>
      <c r="D54" s="170"/>
      <c r="E54" s="170"/>
      <c r="I54" s="170"/>
    </row>
    <row r="55" spans="2:9" x14ac:dyDescent="0.35">
      <c r="B55" s="170"/>
      <c r="C55" s="170"/>
      <c r="D55" s="170"/>
      <c r="E55" s="170"/>
      <c r="I55" s="170"/>
    </row>
    <row r="56" spans="2:9" x14ac:dyDescent="0.35">
      <c r="B56" s="170"/>
      <c r="C56" s="170"/>
      <c r="D56" s="170"/>
      <c r="E56" s="170"/>
      <c r="I56" s="170"/>
    </row>
    <row r="57" spans="2:9" x14ac:dyDescent="0.35">
      <c r="B57" s="170"/>
      <c r="C57" s="170"/>
      <c r="D57" s="170"/>
      <c r="E57" s="170"/>
      <c r="I57" s="170"/>
    </row>
    <row r="58" spans="2:9" x14ac:dyDescent="0.35">
      <c r="B58" s="170"/>
      <c r="C58" s="170"/>
      <c r="D58" s="170"/>
      <c r="E58" s="170"/>
      <c r="I58" s="170"/>
    </row>
    <row r="59" spans="2:9" x14ac:dyDescent="0.35">
      <c r="B59" s="170"/>
      <c r="C59" s="170"/>
      <c r="D59" s="170"/>
      <c r="E59" s="170"/>
      <c r="I59" s="170"/>
    </row>
    <row r="60" spans="2:9" x14ac:dyDescent="0.35">
      <c r="B60" s="170"/>
      <c r="C60" s="170"/>
      <c r="D60" s="170"/>
      <c r="E60" s="170"/>
      <c r="I60" s="170"/>
    </row>
    <row r="61" spans="2:9" x14ac:dyDescent="0.35">
      <c r="B61" s="170"/>
      <c r="C61" s="170"/>
      <c r="D61" s="170"/>
      <c r="E61" s="170"/>
      <c r="I61" s="170"/>
    </row>
    <row r="62" spans="2:9" x14ac:dyDescent="0.35">
      <c r="B62" s="170"/>
      <c r="C62" s="170"/>
      <c r="D62" s="170"/>
      <c r="E62" s="170"/>
      <c r="I62" s="170"/>
    </row>
    <row r="63" spans="2:9" x14ac:dyDescent="0.35">
      <c r="B63" s="170"/>
      <c r="C63" s="170"/>
      <c r="D63" s="170"/>
      <c r="E63" s="170"/>
      <c r="I63" s="170"/>
    </row>
    <row r="64" spans="2:9" x14ac:dyDescent="0.35">
      <c r="B64" s="170"/>
      <c r="C64" s="170"/>
      <c r="D64" s="170"/>
      <c r="E64" s="170"/>
      <c r="I64" s="170"/>
    </row>
    <row r="65" spans="2:9" x14ac:dyDescent="0.35">
      <c r="B65" s="170"/>
      <c r="C65" s="170"/>
      <c r="D65" s="170"/>
      <c r="E65" s="170"/>
      <c r="I65" s="170"/>
    </row>
    <row r="66" spans="2:9" x14ac:dyDescent="0.35">
      <c r="B66" s="170"/>
      <c r="C66" s="170"/>
      <c r="D66" s="170"/>
      <c r="E66" s="170"/>
      <c r="I66" s="170"/>
    </row>
    <row r="67" spans="2:9" x14ac:dyDescent="0.35">
      <c r="B67" s="170"/>
      <c r="C67" s="170"/>
      <c r="D67" s="170"/>
      <c r="E67" s="170"/>
      <c r="I67" s="170"/>
    </row>
  </sheetData>
  <sheetProtection algorithmName="SHA-512" hashValue="voVTkpol6pr9M2YicvjOVlP1sOsn6GFueExpVPmdr6vp57aGrpFRLjzoe2sI8Hbj795Llij6Y4IKfQFckva8gw==" saltValue="kUD3hyPqE/iWAzpQh3j01g==" spinCount="100000" sheet="1" objects="1" scenarios="1"/>
  <mergeCells count="4">
    <mergeCell ref="B3:F3"/>
    <mergeCell ref="B5:C5"/>
    <mergeCell ref="E5:F5"/>
    <mergeCell ref="I5:J5"/>
  </mergeCells>
  <pageMargins left="0.25" right="0.25" top="0.75" bottom="0.75" header="0.3" footer="0.3"/>
  <pageSetup paperSize="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'School List'!$A$2:$A$193</xm:f>
          </x14:formula1>
          <xm:sqref>B3:F3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193"/>
  <sheetViews>
    <sheetView workbookViewId="0">
      <selection activeCell="A19" sqref="A19"/>
    </sheetView>
  </sheetViews>
  <sheetFormatPr defaultRowHeight="14.5" x14ac:dyDescent="0.35"/>
  <cols>
    <col min="1" max="1" width="47.7265625" bestFit="1" customWidth="1"/>
    <col min="2" max="2" width="10.36328125" bestFit="1" customWidth="1"/>
  </cols>
  <sheetData>
    <row r="2" spans="1:2" x14ac:dyDescent="0.35">
      <c r="A2" t="s">
        <v>336</v>
      </c>
    </row>
    <row r="3" spans="1:2" x14ac:dyDescent="0.35">
      <c r="A3" t="s">
        <v>10</v>
      </c>
      <c r="B3" t="s">
        <v>8</v>
      </c>
    </row>
    <row r="4" spans="1:2" x14ac:dyDescent="0.35">
      <c r="A4" t="s">
        <v>12</v>
      </c>
      <c r="B4" t="s">
        <v>8</v>
      </c>
    </row>
    <row r="5" spans="1:2" x14ac:dyDescent="0.35">
      <c r="A5" t="s">
        <v>14</v>
      </c>
      <c r="B5" t="s">
        <v>8</v>
      </c>
    </row>
    <row r="6" spans="1:2" x14ac:dyDescent="0.35">
      <c r="A6" t="s">
        <v>4</v>
      </c>
      <c r="B6" t="s">
        <v>3</v>
      </c>
    </row>
    <row r="7" spans="1:2" x14ac:dyDescent="0.35">
      <c r="A7" t="s">
        <v>16</v>
      </c>
      <c r="B7" t="s">
        <v>8</v>
      </c>
    </row>
    <row r="8" spans="1:2" x14ac:dyDescent="0.35">
      <c r="A8" t="s">
        <v>17</v>
      </c>
      <c r="B8" t="s">
        <v>8</v>
      </c>
    </row>
    <row r="9" spans="1:2" x14ac:dyDescent="0.35">
      <c r="A9" t="s">
        <v>19</v>
      </c>
      <c r="B9" t="s">
        <v>8</v>
      </c>
    </row>
    <row r="10" spans="1:2" x14ac:dyDescent="0.35">
      <c r="A10" t="s">
        <v>21</v>
      </c>
      <c r="B10" t="s">
        <v>8</v>
      </c>
    </row>
    <row r="11" spans="1:2" x14ac:dyDescent="0.35">
      <c r="A11" t="s">
        <v>22</v>
      </c>
      <c r="B11" t="s">
        <v>8</v>
      </c>
    </row>
    <row r="12" spans="1:2" x14ac:dyDescent="0.35">
      <c r="A12" t="s">
        <v>216</v>
      </c>
      <c r="B12" t="s">
        <v>215</v>
      </c>
    </row>
    <row r="13" spans="1:2" x14ac:dyDescent="0.35">
      <c r="A13" t="s">
        <v>23</v>
      </c>
      <c r="B13" t="s">
        <v>8</v>
      </c>
    </row>
    <row r="14" spans="1:2" x14ac:dyDescent="0.35">
      <c r="A14" t="s">
        <v>24</v>
      </c>
      <c r="B14" t="s">
        <v>8</v>
      </c>
    </row>
    <row r="15" spans="1:2" x14ac:dyDescent="0.35">
      <c r="A15" t="s">
        <v>300</v>
      </c>
      <c r="B15" t="s">
        <v>8</v>
      </c>
    </row>
    <row r="16" spans="1:2" x14ac:dyDescent="0.35">
      <c r="A16" t="s">
        <v>217</v>
      </c>
      <c r="B16" t="s">
        <v>215</v>
      </c>
    </row>
    <row r="17" spans="1:2" x14ac:dyDescent="0.35">
      <c r="A17" t="s">
        <v>25</v>
      </c>
      <c r="B17" t="s">
        <v>8</v>
      </c>
    </row>
    <row r="18" spans="1:2" x14ac:dyDescent="0.35">
      <c r="A18" t="s">
        <v>218</v>
      </c>
      <c r="B18" t="s">
        <v>215</v>
      </c>
    </row>
    <row r="19" spans="1:2" x14ac:dyDescent="0.35">
      <c r="A19" t="s">
        <v>219</v>
      </c>
      <c r="B19" t="s">
        <v>215</v>
      </c>
    </row>
    <row r="20" spans="1:2" x14ac:dyDescent="0.35">
      <c r="A20" t="s">
        <v>220</v>
      </c>
      <c r="B20" t="s">
        <v>215</v>
      </c>
    </row>
    <row r="21" spans="1:2" x14ac:dyDescent="0.35">
      <c r="A21" t="s">
        <v>27</v>
      </c>
      <c r="B21" t="s">
        <v>8</v>
      </c>
    </row>
    <row r="22" spans="1:2" x14ac:dyDescent="0.35">
      <c r="A22" t="s">
        <v>222</v>
      </c>
      <c r="B22" t="s">
        <v>215</v>
      </c>
    </row>
    <row r="23" spans="1:2" x14ac:dyDescent="0.35">
      <c r="A23" t="s">
        <v>29</v>
      </c>
      <c r="B23" t="s">
        <v>8</v>
      </c>
    </row>
    <row r="24" spans="1:2" x14ac:dyDescent="0.35">
      <c r="A24" t="s">
        <v>31</v>
      </c>
      <c r="B24" t="s">
        <v>8</v>
      </c>
    </row>
    <row r="25" spans="1:2" x14ac:dyDescent="0.35">
      <c r="A25" t="s">
        <v>33</v>
      </c>
      <c r="B25" t="s">
        <v>8</v>
      </c>
    </row>
    <row r="26" spans="1:2" x14ac:dyDescent="0.35">
      <c r="A26" t="s">
        <v>5</v>
      </c>
      <c r="B26" t="s">
        <v>3</v>
      </c>
    </row>
    <row r="27" spans="1:2" x14ac:dyDescent="0.35">
      <c r="A27" t="s">
        <v>223</v>
      </c>
      <c r="B27" t="s">
        <v>215</v>
      </c>
    </row>
    <row r="28" spans="1:2" x14ac:dyDescent="0.35">
      <c r="A28" t="s">
        <v>6</v>
      </c>
      <c r="B28" t="s">
        <v>3</v>
      </c>
    </row>
    <row r="29" spans="1:2" x14ac:dyDescent="0.35">
      <c r="A29" t="s">
        <v>224</v>
      </c>
      <c r="B29" t="s">
        <v>215</v>
      </c>
    </row>
    <row r="30" spans="1:2" x14ac:dyDescent="0.35">
      <c r="A30" t="s">
        <v>35</v>
      </c>
      <c r="B30" t="s">
        <v>8</v>
      </c>
    </row>
    <row r="31" spans="1:2" x14ac:dyDescent="0.35">
      <c r="A31" t="s">
        <v>37</v>
      </c>
      <c r="B31" t="s">
        <v>8</v>
      </c>
    </row>
    <row r="32" spans="1:2" x14ac:dyDescent="0.35">
      <c r="A32" t="s">
        <v>304</v>
      </c>
      <c r="B32" t="s">
        <v>215</v>
      </c>
    </row>
    <row r="33" spans="1:2" x14ac:dyDescent="0.35">
      <c r="A33" t="s">
        <v>38</v>
      </c>
      <c r="B33" t="s">
        <v>8</v>
      </c>
    </row>
    <row r="34" spans="1:2" x14ac:dyDescent="0.35">
      <c r="A34" t="s">
        <v>369</v>
      </c>
      <c r="B34" t="s">
        <v>215</v>
      </c>
    </row>
    <row r="35" spans="1:2" x14ac:dyDescent="0.35">
      <c r="A35" t="s">
        <v>225</v>
      </c>
      <c r="B35" t="s">
        <v>215</v>
      </c>
    </row>
    <row r="36" spans="1:2" x14ac:dyDescent="0.35">
      <c r="A36" t="s">
        <v>358</v>
      </c>
      <c r="B36" t="s">
        <v>8</v>
      </c>
    </row>
    <row r="37" spans="1:2" x14ac:dyDescent="0.35">
      <c r="A37" t="s">
        <v>40</v>
      </c>
      <c r="B37" t="s">
        <v>8</v>
      </c>
    </row>
    <row r="38" spans="1:2" x14ac:dyDescent="0.35">
      <c r="A38" t="s">
        <v>42</v>
      </c>
      <c r="B38" t="s">
        <v>8</v>
      </c>
    </row>
    <row r="39" spans="1:2" x14ac:dyDescent="0.35">
      <c r="A39" t="s">
        <v>43</v>
      </c>
      <c r="B39" t="s">
        <v>8</v>
      </c>
    </row>
    <row r="40" spans="1:2" x14ac:dyDescent="0.35">
      <c r="A40" t="s">
        <v>44</v>
      </c>
      <c r="B40" t="s">
        <v>8</v>
      </c>
    </row>
    <row r="41" spans="1:2" x14ac:dyDescent="0.35">
      <c r="A41" t="s">
        <v>46</v>
      </c>
      <c r="B41" t="s">
        <v>8</v>
      </c>
    </row>
    <row r="42" spans="1:2" x14ac:dyDescent="0.35">
      <c r="A42" t="s">
        <v>345</v>
      </c>
      <c r="B42" t="s">
        <v>215</v>
      </c>
    </row>
    <row r="43" spans="1:2" x14ac:dyDescent="0.35">
      <c r="A43" t="s">
        <v>338</v>
      </c>
      <c r="B43" t="s">
        <v>8</v>
      </c>
    </row>
    <row r="44" spans="1:2" x14ac:dyDescent="0.35">
      <c r="A44" t="s">
        <v>47</v>
      </c>
      <c r="B44" t="s">
        <v>8</v>
      </c>
    </row>
    <row r="45" spans="1:2" x14ac:dyDescent="0.35">
      <c r="A45" t="s">
        <v>49</v>
      </c>
      <c r="B45" t="s">
        <v>8</v>
      </c>
    </row>
    <row r="46" spans="1:2" x14ac:dyDescent="0.35">
      <c r="A46" t="s">
        <v>50</v>
      </c>
      <c r="B46" t="s">
        <v>8</v>
      </c>
    </row>
    <row r="47" spans="1:2" x14ac:dyDescent="0.35">
      <c r="A47" t="s">
        <v>295</v>
      </c>
      <c r="B47" t="s">
        <v>8</v>
      </c>
    </row>
    <row r="48" spans="1:2" x14ac:dyDescent="0.35">
      <c r="A48" t="s">
        <v>339</v>
      </c>
      <c r="B48" t="s">
        <v>8</v>
      </c>
    </row>
    <row r="49" spans="1:2" x14ac:dyDescent="0.35">
      <c r="A49" t="s">
        <v>7</v>
      </c>
      <c r="B49" t="s">
        <v>3</v>
      </c>
    </row>
    <row r="50" spans="1:2" x14ac:dyDescent="0.35">
      <c r="A50" t="s">
        <v>226</v>
      </c>
      <c r="B50" t="s">
        <v>215</v>
      </c>
    </row>
    <row r="51" spans="1:2" x14ac:dyDescent="0.35">
      <c r="A51" t="s">
        <v>227</v>
      </c>
      <c r="B51" t="s">
        <v>215</v>
      </c>
    </row>
    <row r="52" spans="1:2" x14ac:dyDescent="0.35">
      <c r="A52" t="s">
        <v>228</v>
      </c>
      <c r="B52" t="s">
        <v>215</v>
      </c>
    </row>
    <row r="53" spans="1:2" x14ac:dyDescent="0.35">
      <c r="A53" t="s">
        <v>51</v>
      </c>
      <c r="B53" t="s">
        <v>8</v>
      </c>
    </row>
    <row r="54" spans="1:2" x14ac:dyDescent="0.35">
      <c r="A54" t="s">
        <v>52</v>
      </c>
      <c r="B54" t="s">
        <v>8</v>
      </c>
    </row>
    <row r="55" spans="1:2" x14ac:dyDescent="0.35">
      <c r="A55" t="s">
        <v>229</v>
      </c>
      <c r="B55" t="s">
        <v>215</v>
      </c>
    </row>
    <row r="56" spans="1:2" x14ac:dyDescent="0.35">
      <c r="A56" t="s">
        <v>53</v>
      </c>
      <c r="B56" t="s">
        <v>8</v>
      </c>
    </row>
    <row r="57" spans="1:2" x14ac:dyDescent="0.35">
      <c r="A57" t="s">
        <v>230</v>
      </c>
      <c r="B57" t="s">
        <v>215</v>
      </c>
    </row>
    <row r="58" spans="1:2" x14ac:dyDescent="0.35">
      <c r="A58" t="s">
        <v>54</v>
      </c>
      <c r="B58" t="s">
        <v>8</v>
      </c>
    </row>
    <row r="59" spans="1:2" x14ac:dyDescent="0.35">
      <c r="A59" t="s">
        <v>56</v>
      </c>
      <c r="B59" t="s">
        <v>8</v>
      </c>
    </row>
    <row r="60" spans="1:2" x14ac:dyDescent="0.35">
      <c r="A60" t="s">
        <v>297</v>
      </c>
      <c r="B60" t="s">
        <v>8</v>
      </c>
    </row>
    <row r="61" spans="1:2" x14ac:dyDescent="0.35">
      <c r="A61" t="s">
        <v>231</v>
      </c>
      <c r="B61" t="s">
        <v>215</v>
      </c>
    </row>
    <row r="62" spans="1:2" x14ac:dyDescent="0.35">
      <c r="A62" t="s">
        <v>58</v>
      </c>
      <c r="B62" t="s">
        <v>8</v>
      </c>
    </row>
    <row r="63" spans="1:2" x14ac:dyDescent="0.35">
      <c r="A63" t="s">
        <v>60</v>
      </c>
      <c r="B63" t="s">
        <v>8</v>
      </c>
    </row>
    <row r="64" spans="1:2" x14ac:dyDescent="0.35">
      <c r="A64" t="s">
        <v>62</v>
      </c>
      <c r="B64" t="s">
        <v>8</v>
      </c>
    </row>
    <row r="65" spans="1:2" x14ac:dyDescent="0.35">
      <c r="A65" t="s">
        <v>63</v>
      </c>
      <c r="B65" t="s">
        <v>8</v>
      </c>
    </row>
    <row r="66" spans="1:2" x14ac:dyDescent="0.35">
      <c r="A66" t="s">
        <v>298</v>
      </c>
      <c r="B66" t="s">
        <v>8</v>
      </c>
    </row>
    <row r="67" spans="1:2" x14ac:dyDescent="0.35">
      <c r="A67" t="s">
        <v>232</v>
      </c>
      <c r="B67" t="s">
        <v>215</v>
      </c>
    </row>
    <row r="68" spans="1:2" x14ac:dyDescent="0.35">
      <c r="A68" t="s">
        <v>64</v>
      </c>
      <c r="B68" t="s">
        <v>8</v>
      </c>
    </row>
    <row r="69" spans="1:2" x14ac:dyDescent="0.35">
      <c r="A69" t="s">
        <v>66</v>
      </c>
      <c r="B69" t="s">
        <v>8</v>
      </c>
    </row>
    <row r="70" spans="1:2" x14ac:dyDescent="0.35">
      <c r="A70" t="s">
        <v>68</v>
      </c>
      <c r="B70" t="s">
        <v>8</v>
      </c>
    </row>
    <row r="71" spans="1:2" x14ac:dyDescent="0.35">
      <c r="A71" t="s">
        <v>70</v>
      </c>
      <c r="B71" t="s">
        <v>8</v>
      </c>
    </row>
    <row r="72" spans="1:2" x14ac:dyDescent="0.35">
      <c r="A72" t="s">
        <v>72</v>
      </c>
      <c r="B72" t="s">
        <v>8</v>
      </c>
    </row>
    <row r="73" spans="1:2" x14ac:dyDescent="0.35">
      <c r="A73" t="s">
        <v>340</v>
      </c>
      <c r="B73" t="s">
        <v>8</v>
      </c>
    </row>
    <row r="74" spans="1:2" x14ac:dyDescent="0.35">
      <c r="A74" t="s">
        <v>73</v>
      </c>
      <c r="B74" t="s">
        <v>8</v>
      </c>
    </row>
    <row r="75" spans="1:2" x14ac:dyDescent="0.35">
      <c r="A75" t="s">
        <v>74</v>
      </c>
      <c r="B75" t="s">
        <v>8</v>
      </c>
    </row>
    <row r="76" spans="1:2" x14ac:dyDescent="0.35">
      <c r="A76" t="s">
        <v>234</v>
      </c>
      <c r="B76" t="s">
        <v>215</v>
      </c>
    </row>
    <row r="77" spans="1:2" x14ac:dyDescent="0.35">
      <c r="A77" t="s">
        <v>75</v>
      </c>
      <c r="B77" t="s">
        <v>8</v>
      </c>
    </row>
    <row r="78" spans="1:2" x14ac:dyDescent="0.35">
      <c r="A78" t="s">
        <v>76</v>
      </c>
      <c r="B78" t="s">
        <v>8</v>
      </c>
    </row>
    <row r="79" spans="1:2" x14ac:dyDescent="0.35">
      <c r="A79" t="s">
        <v>78</v>
      </c>
      <c r="B79" t="s">
        <v>8</v>
      </c>
    </row>
    <row r="80" spans="1:2" x14ac:dyDescent="0.35">
      <c r="A80" t="s">
        <v>80</v>
      </c>
      <c r="B80" t="s">
        <v>8</v>
      </c>
    </row>
    <row r="81" spans="1:2" x14ac:dyDescent="0.35">
      <c r="A81" t="s">
        <v>82</v>
      </c>
      <c r="B81" t="s">
        <v>8</v>
      </c>
    </row>
    <row r="82" spans="1:2" x14ac:dyDescent="0.35">
      <c r="A82" t="s">
        <v>83</v>
      </c>
      <c r="B82" t="s">
        <v>8</v>
      </c>
    </row>
    <row r="83" spans="1:2" x14ac:dyDescent="0.35">
      <c r="A83" t="s">
        <v>84</v>
      </c>
      <c r="B83" t="s">
        <v>8</v>
      </c>
    </row>
    <row r="84" spans="1:2" x14ac:dyDescent="0.35">
      <c r="A84" t="s">
        <v>299</v>
      </c>
      <c r="B84" t="s">
        <v>8</v>
      </c>
    </row>
    <row r="85" spans="1:2" x14ac:dyDescent="0.35">
      <c r="A85" t="s">
        <v>86</v>
      </c>
      <c r="B85" t="s">
        <v>8</v>
      </c>
    </row>
    <row r="86" spans="1:2" x14ac:dyDescent="0.35">
      <c r="A86" t="s">
        <v>341</v>
      </c>
      <c r="B86" t="s">
        <v>8</v>
      </c>
    </row>
    <row r="87" spans="1:2" x14ac:dyDescent="0.35">
      <c r="A87" t="s">
        <v>342</v>
      </c>
      <c r="B87" t="s">
        <v>8</v>
      </c>
    </row>
    <row r="88" spans="1:2" x14ac:dyDescent="0.35">
      <c r="A88" t="s">
        <v>88</v>
      </c>
      <c r="B88" t="s">
        <v>8</v>
      </c>
    </row>
    <row r="89" spans="1:2" x14ac:dyDescent="0.35">
      <c r="A89" t="s">
        <v>90</v>
      </c>
      <c r="B89" t="s">
        <v>8</v>
      </c>
    </row>
    <row r="90" spans="1:2" x14ac:dyDescent="0.35">
      <c r="A90" t="s">
        <v>235</v>
      </c>
      <c r="B90" t="s">
        <v>215</v>
      </c>
    </row>
    <row r="91" spans="1:2" x14ac:dyDescent="0.35">
      <c r="A91" t="s">
        <v>236</v>
      </c>
      <c r="B91" t="s">
        <v>215</v>
      </c>
    </row>
    <row r="92" spans="1:2" x14ac:dyDescent="0.35">
      <c r="A92" t="s">
        <v>92</v>
      </c>
      <c r="B92" t="s">
        <v>8</v>
      </c>
    </row>
    <row r="93" spans="1:2" x14ac:dyDescent="0.35">
      <c r="A93" t="s">
        <v>93</v>
      </c>
      <c r="B93" t="s">
        <v>8</v>
      </c>
    </row>
    <row r="94" spans="1:2" x14ac:dyDescent="0.35">
      <c r="A94" t="s">
        <v>95</v>
      </c>
      <c r="B94" t="s">
        <v>8</v>
      </c>
    </row>
    <row r="95" spans="1:2" x14ac:dyDescent="0.35">
      <c r="A95" t="s">
        <v>97</v>
      </c>
      <c r="B95" t="s">
        <v>8</v>
      </c>
    </row>
    <row r="96" spans="1:2" x14ac:dyDescent="0.35">
      <c r="A96" t="s">
        <v>99</v>
      </c>
      <c r="B96" t="s">
        <v>8</v>
      </c>
    </row>
    <row r="97" spans="1:2" x14ac:dyDescent="0.35">
      <c r="A97" t="s">
        <v>101</v>
      </c>
      <c r="B97" t="s">
        <v>8</v>
      </c>
    </row>
    <row r="98" spans="1:2" x14ac:dyDescent="0.35">
      <c r="A98" t="s">
        <v>237</v>
      </c>
      <c r="B98" t="s">
        <v>215</v>
      </c>
    </row>
    <row r="99" spans="1:2" x14ac:dyDescent="0.35">
      <c r="A99" t="s">
        <v>102</v>
      </c>
      <c r="B99" t="s">
        <v>8</v>
      </c>
    </row>
    <row r="100" spans="1:2" x14ac:dyDescent="0.35">
      <c r="A100" t="s">
        <v>103</v>
      </c>
      <c r="B100" t="s">
        <v>8</v>
      </c>
    </row>
    <row r="101" spans="1:2" x14ac:dyDescent="0.35">
      <c r="A101" t="s">
        <v>104</v>
      </c>
      <c r="B101" t="s">
        <v>8</v>
      </c>
    </row>
    <row r="102" spans="1:2" x14ac:dyDescent="0.35">
      <c r="A102" t="s">
        <v>106</v>
      </c>
      <c r="B102" t="s">
        <v>8</v>
      </c>
    </row>
    <row r="103" spans="1:2" x14ac:dyDescent="0.35">
      <c r="A103" t="s">
        <v>108</v>
      </c>
      <c r="B103" t="s">
        <v>8</v>
      </c>
    </row>
    <row r="104" spans="1:2" x14ac:dyDescent="0.35">
      <c r="A104" t="s">
        <v>109</v>
      </c>
      <c r="B104" t="s">
        <v>8</v>
      </c>
    </row>
    <row r="105" spans="1:2" x14ac:dyDescent="0.35">
      <c r="A105" t="s">
        <v>111</v>
      </c>
      <c r="B105" t="s">
        <v>8</v>
      </c>
    </row>
    <row r="106" spans="1:2" x14ac:dyDescent="0.35">
      <c r="A106" t="s">
        <v>113</v>
      </c>
      <c r="B106" t="s">
        <v>8</v>
      </c>
    </row>
    <row r="107" spans="1:2" x14ac:dyDescent="0.35">
      <c r="A107" t="s">
        <v>115</v>
      </c>
      <c r="B107" t="s">
        <v>8</v>
      </c>
    </row>
    <row r="108" spans="1:2" x14ac:dyDescent="0.35">
      <c r="A108" t="s">
        <v>116</v>
      </c>
      <c r="B108" t="s">
        <v>8</v>
      </c>
    </row>
    <row r="109" spans="1:2" x14ac:dyDescent="0.35">
      <c r="A109" t="s">
        <v>117</v>
      </c>
      <c r="B109" t="s">
        <v>8</v>
      </c>
    </row>
    <row r="110" spans="1:2" x14ac:dyDescent="0.35">
      <c r="A110" t="s">
        <v>118</v>
      </c>
      <c r="B110" t="s">
        <v>8</v>
      </c>
    </row>
    <row r="111" spans="1:2" x14ac:dyDescent="0.35">
      <c r="A111" t="s">
        <v>120</v>
      </c>
      <c r="B111" t="s">
        <v>8</v>
      </c>
    </row>
    <row r="112" spans="1:2" x14ac:dyDescent="0.35">
      <c r="A112" t="s">
        <v>121</v>
      </c>
      <c r="B112" t="s">
        <v>8</v>
      </c>
    </row>
    <row r="113" spans="1:2" x14ac:dyDescent="0.35">
      <c r="A113" t="s">
        <v>123</v>
      </c>
      <c r="B113" t="s">
        <v>8</v>
      </c>
    </row>
    <row r="114" spans="1:2" x14ac:dyDescent="0.35">
      <c r="A114" t="s">
        <v>125</v>
      </c>
      <c r="B114" t="s">
        <v>8</v>
      </c>
    </row>
    <row r="115" spans="1:2" x14ac:dyDescent="0.35">
      <c r="A115" t="s">
        <v>127</v>
      </c>
      <c r="B115" t="s">
        <v>8</v>
      </c>
    </row>
    <row r="116" spans="1:2" x14ac:dyDescent="0.35">
      <c r="A116" t="s">
        <v>129</v>
      </c>
      <c r="B116" t="s">
        <v>8</v>
      </c>
    </row>
    <row r="117" spans="1:2" x14ac:dyDescent="0.35">
      <c r="A117" t="s">
        <v>130</v>
      </c>
      <c r="B117" t="s">
        <v>8</v>
      </c>
    </row>
    <row r="118" spans="1:2" x14ac:dyDescent="0.35">
      <c r="A118" t="s">
        <v>238</v>
      </c>
      <c r="B118" t="s">
        <v>215</v>
      </c>
    </row>
    <row r="119" spans="1:2" x14ac:dyDescent="0.35">
      <c r="A119" t="s">
        <v>131</v>
      </c>
      <c r="B119" t="s">
        <v>8</v>
      </c>
    </row>
    <row r="120" spans="1:2" x14ac:dyDescent="0.35">
      <c r="A120" t="s">
        <v>239</v>
      </c>
      <c r="B120" t="s">
        <v>215</v>
      </c>
    </row>
    <row r="121" spans="1:2" x14ac:dyDescent="0.35">
      <c r="A121" t="s">
        <v>132</v>
      </c>
      <c r="B121" t="s">
        <v>8</v>
      </c>
    </row>
    <row r="122" spans="1:2" x14ac:dyDescent="0.35">
      <c r="A122" t="s">
        <v>133</v>
      </c>
      <c r="B122" t="s">
        <v>8</v>
      </c>
    </row>
    <row r="123" spans="1:2" x14ac:dyDescent="0.35">
      <c r="A123" t="s">
        <v>134</v>
      </c>
      <c r="B123" t="s">
        <v>8</v>
      </c>
    </row>
    <row r="124" spans="1:2" x14ac:dyDescent="0.35">
      <c r="A124" t="s">
        <v>241</v>
      </c>
      <c r="B124" t="s">
        <v>215</v>
      </c>
    </row>
    <row r="125" spans="1:2" x14ac:dyDescent="0.35">
      <c r="A125" t="s">
        <v>135</v>
      </c>
      <c r="B125" t="s">
        <v>8</v>
      </c>
    </row>
    <row r="126" spans="1:2" x14ac:dyDescent="0.35">
      <c r="A126" t="s">
        <v>137</v>
      </c>
      <c r="B126" t="s">
        <v>8</v>
      </c>
    </row>
    <row r="127" spans="1:2" x14ac:dyDescent="0.35">
      <c r="A127" t="s">
        <v>139</v>
      </c>
      <c r="B127" t="s">
        <v>8</v>
      </c>
    </row>
    <row r="128" spans="1:2" x14ac:dyDescent="0.35">
      <c r="A128" t="s">
        <v>359</v>
      </c>
      <c r="B128" t="s">
        <v>8</v>
      </c>
    </row>
    <row r="129" spans="1:2" x14ac:dyDescent="0.35">
      <c r="A129" t="s">
        <v>140</v>
      </c>
      <c r="B129" t="s">
        <v>8</v>
      </c>
    </row>
    <row r="130" spans="1:2" x14ac:dyDescent="0.35">
      <c r="A130" t="s">
        <v>142</v>
      </c>
      <c r="B130" t="s">
        <v>8</v>
      </c>
    </row>
    <row r="131" spans="1:2" x14ac:dyDescent="0.35">
      <c r="A131" t="s">
        <v>144</v>
      </c>
      <c r="B131" t="s">
        <v>8</v>
      </c>
    </row>
    <row r="132" spans="1:2" x14ac:dyDescent="0.35">
      <c r="A132" t="s">
        <v>145</v>
      </c>
      <c r="B132" t="s">
        <v>8</v>
      </c>
    </row>
    <row r="133" spans="1:2" x14ac:dyDescent="0.35">
      <c r="A133" t="s">
        <v>147</v>
      </c>
      <c r="B133" t="s">
        <v>8</v>
      </c>
    </row>
    <row r="134" spans="1:2" x14ac:dyDescent="0.35">
      <c r="A134" t="s">
        <v>149</v>
      </c>
      <c r="B134" t="s">
        <v>8</v>
      </c>
    </row>
    <row r="135" spans="1:2" x14ac:dyDescent="0.35">
      <c r="A135" t="s">
        <v>151</v>
      </c>
      <c r="B135" t="s">
        <v>8</v>
      </c>
    </row>
    <row r="136" spans="1:2" x14ac:dyDescent="0.35">
      <c r="A136" t="s">
        <v>152</v>
      </c>
      <c r="B136" t="s">
        <v>8</v>
      </c>
    </row>
    <row r="137" spans="1:2" x14ac:dyDescent="0.35">
      <c r="A137" t="s">
        <v>302</v>
      </c>
      <c r="B137" t="s">
        <v>8</v>
      </c>
    </row>
    <row r="138" spans="1:2" x14ac:dyDescent="0.35">
      <c r="A138" t="s">
        <v>153</v>
      </c>
      <c r="B138" t="s">
        <v>8</v>
      </c>
    </row>
    <row r="139" spans="1:2" x14ac:dyDescent="0.35">
      <c r="A139" t="s">
        <v>155</v>
      </c>
      <c r="B139" t="s">
        <v>8</v>
      </c>
    </row>
    <row r="140" spans="1:2" x14ac:dyDescent="0.35">
      <c r="A140" t="s">
        <v>156</v>
      </c>
      <c r="B140" t="s">
        <v>8</v>
      </c>
    </row>
    <row r="141" spans="1:2" x14ac:dyDescent="0.35">
      <c r="A141" t="s">
        <v>157</v>
      </c>
      <c r="B141" t="s">
        <v>8</v>
      </c>
    </row>
    <row r="142" spans="1:2" x14ac:dyDescent="0.35">
      <c r="A142" t="s">
        <v>158</v>
      </c>
      <c r="B142" t="s">
        <v>8</v>
      </c>
    </row>
    <row r="143" spans="1:2" x14ac:dyDescent="0.35">
      <c r="A143" t="s">
        <v>159</v>
      </c>
      <c r="B143" t="s">
        <v>8</v>
      </c>
    </row>
    <row r="144" spans="1:2" x14ac:dyDescent="0.35">
      <c r="A144" t="s">
        <v>243</v>
      </c>
      <c r="B144" t="s">
        <v>215</v>
      </c>
    </row>
    <row r="145" spans="1:2" x14ac:dyDescent="0.35">
      <c r="A145" t="s">
        <v>160</v>
      </c>
      <c r="B145" t="s">
        <v>8</v>
      </c>
    </row>
    <row r="146" spans="1:2" x14ac:dyDescent="0.35">
      <c r="A146" t="s">
        <v>161</v>
      </c>
      <c r="B146" t="s">
        <v>8</v>
      </c>
    </row>
    <row r="147" spans="1:2" x14ac:dyDescent="0.35">
      <c r="A147" t="s">
        <v>162</v>
      </c>
      <c r="B147" t="s">
        <v>8</v>
      </c>
    </row>
    <row r="148" spans="1:2" x14ac:dyDescent="0.35">
      <c r="A148" t="s">
        <v>163</v>
      </c>
      <c r="B148" t="s">
        <v>8</v>
      </c>
    </row>
    <row r="149" spans="1:2" x14ac:dyDescent="0.35">
      <c r="A149" t="s">
        <v>343</v>
      </c>
      <c r="B149" t="s">
        <v>8</v>
      </c>
    </row>
    <row r="150" spans="1:2" x14ac:dyDescent="0.35">
      <c r="A150" t="s">
        <v>164</v>
      </c>
      <c r="B150" t="s">
        <v>8</v>
      </c>
    </row>
    <row r="151" spans="1:2" x14ac:dyDescent="0.35">
      <c r="A151" t="s">
        <v>165</v>
      </c>
      <c r="B151" t="s">
        <v>8</v>
      </c>
    </row>
    <row r="152" spans="1:2" x14ac:dyDescent="0.35">
      <c r="A152" t="s">
        <v>166</v>
      </c>
      <c r="B152" t="s">
        <v>8</v>
      </c>
    </row>
    <row r="153" spans="1:2" x14ac:dyDescent="0.35">
      <c r="A153" t="s">
        <v>167</v>
      </c>
      <c r="B153" t="s">
        <v>8</v>
      </c>
    </row>
    <row r="154" spans="1:2" x14ac:dyDescent="0.35">
      <c r="A154" t="s">
        <v>168</v>
      </c>
      <c r="B154" t="s">
        <v>8</v>
      </c>
    </row>
    <row r="155" spans="1:2" x14ac:dyDescent="0.35">
      <c r="A155" t="s">
        <v>170</v>
      </c>
      <c r="B155" t="s">
        <v>8</v>
      </c>
    </row>
    <row r="156" spans="1:2" x14ac:dyDescent="0.35">
      <c r="A156" t="s">
        <v>172</v>
      </c>
      <c r="B156" t="s">
        <v>8</v>
      </c>
    </row>
    <row r="157" spans="1:2" x14ac:dyDescent="0.35">
      <c r="A157" t="s">
        <v>174</v>
      </c>
      <c r="B157" t="s">
        <v>8</v>
      </c>
    </row>
    <row r="158" spans="1:2" x14ac:dyDescent="0.35">
      <c r="A158" t="s">
        <v>176</v>
      </c>
      <c r="B158" t="s">
        <v>8</v>
      </c>
    </row>
    <row r="159" spans="1:2" x14ac:dyDescent="0.35">
      <c r="A159" t="s">
        <v>177</v>
      </c>
      <c r="B159" t="s">
        <v>8</v>
      </c>
    </row>
    <row r="160" spans="1:2" x14ac:dyDescent="0.35">
      <c r="A160" t="s">
        <v>179</v>
      </c>
      <c r="B160" t="s">
        <v>8</v>
      </c>
    </row>
    <row r="161" spans="1:2" x14ac:dyDescent="0.35">
      <c r="A161" t="s">
        <v>180</v>
      </c>
      <c r="B161" t="s">
        <v>8</v>
      </c>
    </row>
    <row r="162" spans="1:2" x14ac:dyDescent="0.35">
      <c r="A162" t="s">
        <v>182</v>
      </c>
      <c r="B162" t="s">
        <v>8</v>
      </c>
    </row>
    <row r="163" spans="1:2" x14ac:dyDescent="0.35">
      <c r="A163" t="s">
        <v>183</v>
      </c>
      <c r="B163" t="s">
        <v>8</v>
      </c>
    </row>
    <row r="164" spans="1:2" x14ac:dyDescent="0.35">
      <c r="A164" t="s">
        <v>184</v>
      </c>
      <c r="B164" t="s">
        <v>8</v>
      </c>
    </row>
    <row r="165" spans="1:2" x14ac:dyDescent="0.35">
      <c r="A165" t="s">
        <v>185</v>
      </c>
      <c r="B165" t="s">
        <v>8</v>
      </c>
    </row>
    <row r="166" spans="1:2" x14ac:dyDescent="0.35">
      <c r="A166" t="s">
        <v>187</v>
      </c>
      <c r="B166" t="s">
        <v>8</v>
      </c>
    </row>
    <row r="167" spans="1:2" x14ac:dyDescent="0.35">
      <c r="A167" t="s">
        <v>189</v>
      </c>
      <c r="B167" t="s">
        <v>8</v>
      </c>
    </row>
    <row r="168" spans="1:2" x14ac:dyDescent="0.35">
      <c r="A168" t="s">
        <v>191</v>
      </c>
      <c r="B168" t="s">
        <v>8</v>
      </c>
    </row>
    <row r="169" spans="1:2" x14ac:dyDescent="0.35">
      <c r="A169" t="s">
        <v>193</v>
      </c>
      <c r="B169" t="s">
        <v>8</v>
      </c>
    </row>
    <row r="170" spans="1:2" x14ac:dyDescent="0.35">
      <c r="A170" t="s">
        <v>195</v>
      </c>
      <c r="B170" t="s">
        <v>8</v>
      </c>
    </row>
    <row r="171" spans="1:2" x14ac:dyDescent="0.35">
      <c r="A171" t="s">
        <v>301</v>
      </c>
      <c r="B171" t="s">
        <v>8</v>
      </c>
    </row>
    <row r="172" spans="1:2" x14ac:dyDescent="0.35">
      <c r="A172" t="s">
        <v>348</v>
      </c>
      <c r="B172" t="s">
        <v>8</v>
      </c>
    </row>
    <row r="173" spans="1:2" x14ac:dyDescent="0.35">
      <c r="A173" t="s">
        <v>245</v>
      </c>
      <c r="B173" t="s">
        <v>215</v>
      </c>
    </row>
    <row r="174" spans="1:2" x14ac:dyDescent="0.35">
      <c r="A174" t="s">
        <v>196</v>
      </c>
      <c r="B174" t="s">
        <v>8</v>
      </c>
    </row>
    <row r="175" spans="1:2" x14ac:dyDescent="0.35">
      <c r="A175" t="s">
        <v>197</v>
      </c>
      <c r="B175" t="s">
        <v>8</v>
      </c>
    </row>
    <row r="176" spans="1:2" x14ac:dyDescent="0.35">
      <c r="A176" t="s">
        <v>198</v>
      </c>
      <c r="B176" t="s">
        <v>8</v>
      </c>
    </row>
    <row r="177" spans="1:2" x14ac:dyDescent="0.35">
      <c r="A177" t="s">
        <v>199</v>
      </c>
      <c r="B177" t="s">
        <v>8</v>
      </c>
    </row>
    <row r="178" spans="1:2" x14ac:dyDescent="0.35">
      <c r="A178" t="s">
        <v>247</v>
      </c>
      <c r="B178" t="s">
        <v>215</v>
      </c>
    </row>
    <row r="179" spans="1:2" x14ac:dyDescent="0.35">
      <c r="A179" t="s">
        <v>248</v>
      </c>
      <c r="B179" t="s">
        <v>215</v>
      </c>
    </row>
    <row r="180" spans="1:2" x14ac:dyDescent="0.35">
      <c r="A180" t="s">
        <v>349</v>
      </c>
      <c r="B180" t="s">
        <v>215</v>
      </c>
    </row>
    <row r="181" spans="1:2" x14ac:dyDescent="0.35">
      <c r="A181" t="s">
        <v>201</v>
      </c>
      <c r="B181" t="s">
        <v>8</v>
      </c>
    </row>
    <row r="182" spans="1:2" x14ac:dyDescent="0.35">
      <c r="A182" t="s">
        <v>202</v>
      </c>
      <c r="B182" t="s">
        <v>8</v>
      </c>
    </row>
    <row r="183" spans="1:2" x14ac:dyDescent="0.35">
      <c r="A183" t="s">
        <v>204</v>
      </c>
      <c r="B183" t="s">
        <v>8</v>
      </c>
    </row>
    <row r="184" spans="1:2" x14ac:dyDescent="0.35">
      <c r="A184" t="s">
        <v>205</v>
      </c>
      <c r="B184" t="s">
        <v>8</v>
      </c>
    </row>
    <row r="185" spans="1:2" x14ac:dyDescent="0.35">
      <c r="A185" t="s">
        <v>206</v>
      </c>
      <c r="B185" t="s">
        <v>8</v>
      </c>
    </row>
    <row r="186" spans="1:2" x14ac:dyDescent="0.35">
      <c r="A186" t="s">
        <v>207</v>
      </c>
      <c r="B186" t="s">
        <v>8</v>
      </c>
    </row>
    <row r="187" spans="1:2" x14ac:dyDescent="0.35">
      <c r="A187" t="s">
        <v>209</v>
      </c>
      <c r="B187" t="s">
        <v>8</v>
      </c>
    </row>
    <row r="188" spans="1:2" x14ac:dyDescent="0.35">
      <c r="A188" t="s">
        <v>210</v>
      </c>
      <c r="B188" t="s">
        <v>8</v>
      </c>
    </row>
    <row r="189" spans="1:2" x14ac:dyDescent="0.35">
      <c r="A189" t="s">
        <v>211</v>
      </c>
      <c r="B189" t="s">
        <v>8</v>
      </c>
    </row>
    <row r="190" spans="1:2" x14ac:dyDescent="0.35">
      <c r="A190" t="s">
        <v>212</v>
      </c>
      <c r="B190" t="s">
        <v>8</v>
      </c>
    </row>
    <row r="191" spans="1:2" x14ac:dyDescent="0.35">
      <c r="A191" t="s">
        <v>344</v>
      </c>
      <c r="B191" t="s">
        <v>8</v>
      </c>
    </row>
    <row r="192" spans="1:2" x14ac:dyDescent="0.35">
      <c r="A192" t="s">
        <v>214</v>
      </c>
      <c r="B192" t="s">
        <v>8</v>
      </c>
    </row>
    <row r="193" spans="1:2" x14ac:dyDescent="0.35">
      <c r="A193" t="s">
        <v>303</v>
      </c>
      <c r="B193" t="s">
        <v>8</v>
      </c>
    </row>
  </sheetData>
  <sortState ref="A3:B193">
    <sortCondition ref="A3:A19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CQ232"/>
  <sheetViews>
    <sheetView workbookViewId="0">
      <pane xSplit="4" ySplit="7" topLeftCell="E181" activePane="bottomRight" state="frozen"/>
      <selection pane="topRight" activeCell="E1" sqref="E1"/>
      <selection pane="bottomLeft" activeCell="A8" sqref="A8"/>
      <selection pane="bottomRight" activeCell="D195" sqref="D195"/>
    </sheetView>
  </sheetViews>
  <sheetFormatPr defaultColWidth="9.1796875" defaultRowHeight="10" x14ac:dyDescent="0.2"/>
  <cols>
    <col min="1" max="1" width="18.54296875" style="68" customWidth="1"/>
    <col min="2" max="2" width="5.54296875" style="68" bestFit="1" customWidth="1"/>
    <col min="3" max="3" width="6.81640625" style="69" customWidth="1"/>
    <col min="4" max="4" width="40.54296875" style="68" customWidth="1"/>
    <col min="5" max="5" width="9.7265625" style="43" customWidth="1"/>
    <col min="6" max="6" width="8.81640625" style="43" customWidth="1"/>
    <col min="7" max="7" width="10" style="43" bestFit="1" customWidth="1"/>
    <col min="8" max="8" width="12.7265625" style="43" customWidth="1"/>
    <col min="9" max="9" width="11.453125" style="43" customWidth="1"/>
    <col min="10" max="10" width="9.26953125" style="43" bestFit="1" customWidth="1"/>
    <col min="11" max="11" width="1.453125" style="43" customWidth="1"/>
    <col min="12" max="12" width="10.7265625" style="65" bestFit="1" customWidth="1"/>
    <col min="13" max="13" width="1.453125" style="43" customWidth="1"/>
    <col min="14" max="14" width="10" style="43" hidden="1" customWidth="1"/>
    <col min="15" max="15" width="10.54296875" style="43" hidden="1" customWidth="1"/>
    <col min="16" max="16" width="11.453125" style="43" customWidth="1"/>
    <col min="17" max="17" width="13.81640625" style="43" hidden="1" customWidth="1"/>
    <col min="18" max="18" width="1.54296875" style="43" customWidth="1"/>
    <col min="19" max="19" width="12.26953125" style="43" bestFit="1" customWidth="1"/>
    <col min="20" max="20" width="11.54296875" style="43" customWidth="1"/>
    <col min="21" max="21" width="1.453125" style="46" customWidth="1"/>
    <col min="22" max="22" width="9.1796875" style="43" customWidth="1"/>
    <col min="23" max="16384" width="9.1796875" style="43"/>
  </cols>
  <sheetData>
    <row r="1" spans="1:95" s="2" customFormat="1" ht="10.5" x14ac:dyDescent="0.25">
      <c r="A1" s="1" t="s">
        <v>350</v>
      </c>
      <c r="B1" s="1"/>
      <c r="D1" s="3"/>
      <c r="E1" s="3"/>
      <c r="F1" s="4"/>
      <c r="G1" s="3"/>
      <c r="H1" s="3"/>
      <c r="I1" s="4"/>
      <c r="J1" s="4"/>
      <c r="K1" s="4"/>
      <c r="L1" s="5"/>
      <c r="M1" s="4"/>
      <c r="N1" s="6"/>
      <c r="O1" s="6"/>
      <c r="P1" s="6"/>
      <c r="Q1" s="6"/>
      <c r="R1" s="6"/>
      <c r="S1" s="12"/>
      <c r="T1" s="6"/>
      <c r="U1" s="4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</row>
    <row r="2" spans="1:95" s="2" customFormat="1" ht="10.5" x14ac:dyDescent="0.25">
      <c r="A2" s="1"/>
      <c r="B2" s="1"/>
      <c r="D2" s="3"/>
      <c r="E2" s="3"/>
      <c r="F2" s="4"/>
      <c r="G2" s="7"/>
      <c r="H2" s="8"/>
      <c r="I2" s="8"/>
      <c r="J2" s="4"/>
      <c r="K2" s="4"/>
      <c r="L2" s="9"/>
      <c r="M2" s="4"/>
      <c r="N2" s="10"/>
      <c r="O2" s="11"/>
      <c r="P2" s="6"/>
      <c r="Q2" s="6"/>
      <c r="R2" s="6"/>
      <c r="S2" s="12"/>
      <c r="T2" s="6"/>
      <c r="U2" s="4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</row>
    <row r="3" spans="1:95" s="2" customFormat="1" ht="10.5" x14ac:dyDescent="0.25">
      <c r="A3" s="13" t="s">
        <v>259</v>
      </c>
      <c r="B3" s="1"/>
      <c r="D3" s="190">
        <v>3217.5147200000001</v>
      </c>
      <c r="E3" s="15">
        <v>0</v>
      </c>
      <c r="F3" s="16" t="s">
        <v>260</v>
      </c>
      <c r="G3" s="16"/>
      <c r="H3" s="17"/>
      <c r="I3" s="4"/>
      <c r="J3" s="4"/>
      <c r="K3" s="4"/>
      <c r="L3" s="18"/>
      <c r="M3" s="4"/>
      <c r="N3" s="6"/>
      <c r="O3" s="6"/>
      <c r="P3" s="4"/>
      <c r="Q3" s="6"/>
      <c r="R3" s="6"/>
      <c r="S3" s="6"/>
      <c r="T3" s="6"/>
      <c r="U3" s="4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</row>
    <row r="4" spans="1:95" s="2" customFormat="1" ht="10.5" x14ac:dyDescent="0.25">
      <c r="A4" s="13" t="s">
        <v>261</v>
      </c>
      <c r="B4" s="19"/>
      <c r="D4" s="190">
        <v>4536.7257600000003</v>
      </c>
      <c r="E4" s="15">
        <v>0</v>
      </c>
      <c r="F4" s="16" t="s">
        <v>260</v>
      </c>
      <c r="G4" s="16"/>
      <c r="H4" s="20"/>
      <c r="I4" s="4"/>
      <c r="J4" s="4"/>
      <c r="K4" s="4"/>
      <c r="L4" s="18"/>
      <c r="M4" s="4"/>
      <c r="N4" s="21" t="s">
        <v>262</v>
      </c>
      <c r="O4" s="21" t="s">
        <v>262</v>
      </c>
      <c r="P4" s="192" t="s">
        <v>262</v>
      </c>
      <c r="Q4" s="6"/>
      <c r="R4" s="6"/>
      <c r="S4" s="22" t="s">
        <v>351</v>
      </c>
      <c r="T4" s="6"/>
      <c r="U4" s="4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</row>
    <row r="5" spans="1:95" s="2" customFormat="1" ht="10.5" x14ac:dyDescent="0.25">
      <c r="A5" s="13" t="s">
        <v>263</v>
      </c>
      <c r="B5" s="19"/>
      <c r="D5" s="190">
        <v>5112.8179200000004</v>
      </c>
      <c r="E5" s="15">
        <v>0</v>
      </c>
      <c r="F5" s="16" t="s">
        <v>260</v>
      </c>
      <c r="G5" s="16"/>
      <c r="H5" s="20"/>
      <c r="I5" s="4"/>
      <c r="J5" s="4"/>
      <c r="K5" s="4"/>
      <c r="L5" s="4"/>
      <c r="M5" s="4"/>
      <c r="N5" s="6"/>
      <c r="O5" s="6"/>
      <c r="P5" s="6"/>
      <c r="Q5" s="6"/>
      <c r="R5" s="6"/>
      <c r="S5" s="6"/>
      <c r="T5" s="4"/>
      <c r="U5" s="4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</row>
    <row r="6" spans="1:95" s="2" customFormat="1" ht="11.25" customHeight="1" x14ac:dyDescent="0.25">
      <c r="A6" s="23" t="s">
        <v>264</v>
      </c>
      <c r="B6" s="23"/>
      <c r="C6" s="24"/>
      <c r="D6" s="25"/>
      <c r="E6" s="213" t="s">
        <v>265</v>
      </c>
      <c r="F6" s="213"/>
      <c r="G6" s="4"/>
      <c r="H6" s="213" t="s">
        <v>265</v>
      </c>
      <c r="I6" s="213"/>
      <c r="J6" s="4"/>
      <c r="K6" s="4"/>
      <c r="L6" s="26"/>
      <c r="M6" s="6"/>
      <c r="N6" s="214"/>
      <c r="O6" s="214"/>
      <c r="P6" s="6"/>
      <c r="Q6" s="27"/>
      <c r="R6" s="6"/>
      <c r="S6" s="10"/>
      <c r="T6" s="12"/>
      <c r="U6" s="12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</row>
    <row r="7" spans="1:95" s="39" customFormat="1" ht="57.75" customHeight="1" x14ac:dyDescent="0.25">
      <c r="A7" s="28" t="s">
        <v>0</v>
      </c>
      <c r="B7" s="29" t="s">
        <v>266</v>
      </c>
      <c r="C7" s="29" t="s">
        <v>267</v>
      </c>
      <c r="D7" s="28" t="s">
        <v>1</v>
      </c>
      <c r="E7" s="30" t="s">
        <v>268</v>
      </c>
      <c r="F7" s="163" t="s">
        <v>363</v>
      </c>
      <c r="G7" s="32" t="s">
        <v>269</v>
      </c>
      <c r="H7" s="33" t="s">
        <v>270</v>
      </c>
      <c r="I7" s="33" t="s">
        <v>271</v>
      </c>
      <c r="J7" s="32" t="s">
        <v>272</v>
      </c>
      <c r="K7" s="34"/>
      <c r="L7" s="35" t="s">
        <v>273</v>
      </c>
      <c r="M7" s="36"/>
      <c r="N7" s="37" t="s">
        <v>274</v>
      </c>
      <c r="O7" s="37" t="s">
        <v>275</v>
      </c>
      <c r="P7" s="163" t="s">
        <v>352</v>
      </c>
      <c r="Q7" s="38" t="s">
        <v>276</v>
      </c>
      <c r="R7" s="36"/>
      <c r="S7" s="163" t="s">
        <v>353</v>
      </c>
      <c r="T7" s="36"/>
      <c r="U7" s="34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</row>
    <row r="8" spans="1:95" ht="10.5" x14ac:dyDescent="0.25">
      <c r="A8" s="40" t="s">
        <v>278</v>
      </c>
      <c r="B8" s="41" t="s">
        <v>9</v>
      </c>
      <c r="C8" s="41">
        <v>2173</v>
      </c>
      <c r="D8" s="40" t="s">
        <v>10</v>
      </c>
      <c r="E8" s="42">
        <v>207</v>
      </c>
      <c r="F8" s="190">
        <v>0</v>
      </c>
      <c r="G8" s="43">
        <v>207</v>
      </c>
      <c r="H8" s="44"/>
      <c r="I8" s="45"/>
      <c r="J8" s="43">
        <v>0</v>
      </c>
      <c r="K8" s="46"/>
      <c r="L8" s="47">
        <v>666025.54703999998</v>
      </c>
      <c r="N8" s="45"/>
      <c r="O8" s="45"/>
      <c r="P8" s="45"/>
      <c r="Q8" s="45"/>
      <c r="S8" s="190">
        <v>207</v>
      </c>
      <c r="T8" s="48"/>
      <c r="U8" s="12"/>
    </row>
    <row r="9" spans="1:95" ht="10.5" x14ac:dyDescent="0.25">
      <c r="A9" s="40" t="s">
        <v>278</v>
      </c>
      <c r="B9" s="41" t="s">
        <v>11</v>
      </c>
      <c r="C9" s="41">
        <v>3000</v>
      </c>
      <c r="D9" s="40" t="s">
        <v>12</v>
      </c>
      <c r="E9" s="42">
        <v>628</v>
      </c>
      <c r="F9" s="190">
        <v>5</v>
      </c>
      <c r="G9" s="43">
        <v>633</v>
      </c>
      <c r="H9" s="44"/>
      <c r="I9" s="45"/>
      <c r="J9" s="43">
        <v>0</v>
      </c>
      <c r="K9" s="46"/>
      <c r="L9" s="47">
        <v>2036686.81776</v>
      </c>
      <c r="N9" s="45"/>
      <c r="O9" s="45"/>
      <c r="P9" s="45"/>
      <c r="Q9" s="45"/>
      <c r="S9" s="190">
        <v>628</v>
      </c>
    </row>
    <row r="10" spans="1:95" ht="10.5" x14ac:dyDescent="0.25">
      <c r="A10" s="40" t="s">
        <v>278</v>
      </c>
      <c r="B10" s="41" t="s">
        <v>13</v>
      </c>
      <c r="C10" s="41">
        <v>3026</v>
      </c>
      <c r="D10" s="40" t="s">
        <v>14</v>
      </c>
      <c r="E10" s="42">
        <v>353</v>
      </c>
      <c r="F10" s="190">
        <v>0</v>
      </c>
      <c r="G10" s="43">
        <v>353</v>
      </c>
      <c r="H10" s="44"/>
      <c r="I10" s="45"/>
      <c r="J10" s="43">
        <v>0</v>
      </c>
      <c r="K10" s="46"/>
      <c r="L10" s="47">
        <v>1135782.6961600001</v>
      </c>
      <c r="N10" s="45"/>
      <c r="O10" s="45"/>
      <c r="P10" s="45"/>
      <c r="Q10" s="45"/>
      <c r="S10" s="190">
        <v>353</v>
      </c>
    </row>
    <row r="11" spans="1:95" ht="10.5" x14ac:dyDescent="0.25">
      <c r="A11" s="40" t="s">
        <v>280</v>
      </c>
      <c r="B11" s="41">
        <v>0</v>
      </c>
      <c r="C11" s="41">
        <v>2001</v>
      </c>
      <c r="D11" s="40" t="s">
        <v>23</v>
      </c>
      <c r="E11" s="42">
        <v>393</v>
      </c>
      <c r="F11" s="190">
        <v>2</v>
      </c>
      <c r="G11" s="43">
        <v>395</v>
      </c>
      <c r="H11" s="44"/>
      <c r="I11" s="45"/>
      <c r="J11" s="43">
        <v>0</v>
      </c>
      <c r="K11" s="46"/>
      <c r="L11" s="47">
        <v>1270918.3144</v>
      </c>
      <c r="N11" s="45"/>
      <c r="O11" s="45"/>
      <c r="P11" s="45"/>
      <c r="Q11" s="45"/>
      <c r="S11" s="190">
        <v>393</v>
      </c>
    </row>
    <row r="12" spans="1:95" ht="10.5" x14ac:dyDescent="0.25">
      <c r="A12" s="40" t="s">
        <v>280</v>
      </c>
      <c r="B12" s="41">
        <v>0</v>
      </c>
      <c r="C12" s="41" t="s">
        <v>292</v>
      </c>
      <c r="D12" s="40" t="s">
        <v>4</v>
      </c>
      <c r="E12" s="42">
        <v>363</v>
      </c>
      <c r="F12" s="190">
        <v>0</v>
      </c>
      <c r="G12" s="43">
        <v>363</v>
      </c>
      <c r="H12" s="44"/>
      <c r="I12" s="45"/>
      <c r="J12" s="43">
        <v>0</v>
      </c>
      <c r="K12" s="46"/>
      <c r="L12" s="47">
        <v>1167957.8433600001</v>
      </c>
      <c r="N12" s="45"/>
      <c r="O12" s="45"/>
      <c r="P12" s="45"/>
      <c r="Q12" s="45"/>
      <c r="S12" s="190">
        <v>363</v>
      </c>
    </row>
    <row r="13" spans="1:95" ht="10.5" x14ac:dyDescent="0.25">
      <c r="A13" s="40" t="s">
        <v>278</v>
      </c>
      <c r="B13" s="41" t="s">
        <v>15</v>
      </c>
      <c r="C13" s="41">
        <v>2150</v>
      </c>
      <c r="D13" s="40" t="s">
        <v>16</v>
      </c>
      <c r="E13" s="42">
        <v>345</v>
      </c>
      <c r="F13" s="190">
        <v>0</v>
      </c>
      <c r="G13" s="43">
        <v>345</v>
      </c>
      <c r="H13" s="44"/>
      <c r="I13" s="45"/>
      <c r="J13" s="43">
        <v>0</v>
      </c>
      <c r="K13" s="46"/>
      <c r="L13" s="47">
        <v>1110042.5784</v>
      </c>
      <c r="N13" s="45"/>
      <c r="O13" s="45"/>
      <c r="P13" s="45"/>
      <c r="Q13" s="45"/>
      <c r="S13" s="190">
        <v>345</v>
      </c>
    </row>
    <row r="14" spans="1:95" ht="10.5" x14ac:dyDescent="0.25">
      <c r="A14" s="40" t="s">
        <v>280</v>
      </c>
      <c r="B14" s="41">
        <v>0</v>
      </c>
      <c r="C14" s="41">
        <v>2184</v>
      </c>
      <c r="D14" s="40" t="s">
        <v>17</v>
      </c>
      <c r="E14" s="42">
        <v>189</v>
      </c>
      <c r="F14" s="190">
        <v>4</v>
      </c>
      <c r="G14" s="43">
        <v>193</v>
      </c>
      <c r="H14" s="44"/>
      <c r="I14" s="45"/>
      <c r="J14" s="43">
        <v>0</v>
      </c>
      <c r="K14" s="46"/>
      <c r="L14" s="47">
        <v>620980.34096000006</v>
      </c>
      <c r="N14" s="45"/>
      <c r="O14" s="45"/>
      <c r="P14" s="45"/>
      <c r="Q14" s="45"/>
      <c r="S14" s="190">
        <v>189</v>
      </c>
    </row>
    <row r="15" spans="1:95" ht="10.5" x14ac:dyDescent="0.25">
      <c r="A15" s="40" t="s">
        <v>278</v>
      </c>
      <c r="B15" s="41" t="s">
        <v>18</v>
      </c>
      <c r="C15" s="41">
        <v>3360</v>
      </c>
      <c r="D15" s="40" t="s">
        <v>19</v>
      </c>
      <c r="E15" s="42">
        <v>417</v>
      </c>
      <c r="F15" s="190">
        <v>0</v>
      </c>
      <c r="G15" s="43">
        <v>417</v>
      </c>
      <c r="H15" s="44"/>
      <c r="I15" s="45"/>
      <c r="J15" s="43">
        <v>0</v>
      </c>
      <c r="K15" s="46"/>
      <c r="L15" s="47">
        <v>1341703.63824</v>
      </c>
      <c r="N15" s="45"/>
      <c r="O15" s="45"/>
      <c r="P15" s="45"/>
      <c r="Q15" s="45"/>
      <c r="S15" s="190">
        <v>417</v>
      </c>
    </row>
    <row r="16" spans="1:95" ht="10.5" x14ac:dyDescent="0.25">
      <c r="A16" s="40" t="s">
        <v>278</v>
      </c>
      <c r="B16" s="41" t="s">
        <v>20</v>
      </c>
      <c r="C16" s="41">
        <v>2102</v>
      </c>
      <c r="D16" s="40" t="s">
        <v>21</v>
      </c>
      <c r="E16" s="42">
        <v>213</v>
      </c>
      <c r="F16" s="190">
        <v>0</v>
      </c>
      <c r="G16" s="43">
        <v>213</v>
      </c>
      <c r="H16" s="44"/>
      <c r="I16" s="45"/>
      <c r="J16" s="43">
        <v>0</v>
      </c>
      <c r="K16" s="46"/>
      <c r="L16" s="47">
        <v>685330.63536000007</v>
      </c>
      <c r="N16" s="45"/>
      <c r="O16" s="45"/>
      <c r="P16" s="45"/>
      <c r="Q16" s="45"/>
      <c r="S16" s="190">
        <v>213</v>
      </c>
    </row>
    <row r="17" spans="1:21" ht="10.5" x14ac:dyDescent="0.25">
      <c r="A17" s="40" t="s">
        <v>280</v>
      </c>
      <c r="B17" s="41">
        <v>0</v>
      </c>
      <c r="C17" s="41">
        <v>2020</v>
      </c>
      <c r="D17" s="40" t="s">
        <v>22</v>
      </c>
      <c r="E17" s="42">
        <v>501</v>
      </c>
      <c r="F17" s="190">
        <v>3</v>
      </c>
      <c r="G17" s="43">
        <v>504</v>
      </c>
      <c r="H17" s="44"/>
      <c r="I17" s="45"/>
      <c r="J17" s="43">
        <v>0</v>
      </c>
      <c r="K17" s="46"/>
      <c r="L17" s="47">
        <v>1621627.41888</v>
      </c>
      <c r="N17" s="45"/>
      <c r="O17" s="45"/>
      <c r="P17" s="45"/>
      <c r="Q17" s="45"/>
      <c r="S17" s="190">
        <v>501</v>
      </c>
      <c r="T17" s="49"/>
      <c r="U17" s="50"/>
    </row>
    <row r="18" spans="1:21" ht="10.5" x14ac:dyDescent="0.25">
      <c r="A18" s="40" t="s">
        <v>278</v>
      </c>
      <c r="B18" s="41" t="s">
        <v>26</v>
      </c>
      <c r="C18" s="41">
        <v>2166</v>
      </c>
      <c r="D18" s="40" t="s">
        <v>27</v>
      </c>
      <c r="E18" s="42">
        <v>194</v>
      </c>
      <c r="F18" s="190">
        <v>0</v>
      </c>
      <c r="G18" s="43">
        <v>194</v>
      </c>
      <c r="H18" s="44"/>
      <c r="I18" s="45"/>
      <c r="J18" s="43">
        <v>0</v>
      </c>
      <c r="K18" s="46"/>
      <c r="L18" s="47">
        <v>624197.85568000004</v>
      </c>
      <c r="N18" s="45"/>
      <c r="O18" s="45"/>
      <c r="P18" s="45"/>
      <c r="Q18" s="45"/>
      <c r="S18" s="190">
        <v>194</v>
      </c>
    </row>
    <row r="19" spans="1:21" ht="10.5" x14ac:dyDescent="0.25">
      <c r="A19" s="40" t="s">
        <v>278</v>
      </c>
      <c r="B19" s="41" t="s">
        <v>28</v>
      </c>
      <c r="C19" s="41">
        <v>2062</v>
      </c>
      <c r="D19" s="40" t="s">
        <v>29</v>
      </c>
      <c r="E19" s="42">
        <v>411</v>
      </c>
      <c r="F19" s="190">
        <v>2</v>
      </c>
      <c r="G19" s="43">
        <v>413</v>
      </c>
      <c r="H19" s="44"/>
      <c r="I19" s="45"/>
      <c r="J19" s="43">
        <v>0</v>
      </c>
      <c r="K19" s="46"/>
      <c r="L19" s="47">
        <v>1328833.5793600001</v>
      </c>
      <c r="N19" s="45"/>
      <c r="O19" s="45"/>
      <c r="P19" s="45"/>
      <c r="Q19" s="45"/>
      <c r="S19" s="190">
        <v>411</v>
      </c>
    </row>
    <row r="20" spans="1:21" ht="10.5" x14ac:dyDescent="0.25">
      <c r="A20" s="40" t="s">
        <v>278</v>
      </c>
      <c r="B20" s="41" t="s">
        <v>30</v>
      </c>
      <c r="C20" s="41">
        <v>2075</v>
      </c>
      <c r="D20" s="40" t="s">
        <v>31</v>
      </c>
      <c r="E20" s="42">
        <v>614</v>
      </c>
      <c r="F20" s="190">
        <v>0</v>
      </c>
      <c r="G20" s="43">
        <v>614</v>
      </c>
      <c r="H20" s="44"/>
      <c r="I20" s="45"/>
      <c r="J20" s="43">
        <v>0</v>
      </c>
      <c r="K20" s="46"/>
      <c r="L20" s="47">
        <v>1975554.0380800001</v>
      </c>
      <c r="N20" s="45"/>
      <c r="O20" s="45"/>
      <c r="P20" s="45"/>
      <c r="Q20" s="45"/>
      <c r="S20" s="190">
        <v>614</v>
      </c>
    </row>
    <row r="21" spans="1:21" ht="10.5" x14ac:dyDescent="0.25">
      <c r="A21" s="40" t="s">
        <v>278</v>
      </c>
      <c r="B21" s="41" t="s">
        <v>32</v>
      </c>
      <c r="C21" s="41">
        <v>2107</v>
      </c>
      <c r="D21" s="40" t="s">
        <v>33</v>
      </c>
      <c r="E21" s="42">
        <v>391</v>
      </c>
      <c r="F21" s="190">
        <v>1</v>
      </c>
      <c r="G21" s="43">
        <v>392</v>
      </c>
      <c r="H21" s="44"/>
      <c r="I21" s="45"/>
      <c r="J21" s="43">
        <v>0</v>
      </c>
      <c r="K21" s="46"/>
      <c r="L21" s="47">
        <v>1261265.77024</v>
      </c>
      <c r="N21" s="45"/>
      <c r="O21" s="45"/>
      <c r="P21" s="45"/>
      <c r="Q21" s="45"/>
      <c r="S21" s="190">
        <v>391</v>
      </c>
    </row>
    <row r="22" spans="1:21" ht="10.5" x14ac:dyDescent="0.25">
      <c r="A22" s="40" t="s">
        <v>280</v>
      </c>
      <c r="B22" s="41">
        <v>0</v>
      </c>
      <c r="C22" s="41" t="s">
        <v>293</v>
      </c>
      <c r="D22" s="40" t="s">
        <v>5</v>
      </c>
      <c r="E22" s="42">
        <v>416</v>
      </c>
      <c r="F22" s="190">
        <v>0</v>
      </c>
      <c r="G22" s="43">
        <v>416</v>
      </c>
      <c r="H22" s="44"/>
      <c r="I22" s="45"/>
      <c r="J22" s="43">
        <v>0</v>
      </c>
      <c r="K22" s="46"/>
      <c r="L22" s="47">
        <v>1338486.1235200001</v>
      </c>
      <c r="N22" s="45"/>
      <c r="O22" s="45"/>
      <c r="P22" s="45"/>
      <c r="Q22" s="14">
        <v>0</v>
      </c>
      <c r="S22" s="190">
        <v>416</v>
      </c>
    </row>
    <row r="23" spans="1:21" ht="10.5" x14ac:dyDescent="0.25">
      <c r="A23" s="40" t="s">
        <v>281</v>
      </c>
      <c r="B23" s="41">
        <v>0</v>
      </c>
      <c r="C23" s="41" t="s">
        <v>294</v>
      </c>
      <c r="D23" s="40" t="s">
        <v>6</v>
      </c>
      <c r="E23" s="42">
        <v>379</v>
      </c>
      <c r="F23" s="190">
        <v>0</v>
      </c>
      <c r="G23" s="43">
        <v>379</v>
      </c>
      <c r="H23" s="44"/>
      <c r="I23" s="45"/>
      <c r="J23" s="43">
        <v>0</v>
      </c>
      <c r="K23" s="46"/>
      <c r="L23" s="47">
        <v>1219438.0788800002</v>
      </c>
      <c r="N23" s="45"/>
      <c r="O23" s="45"/>
      <c r="P23" s="45"/>
      <c r="Q23" s="45"/>
      <c r="S23" s="190">
        <v>379</v>
      </c>
    </row>
    <row r="24" spans="1:21" ht="10.5" x14ac:dyDescent="0.25">
      <c r="A24" s="40" t="s">
        <v>278</v>
      </c>
      <c r="B24" s="41" t="s">
        <v>34</v>
      </c>
      <c r="C24" s="41">
        <v>3031</v>
      </c>
      <c r="D24" s="40" t="s">
        <v>35</v>
      </c>
      <c r="E24" s="42">
        <v>205</v>
      </c>
      <c r="F24" s="190">
        <v>0</v>
      </c>
      <c r="G24" s="43">
        <v>205</v>
      </c>
      <c r="H24" s="44"/>
      <c r="I24" s="45"/>
      <c r="J24" s="43">
        <v>0</v>
      </c>
      <c r="K24" s="46"/>
      <c r="L24" s="47">
        <v>659590.51760000002</v>
      </c>
      <c r="N24" s="45"/>
      <c r="O24" s="45"/>
      <c r="P24" s="45"/>
      <c r="Q24" s="45"/>
      <c r="S24" s="190">
        <v>205</v>
      </c>
    </row>
    <row r="25" spans="1:21" ht="10.5" x14ac:dyDescent="0.25">
      <c r="A25" s="40" t="s">
        <v>278</v>
      </c>
      <c r="B25" s="41" t="s">
        <v>36</v>
      </c>
      <c r="C25" s="41">
        <v>2203</v>
      </c>
      <c r="D25" s="40" t="s">
        <v>37</v>
      </c>
      <c r="E25" s="42">
        <v>409</v>
      </c>
      <c r="F25" s="190">
        <v>0</v>
      </c>
      <c r="G25" s="43">
        <v>409</v>
      </c>
      <c r="H25" s="44"/>
      <c r="I25" s="45"/>
      <c r="J25" s="43">
        <v>0</v>
      </c>
      <c r="K25" s="46"/>
      <c r="L25" s="47">
        <v>1315963.5204799999</v>
      </c>
      <c r="N25" s="45"/>
      <c r="O25" s="45"/>
      <c r="P25" s="45"/>
      <c r="Q25" s="45"/>
      <c r="S25" s="190">
        <v>409</v>
      </c>
    </row>
    <row r="26" spans="1:21" ht="10.5" x14ac:dyDescent="0.25">
      <c r="A26" s="40" t="s">
        <v>280</v>
      </c>
      <c r="B26" s="41">
        <v>0</v>
      </c>
      <c r="C26" s="41">
        <v>2036</v>
      </c>
      <c r="D26" s="40" t="s">
        <v>38</v>
      </c>
      <c r="E26" s="42">
        <v>613</v>
      </c>
      <c r="F26" s="190">
        <v>0</v>
      </c>
      <c r="G26" s="43">
        <v>613</v>
      </c>
      <c r="H26" s="44"/>
      <c r="I26" s="45"/>
      <c r="J26" s="43">
        <v>0</v>
      </c>
      <c r="K26" s="46"/>
      <c r="L26" s="47">
        <v>1972336.52336</v>
      </c>
      <c r="N26" s="45"/>
      <c r="O26" s="45"/>
      <c r="P26" s="45"/>
      <c r="Q26" s="45"/>
      <c r="S26" s="190">
        <v>613</v>
      </c>
    </row>
    <row r="27" spans="1:21" ht="10.5" x14ac:dyDescent="0.25">
      <c r="A27" s="40" t="s">
        <v>278</v>
      </c>
      <c r="B27" s="41" t="s">
        <v>39</v>
      </c>
      <c r="C27" s="41">
        <v>2087</v>
      </c>
      <c r="D27" s="40" t="s">
        <v>40</v>
      </c>
      <c r="E27" s="42">
        <v>290</v>
      </c>
      <c r="F27" s="190">
        <v>0</v>
      </c>
      <c r="G27" s="43">
        <v>290</v>
      </c>
      <c r="H27" s="44"/>
      <c r="I27" s="45"/>
      <c r="J27" s="43">
        <v>0</v>
      </c>
      <c r="K27" s="46"/>
      <c r="L27" s="47">
        <v>933079.26880000008</v>
      </c>
      <c r="N27" s="45"/>
      <c r="O27" s="45"/>
      <c r="P27" s="45"/>
      <c r="Q27" s="45"/>
      <c r="S27" s="190">
        <v>290</v>
      </c>
    </row>
    <row r="28" spans="1:21" ht="10.5" x14ac:dyDescent="0.25">
      <c r="A28" s="40" t="s">
        <v>278</v>
      </c>
      <c r="B28" s="41" t="s">
        <v>41</v>
      </c>
      <c r="C28" s="41">
        <v>2094</v>
      </c>
      <c r="D28" s="40" t="s">
        <v>42</v>
      </c>
      <c r="E28" s="42">
        <v>415</v>
      </c>
      <c r="F28" s="190">
        <v>1</v>
      </c>
      <c r="G28" s="43">
        <v>416</v>
      </c>
      <c r="H28" s="44"/>
      <c r="I28" s="45"/>
      <c r="J28" s="43">
        <v>0</v>
      </c>
      <c r="K28" s="46"/>
      <c r="L28" s="47">
        <v>1338486.1235200001</v>
      </c>
      <c r="N28" s="45"/>
      <c r="O28" s="45"/>
      <c r="P28" s="45"/>
      <c r="Q28" s="45"/>
      <c r="S28" s="190">
        <v>415</v>
      </c>
    </row>
    <row r="29" spans="1:21" ht="10.5" x14ac:dyDescent="0.25">
      <c r="A29" s="40" t="s">
        <v>280</v>
      </c>
      <c r="B29" s="41">
        <v>0</v>
      </c>
      <c r="C29" s="41">
        <v>2013</v>
      </c>
      <c r="D29" s="40" t="s">
        <v>43</v>
      </c>
      <c r="E29" s="42">
        <v>174</v>
      </c>
      <c r="F29" s="190">
        <v>0</v>
      </c>
      <c r="G29" s="43">
        <v>174</v>
      </c>
      <c r="H29" s="44"/>
      <c r="I29" s="45"/>
      <c r="J29" s="43">
        <v>0</v>
      </c>
      <c r="K29" s="46"/>
      <c r="L29" s="47">
        <v>559847.56128000002</v>
      </c>
      <c r="N29" s="45"/>
      <c r="O29" s="45"/>
      <c r="P29" s="45"/>
      <c r="Q29" s="45"/>
      <c r="S29" s="190">
        <v>174</v>
      </c>
    </row>
    <row r="30" spans="1:21" ht="10.5" x14ac:dyDescent="0.25">
      <c r="A30" s="40" t="s">
        <v>280</v>
      </c>
      <c r="B30" s="41">
        <v>0</v>
      </c>
      <c r="C30" s="41">
        <v>3024</v>
      </c>
      <c r="D30" s="40" t="s">
        <v>44</v>
      </c>
      <c r="E30" s="42">
        <v>370</v>
      </c>
      <c r="F30" s="190">
        <v>0</v>
      </c>
      <c r="G30" s="43">
        <v>370</v>
      </c>
      <c r="H30" s="44"/>
      <c r="I30" s="45"/>
      <c r="J30" s="43">
        <v>0</v>
      </c>
      <c r="K30" s="46"/>
      <c r="L30" s="47">
        <v>1190480.4464</v>
      </c>
      <c r="N30" s="45"/>
      <c r="O30" s="45"/>
      <c r="P30" s="45"/>
      <c r="Q30" s="45"/>
      <c r="S30" s="190">
        <v>370</v>
      </c>
    </row>
    <row r="31" spans="1:21" ht="10.5" x14ac:dyDescent="0.25">
      <c r="A31" s="40" t="s">
        <v>278</v>
      </c>
      <c r="B31" s="41" t="s">
        <v>45</v>
      </c>
      <c r="C31" s="41">
        <v>2015</v>
      </c>
      <c r="D31" s="40" t="s">
        <v>46</v>
      </c>
      <c r="E31" s="42">
        <v>208</v>
      </c>
      <c r="F31" s="190">
        <v>0</v>
      </c>
      <c r="G31" s="43">
        <v>208</v>
      </c>
      <c r="H31" s="44"/>
      <c r="I31" s="45"/>
      <c r="J31" s="43">
        <v>0</v>
      </c>
      <c r="K31" s="46"/>
      <c r="L31" s="47">
        <v>669243.06176000007</v>
      </c>
      <c r="N31" s="45"/>
      <c r="O31" s="45"/>
      <c r="P31" s="45"/>
      <c r="Q31" s="45"/>
      <c r="S31" s="190">
        <v>208</v>
      </c>
    </row>
    <row r="32" spans="1:21" ht="10.5" x14ac:dyDescent="0.25">
      <c r="A32" s="40" t="s">
        <v>280</v>
      </c>
      <c r="B32" s="41">
        <v>0</v>
      </c>
      <c r="C32" s="41">
        <v>2186</v>
      </c>
      <c r="D32" s="40" t="s">
        <v>338</v>
      </c>
      <c r="E32" s="42">
        <v>426</v>
      </c>
      <c r="F32" s="190">
        <v>0</v>
      </c>
      <c r="G32" s="43">
        <v>426</v>
      </c>
      <c r="H32" s="44"/>
      <c r="I32" s="45"/>
      <c r="J32" s="43">
        <v>0</v>
      </c>
      <c r="K32" s="46"/>
      <c r="L32" s="47">
        <v>1370661.2707200001</v>
      </c>
      <c r="N32" s="45"/>
      <c r="O32" s="45"/>
      <c r="P32" s="45"/>
      <c r="Q32" s="45"/>
      <c r="S32" s="190">
        <v>426</v>
      </c>
    </row>
    <row r="33" spans="1:21" ht="10.5" x14ac:dyDescent="0.25">
      <c r="A33" s="40" t="s">
        <v>280</v>
      </c>
      <c r="B33" s="41">
        <v>0</v>
      </c>
      <c r="C33" s="41">
        <v>2110</v>
      </c>
      <c r="D33" s="40" t="s">
        <v>47</v>
      </c>
      <c r="E33" s="42">
        <v>415</v>
      </c>
      <c r="F33" s="190">
        <v>0</v>
      </c>
      <c r="G33" s="43">
        <v>415</v>
      </c>
      <c r="H33" s="44"/>
      <c r="I33" s="45"/>
      <c r="J33" s="43">
        <v>0</v>
      </c>
      <c r="K33" s="46"/>
      <c r="L33" s="47">
        <v>1335268.6088</v>
      </c>
      <c r="N33" s="45"/>
      <c r="O33" s="45"/>
      <c r="P33" s="45"/>
      <c r="Q33" s="45"/>
      <c r="S33" s="190">
        <v>415</v>
      </c>
    </row>
    <row r="34" spans="1:21" ht="10.5" x14ac:dyDescent="0.25">
      <c r="A34" s="40" t="s">
        <v>278</v>
      </c>
      <c r="B34" s="41" t="s">
        <v>48</v>
      </c>
      <c r="C34" s="41">
        <v>2111</v>
      </c>
      <c r="D34" s="40" t="s">
        <v>49</v>
      </c>
      <c r="E34" s="42">
        <v>424</v>
      </c>
      <c r="F34" s="190">
        <v>0</v>
      </c>
      <c r="G34" s="43">
        <v>424</v>
      </c>
      <c r="H34" s="44"/>
      <c r="I34" s="45"/>
      <c r="J34" s="43">
        <v>0</v>
      </c>
      <c r="K34" s="46"/>
      <c r="L34" s="47">
        <v>1364226.24128</v>
      </c>
      <c r="N34" s="51"/>
      <c r="O34" s="45"/>
      <c r="P34" s="45"/>
      <c r="Q34" s="45"/>
      <c r="S34" s="190">
        <v>424</v>
      </c>
    </row>
    <row r="35" spans="1:21" ht="10.5" x14ac:dyDescent="0.25">
      <c r="A35" s="40" t="s">
        <v>280</v>
      </c>
      <c r="B35" s="41">
        <v>0</v>
      </c>
      <c r="C35" s="41">
        <v>2024</v>
      </c>
      <c r="D35" s="40" t="s">
        <v>50</v>
      </c>
      <c r="E35" s="42">
        <v>612</v>
      </c>
      <c r="F35" s="190">
        <v>1</v>
      </c>
      <c r="G35" s="43">
        <v>613</v>
      </c>
      <c r="H35" s="44"/>
      <c r="I35" s="45"/>
      <c r="J35" s="43">
        <v>0</v>
      </c>
      <c r="K35" s="46"/>
      <c r="L35" s="47">
        <v>1972336.52336</v>
      </c>
      <c r="N35" s="45"/>
      <c r="O35" s="45"/>
      <c r="P35" s="45"/>
      <c r="Q35" s="45"/>
      <c r="S35" s="190">
        <v>612</v>
      </c>
    </row>
    <row r="36" spans="1:21" ht="10.5" x14ac:dyDescent="0.25">
      <c r="A36" s="40" t="s">
        <v>280</v>
      </c>
      <c r="B36" s="41">
        <v>0</v>
      </c>
      <c r="C36" s="41">
        <v>2112</v>
      </c>
      <c r="D36" s="40" t="s">
        <v>295</v>
      </c>
      <c r="E36" s="42">
        <v>318</v>
      </c>
      <c r="F36" s="190">
        <v>0</v>
      </c>
      <c r="G36" s="43">
        <v>318</v>
      </c>
      <c r="H36" s="44"/>
      <c r="I36" s="45"/>
      <c r="J36" s="43">
        <v>0</v>
      </c>
      <c r="K36" s="46"/>
      <c r="L36" s="47">
        <v>1023169.68096</v>
      </c>
      <c r="N36" s="45"/>
      <c r="O36" s="45"/>
      <c r="P36" s="45"/>
      <c r="Q36" s="45"/>
      <c r="S36" s="190">
        <v>318</v>
      </c>
      <c r="T36" s="49"/>
      <c r="U36" s="50"/>
    </row>
    <row r="37" spans="1:21" ht="10.5" x14ac:dyDescent="0.25">
      <c r="A37" s="40" t="s">
        <v>280</v>
      </c>
      <c r="B37" s="41">
        <v>0</v>
      </c>
      <c r="C37" s="41">
        <v>2167</v>
      </c>
      <c r="D37" s="40" t="s">
        <v>339</v>
      </c>
      <c r="E37" s="42">
        <v>189</v>
      </c>
      <c r="F37" s="190">
        <v>0</v>
      </c>
      <c r="G37" s="43">
        <v>189</v>
      </c>
      <c r="H37" s="44"/>
      <c r="I37" s="45"/>
      <c r="J37" s="43">
        <v>0</v>
      </c>
      <c r="K37" s="46"/>
      <c r="L37" s="47">
        <v>608110.28208000003</v>
      </c>
      <c r="N37" s="51"/>
      <c r="O37" s="45"/>
      <c r="P37" s="45"/>
      <c r="Q37" s="45"/>
      <c r="S37" s="190">
        <v>189</v>
      </c>
    </row>
    <row r="38" spans="1:21" ht="10.5" x14ac:dyDescent="0.25">
      <c r="A38" s="40" t="s">
        <v>280</v>
      </c>
      <c r="B38" s="41">
        <v>0</v>
      </c>
      <c r="C38" s="41" t="s">
        <v>296</v>
      </c>
      <c r="D38" s="40" t="s">
        <v>7</v>
      </c>
      <c r="E38" s="42">
        <v>420</v>
      </c>
      <c r="F38" s="190">
        <v>1</v>
      </c>
      <c r="G38" s="43">
        <v>421</v>
      </c>
      <c r="H38" s="44"/>
      <c r="I38" s="45"/>
      <c r="J38" s="43">
        <v>0</v>
      </c>
      <c r="K38" s="46"/>
      <c r="L38" s="47">
        <v>1354573.6971200001</v>
      </c>
      <c r="N38" s="45"/>
      <c r="O38" s="45"/>
      <c r="P38" s="45"/>
      <c r="Q38" s="14">
        <v>0</v>
      </c>
      <c r="S38" s="190">
        <v>420</v>
      </c>
    </row>
    <row r="39" spans="1:21" ht="10.5" x14ac:dyDescent="0.25">
      <c r="A39" s="40" t="s">
        <v>280</v>
      </c>
      <c r="B39" s="41">
        <v>0</v>
      </c>
      <c r="C39" s="41">
        <v>2018</v>
      </c>
      <c r="D39" s="40" t="s">
        <v>52</v>
      </c>
      <c r="E39" s="42">
        <v>419</v>
      </c>
      <c r="F39" s="190">
        <v>0</v>
      </c>
      <c r="G39" s="43">
        <v>419</v>
      </c>
      <c r="H39" s="44"/>
      <c r="I39" s="45"/>
      <c r="J39" s="43">
        <v>0</v>
      </c>
      <c r="K39" s="46"/>
      <c r="L39" s="47">
        <v>1348138.66768</v>
      </c>
      <c r="N39" s="45"/>
      <c r="O39" s="45"/>
      <c r="P39" s="45"/>
      <c r="Q39" s="45"/>
      <c r="S39" s="190">
        <v>419</v>
      </c>
    </row>
    <row r="40" spans="1:21" ht="10.5" x14ac:dyDescent="0.25">
      <c r="A40" s="40" t="s">
        <v>281</v>
      </c>
      <c r="B40" s="41">
        <v>0</v>
      </c>
      <c r="C40" s="41">
        <v>2008</v>
      </c>
      <c r="D40" s="40" t="s">
        <v>53</v>
      </c>
      <c r="E40" s="42">
        <v>413</v>
      </c>
      <c r="F40" s="190">
        <v>0</v>
      </c>
      <c r="G40" s="43">
        <v>413</v>
      </c>
      <c r="H40" s="44"/>
      <c r="I40" s="45"/>
      <c r="J40" s="43">
        <v>0</v>
      </c>
      <c r="K40" s="46"/>
      <c r="L40" s="47">
        <v>1328833.5793600001</v>
      </c>
      <c r="N40" s="45"/>
      <c r="O40" s="45"/>
      <c r="P40" s="45"/>
      <c r="Q40" s="14">
        <v>0</v>
      </c>
      <c r="S40" s="190">
        <v>413</v>
      </c>
    </row>
    <row r="41" spans="1:21" ht="10.5" x14ac:dyDescent="0.25">
      <c r="A41" s="40" t="s">
        <v>280</v>
      </c>
      <c r="B41" s="41">
        <v>0</v>
      </c>
      <c r="C41" s="41">
        <v>3028</v>
      </c>
      <c r="D41" s="40" t="s">
        <v>54</v>
      </c>
      <c r="E41" s="42">
        <v>204</v>
      </c>
      <c r="F41" s="190">
        <v>0</v>
      </c>
      <c r="G41" s="43">
        <v>204</v>
      </c>
      <c r="H41" s="44"/>
      <c r="I41" s="45"/>
      <c r="J41" s="43">
        <v>0</v>
      </c>
      <c r="K41" s="46"/>
      <c r="L41" s="47">
        <v>656373.00288000004</v>
      </c>
      <c r="N41" s="45"/>
      <c r="O41" s="45"/>
      <c r="P41" s="45"/>
      <c r="Q41" s="45"/>
      <c r="S41" s="190">
        <v>204</v>
      </c>
    </row>
    <row r="42" spans="1:21" ht="10.5" x14ac:dyDescent="0.25">
      <c r="A42" s="40" t="s">
        <v>278</v>
      </c>
      <c r="B42" s="41" t="s">
        <v>55</v>
      </c>
      <c r="C42" s="41">
        <v>2147</v>
      </c>
      <c r="D42" s="40" t="s">
        <v>56</v>
      </c>
      <c r="E42" s="42">
        <v>211</v>
      </c>
      <c r="F42" s="190">
        <v>0</v>
      </c>
      <c r="G42" s="43">
        <v>211</v>
      </c>
      <c r="H42" s="44"/>
      <c r="I42" s="45"/>
      <c r="J42" s="43">
        <v>0</v>
      </c>
      <c r="K42" s="46"/>
      <c r="L42" s="47">
        <v>678895.60592</v>
      </c>
      <c r="N42" s="45"/>
      <c r="O42" s="45"/>
      <c r="P42" s="45"/>
      <c r="Q42" s="45"/>
      <c r="S42" s="190">
        <v>211</v>
      </c>
    </row>
    <row r="43" spans="1:21" ht="10.5" x14ac:dyDescent="0.25">
      <c r="A43" s="40" t="s">
        <v>280</v>
      </c>
      <c r="B43" s="41">
        <v>0</v>
      </c>
      <c r="C43" s="41">
        <v>2120</v>
      </c>
      <c r="D43" s="40" t="s">
        <v>297</v>
      </c>
      <c r="E43" s="42">
        <v>388</v>
      </c>
      <c r="F43" s="190">
        <v>0</v>
      </c>
      <c r="G43" s="43">
        <v>388</v>
      </c>
      <c r="H43" s="44"/>
      <c r="I43" s="45"/>
      <c r="J43" s="43">
        <v>0</v>
      </c>
      <c r="K43" s="46"/>
      <c r="L43" s="47">
        <v>1248395.7113600001</v>
      </c>
      <c r="N43" s="45"/>
      <c r="O43" s="45"/>
      <c r="P43" s="45"/>
      <c r="Q43" s="45"/>
      <c r="S43" s="190">
        <v>388</v>
      </c>
    </row>
    <row r="44" spans="1:21" ht="10.5" x14ac:dyDescent="0.25">
      <c r="A44" s="40" t="s">
        <v>278</v>
      </c>
      <c r="B44" s="41" t="s">
        <v>57</v>
      </c>
      <c r="C44" s="41">
        <v>2113</v>
      </c>
      <c r="D44" s="40" t="s">
        <v>58</v>
      </c>
      <c r="E44" s="42">
        <v>523</v>
      </c>
      <c r="F44" s="190">
        <v>0</v>
      </c>
      <c r="G44" s="43">
        <v>523</v>
      </c>
      <c r="H44" s="44"/>
      <c r="I44" s="45"/>
      <c r="J44" s="43">
        <v>0</v>
      </c>
      <c r="K44" s="46"/>
      <c r="L44" s="47">
        <v>1682760.1985600002</v>
      </c>
      <c r="N44" s="45"/>
      <c r="O44" s="45"/>
      <c r="P44" s="45"/>
      <c r="Q44" s="45"/>
      <c r="S44" s="190">
        <v>523</v>
      </c>
      <c r="T44" s="49"/>
      <c r="U44" s="50"/>
    </row>
    <row r="45" spans="1:21" ht="10.5" x14ac:dyDescent="0.25">
      <c r="A45" s="40" t="s">
        <v>278</v>
      </c>
      <c r="B45" s="41" t="s">
        <v>59</v>
      </c>
      <c r="C45" s="41">
        <v>2103</v>
      </c>
      <c r="D45" s="40" t="s">
        <v>60</v>
      </c>
      <c r="E45" s="42">
        <v>213</v>
      </c>
      <c r="F45" s="190">
        <v>0</v>
      </c>
      <c r="G45" s="43">
        <v>213</v>
      </c>
      <c r="H45" s="44"/>
      <c r="I45" s="45"/>
      <c r="J45" s="43">
        <v>0</v>
      </c>
      <c r="K45" s="46"/>
      <c r="L45" s="47">
        <v>685330.63536000007</v>
      </c>
      <c r="N45" s="45"/>
      <c r="O45" s="45"/>
      <c r="P45" s="45"/>
      <c r="Q45" s="45"/>
      <c r="S45" s="190">
        <v>213</v>
      </c>
    </row>
    <row r="46" spans="1:21" ht="10.5" x14ac:dyDescent="0.25">
      <c r="A46" s="40" t="s">
        <v>278</v>
      </c>
      <c r="B46" s="41" t="s">
        <v>61</v>
      </c>
      <c r="C46" s="41">
        <v>2084</v>
      </c>
      <c r="D46" s="40" t="s">
        <v>62</v>
      </c>
      <c r="E46" s="42">
        <v>387</v>
      </c>
      <c r="F46" s="190">
        <v>2</v>
      </c>
      <c r="G46" s="43">
        <v>389</v>
      </c>
      <c r="H46" s="44"/>
      <c r="I46" s="45"/>
      <c r="J46" s="43">
        <v>0</v>
      </c>
      <c r="K46" s="46"/>
      <c r="L46" s="47">
        <v>1251613.2260799999</v>
      </c>
      <c r="N46" s="45"/>
      <c r="O46" s="45"/>
      <c r="P46" s="45"/>
      <c r="Q46" s="45"/>
      <c r="S46" s="190">
        <v>387</v>
      </c>
    </row>
    <row r="47" spans="1:21" ht="10.5" x14ac:dyDescent="0.25">
      <c r="A47" s="40" t="s">
        <v>280</v>
      </c>
      <c r="B47" s="41">
        <v>0</v>
      </c>
      <c r="C47" s="41">
        <v>2183</v>
      </c>
      <c r="D47" s="40" t="s">
        <v>63</v>
      </c>
      <c r="E47" s="42">
        <v>417</v>
      </c>
      <c r="F47" s="190">
        <v>1</v>
      </c>
      <c r="G47" s="43">
        <v>418</v>
      </c>
      <c r="H47" s="44"/>
      <c r="I47" s="45"/>
      <c r="J47" s="43">
        <v>0</v>
      </c>
      <c r="K47" s="46"/>
      <c r="L47" s="47">
        <v>1344921.1529600001</v>
      </c>
      <c r="N47" s="45"/>
      <c r="O47" s="45"/>
      <c r="P47" s="45"/>
      <c r="Q47" s="45"/>
      <c r="S47" s="190">
        <v>417</v>
      </c>
    </row>
    <row r="48" spans="1:21" ht="10.5" x14ac:dyDescent="0.25">
      <c r="A48" s="40" t="s">
        <v>280</v>
      </c>
      <c r="B48" s="41">
        <v>0</v>
      </c>
      <c r="C48" s="41">
        <v>2065</v>
      </c>
      <c r="D48" s="40" t="s">
        <v>298</v>
      </c>
      <c r="E48" s="42">
        <v>319</v>
      </c>
      <c r="F48" s="190">
        <v>0</v>
      </c>
      <c r="G48" s="43">
        <v>319</v>
      </c>
      <c r="H48" s="44"/>
      <c r="I48" s="45"/>
      <c r="J48" s="43">
        <v>0</v>
      </c>
      <c r="K48" s="46"/>
      <c r="L48" s="47">
        <v>1026387.19568</v>
      </c>
      <c r="N48" s="45"/>
      <c r="O48" s="45"/>
      <c r="P48" s="45"/>
      <c r="Q48" s="45"/>
      <c r="S48" s="190">
        <v>319</v>
      </c>
    </row>
    <row r="49" spans="1:21" ht="10.5" x14ac:dyDescent="0.25">
      <c r="A49" s="40" t="s">
        <v>280</v>
      </c>
      <c r="B49" s="41">
        <v>0</v>
      </c>
      <c r="C49" s="41">
        <v>2007</v>
      </c>
      <c r="D49" s="40" t="s">
        <v>64</v>
      </c>
      <c r="E49" s="42">
        <v>399</v>
      </c>
      <c r="F49" s="190">
        <v>4</v>
      </c>
      <c r="G49" s="43">
        <v>403</v>
      </c>
      <c r="H49" s="44"/>
      <c r="I49" s="45"/>
      <c r="J49" s="43">
        <v>0</v>
      </c>
      <c r="K49" s="46"/>
      <c r="L49" s="47">
        <v>1296658.4321600001</v>
      </c>
      <c r="N49" s="45"/>
      <c r="O49" s="45"/>
      <c r="P49" s="45"/>
      <c r="Q49" s="45"/>
      <c r="S49" s="190">
        <v>399</v>
      </c>
    </row>
    <row r="50" spans="1:21" ht="10.5" x14ac:dyDescent="0.25">
      <c r="A50" s="40" t="s">
        <v>278</v>
      </c>
      <c r="B50" s="41" t="s">
        <v>65</v>
      </c>
      <c r="C50" s="41">
        <v>5201</v>
      </c>
      <c r="D50" s="40" t="s">
        <v>66</v>
      </c>
      <c r="E50" s="42">
        <v>206</v>
      </c>
      <c r="F50" s="190">
        <v>0</v>
      </c>
      <c r="G50" s="43">
        <v>206</v>
      </c>
      <c r="H50" s="44"/>
      <c r="I50" s="45"/>
      <c r="J50" s="43">
        <v>0</v>
      </c>
      <c r="K50" s="46"/>
      <c r="L50" s="47">
        <v>662808.03232</v>
      </c>
      <c r="N50" s="45"/>
      <c r="O50" s="45"/>
      <c r="P50" s="45"/>
      <c r="Q50" s="45"/>
      <c r="S50" s="190">
        <v>206</v>
      </c>
    </row>
    <row r="51" spans="1:21" ht="10.5" x14ac:dyDescent="0.25">
      <c r="A51" s="40" t="s">
        <v>278</v>
      </c>
      <c r="B51" s="41" t="s">
        <v>67</v>
      </c>
      <c r="C51" s="41">
        <v>2027</v>
      </c>
      <c r="D51" s="40" t="s">
        <v>68</v>
      </c>
      <c r="E51" s="42">
        <v>380</v>
      </c>
      <c r="F51" s="190">
        <v>0</v>
      </c>
      <c r="G51" s="43">
        <v>380</v>
      </c>
      <c r="H51" s="44"/>
      <c r="I51" s="45"/>
      <c r="J51" s="43">
        <v>0</v>
      </c>
      <c r="K51" s="46"/>
      <c r="L51" s="47">
        <v>1222655.5936</v>
      </c>
      <c r="N51" s="45"/>
      <c r="O51" s="45"/>
      <c r="P51" s="45"/>
      <c r="Q51" s="45"/>
      <c r="S51" s="190">
        <v>380</v>
      </c>
    </row>
    <row r="52" spans="1:21" ht="10.5" x14ac:dyDescent="0.25">
      <c r="A52" s="40" t="s">
        <v>278</v>
      </c>
      <c r="B52" s="41" t="s">
        <v>69</v>
      </c>
      <c r="C52" s="41">
        <v>2182</v>
      </c>
      <c r="D52" s="40" t="s">
        <v>70</v>
      </c>
      <c r="E52" s="42">
        <v>415</v>
      </c>
      <c r="F52" s="190">
        <v>0</v>
      </c>
      <c r="G52" s="43">
        <v>415</v>
      </c>
      <c r="H52" s="44"/>
      <c r="I52" s="45"/>
      <c r="J52" s="43">
        <v>0</v>
      </c>
      <c r="K52" s="46"/>
      <c r="L52" s="47">
        <v>1335268.6088</v>
      </c>
      <c r="N52" s="51"/>
      <c r="O52" s="45"/>
      <c r="P52" s="45"/>
      <c r="Q52" s="45"/>
      <c r="S52" s="190">
        <v>415</v>
      </c>
    </row>
    <row r="53" spans="1:21" ht="10.5" x14ac:dyDescent="0.25">
      <c r="A53" s="40" t="s">
        <v>278</v>
      </c>
      <c r="B53" s="41" t="s">
        <v>71</v>
      </c>
      <c r="C53" s="41">
        <v>2157</v>
      </c>
      <c r="D53" s="40" t="s">
        <v>72</v>
      </c>
      <c r="E53" s="42">
        <v>170</v>
      </c>
      <c r="F53" s="190">
        <v>0</v>
      </c>
      <c r="G53" s="43">
        <v>170</v>
      </c>
      <c r="H53" s="44"/>
      <c r="I53" s="45"/>
      <c r="J53" s="43">
        <v>0</v>
      </c>
      <c r="K53" s="46"/>
      <c r="L53" s="47">
        <v>546977.5024</v>
      </c>
      <c r="N53" s="45"/>
      <c r="O53" s="45"/>
      <c r="P53" s="45"/>
      <c r="Q53" s="45"/>
      <c r="S53" s="190">
        <v>170</v>
      </c>
    </row>
    <row r="54" spans="1:21" ht="10.5" x14ac:dyDescent="0.25">
      <c r="A54" s="40" t="s">
        <v>280</v>
      </c>
      <c r="B54" s="41">
        <v>0</v>
      </c>
      <c r="C54" s="41">
        <v>2034</v>
      </c>
      <c r="D54" s="40" t="s">
        <v>340</v>
      </c>
      <c r="E54" s="42">
        <v>536</v>
      </c>
      <c r="F54" s="190">
        <v>4</v>
      </c>
      <c r="G54" s="43">
        <v>540</v>
      </c>
      <c r="H54" s="44"/>
      <c r="I54" s="45"/>
      <c r="J54" s="43">
        <v>0</v>
      </c>
      <c r="K54" s="46"/>
      <c r="L54" s="47">
        <v>1737457.9488000001</v>
      </c>
      <c r="N54" s="14"/>
      <c r="O54" s="45"/>
      <c r="P54" s="45"/>
      <c r="Q54" s="45"/>
      <c r="S54" s="190">
        <v>536</v>
      </c>
    </row>
    <row r="55" spans="1:21" ht="10.5" x14ac:dyDescent="0.25">
      <c r="A55" s="40" t="s">
        <v>280</v>
      </c>
      <c r="B55" s="41">
        <v>0</v>
      </c>
      <c r="C55" s="41">
        <v>2033</v>
      </c>
      <c r="D55" s="40" t="s">
        <v>73</v>
      </c>
      <c r="E55" s="42">
        <v>198</v>
      </c>
      <c r="F55" s="190">
        <v>0</v>
      </c>
      <c r="G55" s="43">
        <v>198</v>
      </c>
      <c r="H55" s="44"/>
      <c r="I55" s="45"/>
      <c r="J55" s="43">
        <v>0</v>
      </c>
      <c r="K55" s="46"/>
      <c r="L55" s="47">
        <v>637067.91456000006</v>
      </c>
      <c r="N55" s="45"/>
      <c r="O55" s="45"/>
      <c r="P55" s="45"/>
      <c r="Q55" s="45"/>
      <c r="S55" s="190">
        <v>198</v>
      </c>
    </row>
    <row r="56" spans="1:21" ht="10.5" x14ac:dyDescent="0.25">
      <c r="A56" s="40" t="s">
        <v>280</v>
      </c>
      <c r="B56" s="41">
        <v>0</v>
      </c>
      <c r="C56" s="41">
        <v>2093</v>
      </c>
      <c r="D56" s="40" t="s">
        <v>74</v>
      </c>
      <c r="E56" s="42">
        <v>394</v>
      </c>
      <c r="F56" s="190">
        <v>1</v>
      </c>
      <c r="G56" s="43">
        <v>395</v>
      </c>
      <c r="H56" s="44"/>
      <c r="I56" s="45"/>
      <c r="J56" s="43">
        <v>0</v>
      </c>
      <c r="K56" s="46"/>
      <c r="L56" s="47">
        <v>1270918.3144</v>
      </c>
      <c r="N56" s="51"/>
      <c r="O56" s="45"/>
      <c r="P56" s="45"/>
      <c r="Q56" s="45"/>
      <c r="S56" s="190">
        <v>394</v>
      </c>
    </row>
    <row r="57" spans="1:21" ht="10.5" x14ac:dyDescent="0.25">
      <c r="A57" s="40" t="s">
        <v>280</v>
      </c>
      <c r="B57" s="41">
        <v>0</v>
      </c>
      <c r="C57" s="41">
        <v>2114</v>
      </c>
      <c r="D57" s="40" t="s">
        <v>75</v>
      </c>
      <c r="E57" s="42">
        <v>212</v>
      </c>
      <c r="F57" s="190">
        <v>0</v>
      </c>
      <c r="G57" s="43">
        <v>212</v>
      </c>
      <c r="H57" s="44"/>
      <c r="I57" s="45"/>
      <c r="J57" s="43">
        <v>0</v>
      </c>
      <c r="K57" s="46"/>
      <c r="L57" s="47">
        <v>682113.12063999998</v>
      </c>
      <c r="N57" s="45"/>
      <c r="O57" s="45"/>
      <c r="P57" s="45"/>
      <c r="Q57" s="45"/>
      <c r="S57" s="190">
        <v>212</v>
      </c>
    </row>
    <row r="58" spans="1:21" ht="10.5" x14ac:dyDescent="0.25">
      <c r="A58" s="40" t="s">
        <v>280</v>
      </c>
      <c r="B58" s="41">
        <v>0</v>
      </c>
      <c r="C58" s="41">
        <v>2121</v>
      </c>
      <c r="D58" s="40" t="s">
        <v>76</v>
      </c>
      <c r="E58" s="42">
        <v>291</v>
      </c>
      <c r="F58" s="190">
        <v>0</v>
      </c>
      <c r="G58" s="43">
        <v>291</v>
      </c>
      <c r="H58" s="44"/>
      <c r="I58" s="45"/>
      <c r="J58" s="43">
        <v>0</v>
      </c>
      <c r="K58" s="46"/>
      <c r="L58" s="47">
        <v>936296.78352000006</v>
      </c>
      <c r="N58" s="14"/>
      <c r="O58" s="45"/>
      <c r="P58" s="45"/>
      <c r="Q58" s="45"/>
      <c r="S58" s="190">
        <v>291</v>
      </c>
      <c r="T58" s="49"/>
      <c r="U58" s="50"/>
    </row>
    <row r="59" spans="1:21" ht="10.5" x14ac:dyDescent="0.25">
      <c r="A59" s="40" t="s">
        <v>280</v>
      </c>
      <c r="B59" s="41">
        <v>0</v>
      </c>
      <c r="C59" s="41">
        <v>2038</v>
      </c>
      <c r="D59" s="40" t="s">
        <v>24</v>
      </c>
      <c r="E59" s="42">
        <v>629</v>
      </c>
      <c r="F59" s="190">
        <v>0</v>
      </c>
      <c r="G59" s="43">
        <v>629</v>
      </c>
      <c r="H59" s="44"/>
      <c r="I59" s="45"/>
      <c r="J59" s="43">
        <v>0</v>
      </c>
      <c r="K59" s="46"/>
      <c r="L59" s="47">
        <v>2023816.7588800001</v>
      </c>
      <c r="N59" s="45"/>
      <c r="O59" s="45"/>
      <c r="P59" s="45"/>
      <c r="Q59" s="45"/>
      <c r="S59" s="190">
        <v>629</v>
      </c>
    </row>
    <row r="60" spans="1:21" ht="10.5" x14ac:dyDescent="0.25">
      <c r="A60" s="40" t="s">
        <v>278</v>
      </c>
      <c r="B60" s="41" t="s">
        <v>77</v>
      </c>
      <c r="C60" s="41">
        <v>3308</v>
      </c>
      <c r="D60" s="40" t="s">
        <v>78</v>
      </c>
      <c r="E60" s="42">
        <v>415</v>
      </c>
      <c r="F60" s="190">
        <v>0</v>
      </c>
      <c r="G60" s="43">
        <v>415</v>
      </c>
      <c r="H60" s="44"/>
      <c r="I60" s="45"/>
      <c r="J60" s="43">
        <v>0</v>
      </c>
      <c r="K60" s="46"/>
      <c r="L60" s="47">
        <v>1335268.6088</v>
      </c>
      <c r="N60" s="45"/>
      <c r="O60" s="45"/>
      <c r="P60" s="45"/>
      <c r="Q60" s="45"/>
      <c r="S60" s="190">
        <v>415</v>
      </c>
    </row>
    <row r="61" spans="1:21" ht="10.5" x14ac:dyDescent="0.25">
      <c r="A61" s="40" t="s">
        <v>280</v>
      </c>
      <c r="B61" s="41">
        <v>0</v>
      </c>
      <c r="C61" s="41">
        <v>2026</v>
      </c>
      <c r="D61" s="40" t="s">
        <v>80</v>
      </c>
      <c r="E61" s="42">
        <v>343</v>
      </c>
      <c r="F61" s="190">
        <v>0</v>
      </c>
      <c r="G61" s="43">
        <v>343</v>
      </c>
      <c r="H61" s="44"/>
      <c r="I61" s="45"/>
      <c r="J61" s="43">
        <v>0</v>
      </c>
      <c r="K61" s="46"/>
      <c r="L61" s="47">
        <v>1103607.54896</v>
      </c>
      <c r="N61" s="51"/>
      <c r="O61" s="45"/>
      <c r="P61" s="45"/>
      <c r="Q61" s="45"/>
      <c r="S61" s="190">
        <v>343</v>
      </c>
    </row>
    <row r="62" spans="1:21" ht="10.5" x14ac:dyDescent="0.25">
      <c r="A62" s="40" t="s">
        <v>278</v>
      </c>
      <c r="B62" s="41" t="s">
        <v>81</v>
      </c>
      <c r="C62" s="41">
        <v>5203</v>
      </c>
      <c r="D62" s="40" t="s">
        <v>82</v>
      </c>
      <c r="E62" s="42">
        <v>208</v>
      </c>
      <c r="F62" s="190">
        <v>0</v>
      </c>
      <c r="G62" s="43">
        <v>208</v>
      </c>
      <c r="H62" s="44"/>
      <c r="I62" s="45"/>
      <c r="J62" s="43">
        <v>0</v>
      </c>
      <c r="K62" s="46"/>
      <c r="L62" s="47">
        <v>669243.06176000007</v>
      </c>
      <c r="N62" s="45"/>
      <c r="O62" s="45"/>
      <c r="P62" s="45"/>
      <c r="Q62" s="45"/>
      <c r="S62" s="190">
        <v>208</v>
      </c>
    </row>
    <row r="63" spans="1:21" ht="10.5" x14ac:dyDescent="0.25">
      <c r="A63" s="40" t="s">
        <v>280</v>
      </c>
      <c r="B63" s="41">
        <v>0</v>
      </c>
      <c r="C63" s="41">
        <v>5204</v>
      </c>
      <c r="D63" s="40" t="s">
        <v>83</v>
      </c>
      <c r="E63" s="42">
        <v>423</v>
      </c>
      <c r="F63" s="190">
        <v>0</v>
      </c>
      <c r="G63" s="43">
        <v>423</v>
      </c>
      <c r="H63" s="44"/>
      <c r="I63" s="45"/>
      <c r="J63" s="43">
        <v>0</v>
      </c>
      <c r="K63" s="46"/>
      <c r="L63" s="47">
        <v>1361008.7265600001</v>
      </c>
      <c r="N63" s="45"/>
      <c r="O63" s="45"/>
      <c r="P63" s="45"/>
      <c r="Q63" s="45"/>
      <c r="S63" s="190">
        <v>423</v>
      </c>
    </row>
    <row r="64" spans="1:21" ht="10.5" x14ac:dyDescent="0.25">
      <c r="A64" s="40" t="s">
        <v>280</v>
      </c>
      <c r="B64" s="41">
        <v>0</v>
      </c>
      <c r="C64" s="41">
        <v>2196</v>
      </c>
      <c r="D64" s="40" t="s">
        <v>84</v>
      </c>
      <c r="E64" s="42">
        <v>215</v>
      </c>
      <c r="F64" s="190">
        <v>0</v>
      </c>
      <c r="G64" s="43">
        <v>215</v>
      </c>
      <c r="H64" s="44"/>
      <c r="I64" s="45"/>
      <c r="J64" s="43">
        <v>0</v>
      </c>
      <c r="K64" s="46"/>
      <c r="L64" s="47">
        <v>691765.66480000003</v>
      </c>
      <c r="N64" s="45"/>
      <c r="O64" s="45"/>
      <c r="P64" s="45"/>
      <c r="Q64" s="45"/>
      <c r="S64" s="190">
        <v>215</v>
      </c>
    </row>
    <row r="65" spans="1:21" ht="10.5" x14ac:dyDescent="0.25">
      <c r="A65" s="40" t="s">
        <v>280</v>
      </c>
      <c r="B65" s="41">
        <v>0</v>
      </c>
      <c r="C65" s="41">
        <v>2123</v>
      </c>
      <c r="D65" s="40" t="s">
        <v>299</v>
      </c>
      <c r="E65" s="42">
        <v>338</v>
      </c>
      <c r="F65" s="190">
        <v>0</v>
      </c>
      <c r="G65" s="43">
        <v>338</v>
      </c>
      <c r="H65" s="44"/>
      <c r="I65" s="45"/>
      <c r="J65" s="43">
        <v>0</v>
      </c>
      <c r="K65" s="46"/>
      <c r="L65" s="47">
        <v>1087519.97536</v>
      </c>
      <c r="N65" s="45"/>
      <c r="O65" s="45"/>
      <c r="P65" s="45"/>
      <c r="Q65" s="45"/>
      <c r="S65" s="190">
        <v>338</v>
      </c>
    </row>
    <row r="66" spans="1:21" ht="10.5" x14ac:dyDescent="0.25">
      <c r="A66" s="40" t="s">
        <v>278</v>
      </c>
      <c r="B66" s="41" t="s">
        <v>85</v>
      </c>
      <c r="C66" s="41">
        <v>3379</v>
      </c>
      <c r="D66" s="40" t="s">
        <v>86</v>
      </c>
      <c r="E66" s="42">
        <v>417</v>
      </c>
      <c r="F66" s="190">
        <v>1</v>
      </c>
      <c r="G66" s="43">
        <v>418</v>
      </c>
      <c r="H66" s="44"/>
      <c r="I66" s="45"/>
      <c r="J66" s="43">
        <v>0</v>
      </c>
      <c r="K66" s="46"/>
      <c r="L66" s="47">
        <v>1344921.1529600001</v>
      </c>
      <c r="N66" s="45"/>
      <c r="O66" s="45"/>
      <c r="P66" s="45"/>
      <c r="Q66" s="45"/>
      <c r="S66" s="190">
        <v>417</v>
      </c>
    </row>
    <row r="67" spans="1:21" ht="10.5" x14ac:dyDescent="0.25">
      <c r="A67" s="40" t="s">
        <v>280</v>
      </c>
      <c r="B67" s="41">
        <v>0</v>
      </c>
      <c r="C67" s="41">
        <v>2029</v>
      </c>
      <c r="D67" s="40" t="s">
        <v>341</v>
      </c>
      <c r="E67" s="42">
        <v>626</v>
      </c>
      <c r="F67" s="190">
        <v>0</v>
      </c>
      <c r="G67" s="43">
        <v>626</v>
      </c>
      <c r="H67" s="44"/>
      <c r="I67" s="45"/>
      <c r="J67" s="43">
        <v>0</v>
      </c>
      <c r="K67" s="46"/>
      <c r="L67" s="47">
        <v>2014164.21472</v>
      </c>
      <c r="N67" s="45"/>
      <c r="O67" s="45"/>
      <c r="P67" s="45"/>
      <c r="Q67" s="45"/>
      <c r="S67" s="190">
        <v>626</v>
      </c>
    </row>
    <row r="68" spans="1:21" ht="10.5" x14ac:dyDescent="0.25">
      <c r="A68" s="40" t="s">
        <v>280</v>
      </c>
      <c r="B68" s="41">
        <v>0</v>
      </c>
      <c r="C68" s="41">
        <v>2180</v>
      </c>
      <c r="D68" s="40" t="s">
        <v>342</v>
      </c>
      <c r="E68" s="42">
        <v>436</v>
      </c>
      <c r="F68" s="190">
        <v>1</v>
      </c>
      <c r="G68" s="43">
        <v>437</v>
      </c>
      <c r="H68" s="44"/>
      <c r="I68" s="45"/>
      <c r="J68" s="43">
        <v>0</v>
      </c>
      <c r="K68" s="46"/>
      <c r="L68" s="47">
        <v>1406053.93264</v>
      </c>
      <c r="N68" s="45"/>
      <c r="O68" s="45"/>
      <c r="P68" s="45"/>
      <c r="Q68" s="45"/>
      <c r="S68" s="190">
        <v>436</v>
      </c>
    </row>
    <row r="69" spans="1:21" ht="10.5" x14ac:dyDescent="0.25">
      <c r="A69" s="40" t="s">
        <v>278</v>
      </c>
      <c r="B69" s="41" t="s">
        <v>87</v>
      </c>
      <c r="C69" s="41">
        <v>2168</v>
      </c>
      <c r="D69" s="40" t="s">
        <v>88</v>
      </c>
      <c r="E69" s="42">
        <v>300</v>
      </c>
      <c r="F69" s="190">
        <v>1</v>
      </c>
      <c r="G69" s="43">
        <v>301</v>
      </c>
      <c r="H69" s="44"/>
      <c r="I69" s="45"/>
      <c r="J69" s="43">
        <v>0</v>
      </c>
      <c r="K69" s="46"/>
      <c r="L69" s="47">
        <v>968471.93072000006</v>
      </c>
      <c r="N69" s="45"/>
      <c r="O69" s="45"/>
      <c r="P69" s="45"/>
      <c r="Q69" s="45"/>
      <c r="S69" s="190">
        <v>300</v>
      </c>
    </row>
    <row r="70" spans="1:21" ht="10.5" x14ac:dyDescent="0.25">
      <c r="A70" s="40" t="s">
        <v>278</v>
      </c>
      <c r="B70" s="41" t="s">
        <v>89</v>
      </c>
      <c r="C70" s="41">
        <v>3304</v>
      </c>
      <c r="D70" s="40" t="s">
        <v>90</v>
      </c>
      <c r="E70" s="42">
        <v>423</v>
      </c>
      <c r="F70" s="190">
        <v>2</v>
      </c>
      <c r="G70" s="43">
        <v>425</v>
      </c>
      <c r="H70" s="44"/>
      <c r="I70" s="45"/>
      <c r="J70" s="43">
        <v>0</v>
      </c>
      <c r="K70" s="46"/>
      <c r="L70" s="47">
        <v>1367443.7560000001</v>
      </c>
      <c r="N70" s="45"/>
      <c r="O70" s="45"/>
      <c r="P70" s="45"/>
      <c r="Q70" s="45"/>
      <c r="S70" s="190">
        <v>423</v>
      </c>
      <c r="T70" s="49"/>
      <c r="U70" s="50"/>
    </row>
    <row r="71" spans="1:21" ht="10.5" x14ac:dyDescent="0.25">
      <c r="A71" s="40" t="s">
        <v>278</v>
      </c>
      <c r="B71" s="41" t="s">
        <v>91</v>
      </c>
      <c r="C71" s="41">
        <v>2124</v>
      </c>
      <c r="D71" s="40" t="s">
        <v>92</v>
      </c>
      <c r="E71" s="42">
        <v>387</v>
      </c>
      <c r="F71" s="190">
        <v>0</v>
      </c>
      <c r="G71" s="43">
        <v>387</v>
      </c>
      <c r="H71" s="44"/>
      <c r="I71" s="45"/>
      <c r="J71" s="43">
        <v>0</v>
      </c>
      <c r="K71" s="46"/>
      <c r="L71" s="47">
        <v>1245178.19664</v>
      </c>
      <c r="N71" s="45"/>
      <c r="O71" s="45"/>
      <c r="P71" s="45"/>
      <c r="Q71" s="45"/>
      <c r="S71" s="190">
        <v>387</v>
      </c>
      <c r="T71" s="49"/>
      <c r="U71" s="50"/>
    </row>
    <row r="72" spans="1:21" ht="10.5" x14ac:dyDescent="0.25">
      <c r="A72" s="40" t="s">
        <v>280</v>
      </c>
      <c r="B72" s="41">
        <v>0</v>
      </c>
      <c r="C72" s="41">
        <v>2195</v>
      </c>
      <c r="D72" s="40" t="s">
        <v>93</v>
      </c>
      <c r="E72" s="42">
        <v>621</v>
      </c>
      <c r="F72" s="190">
        <v>1</v>
      </c>
      <c r="G72" s="43">
        <v>622</v>
      </c>
      <c r="H72" s="44"/>
      <c r="I72" s="45"/>
      <c r="J72" s="43">
        <v>0</v>
      </c>
      <c r="K72" s="46"/>
      <c r="L72" s="47">
        <v>2001294.1558400001</v>
      </c>
      <c r="N72" s="45"/>
      <c r="O72" s="45"/>
      <c r="P72" s="45"/>
      <c r="Q72" s="45"/>
      <c r="S72" s="190">
        <v>621</v>
      </c>
    </row>
    <row r="73" spans="1:21" ht="10.5" x14ac:dyDescent="0.25">
      <c r="A73" s="40" t="s">
        <v>278</v>
      </c>
      <c r="B73" s="41" t="s">
        <v>94</v>
      </c>
      <c r="C73" s="41">
        <v>5207</v>
      </c>
      <c r="D73" s="40" t="s">
        <v>95</v>
      </c>
      <c r="E73" s="42">
        <v>106</v>
      </c>
      <c r="F73" s="190">
        <v>1</v>
      </c>
      <c r="G73" s="43">
        <v>107</v>
      </c>
      <c r="H73" s="44"/>
      <c r="I73" s="45"/>
      <c r="J73" s="43">
        <v>0</v>
      </c>
      <c r="K73" s="46"/>
      <c r="L73" s="47">
        <v>344274.07504000003</v>
      </c>
      <c r="N73" s="45"/>
      <c r="O73" s="45"/>
      <c r="P73" s="45"/>
      <c r="Q73" s="45"/>
      <c r="S73" s="190">
        <v>106</v>
      </c>
    </row>
    <row r="74" spans="1:21" ht="10.5" x14ac:dyDescent="0.25">
      <c r="A74" s="40" t="s">
        <v>278</v>
      </c>
      <c r="B74" s="41" t="s">
        <v>96</v>
      </c>
      <c r="C74" s="41">
        <v>3363</v>
      </c>
      <c r="D74" s="40" t="s">
        <v>97</v>
      </c>
      <c r="E74" s="42">
        <v>340</v>
      </c>
      <c r="F74" s="190">
        <v>0</v>
      </c>
      <c r="G74" s="43">
        <v>340</v>
      </c>
      <c r="H74" s="44"/>
      <c r="I74" s="45"/>
      <c r="J74" s="43">
        <v>0</v>
      </c>
      <c r="K74" s="46"/>
      <c r="L74" s="47">
        <v>1093955.0048</v>
      </c>
      <c r="N74" s="45"/>
      <c r="O74" s="45"/>
      <c r="P74" s="45"/>
      <c r="Q74" s="45"/>
      <c r="S74" s="190">
        <v>340</v>
      </c>
    </row>
    <row r="75" spans="1:21" ht="10.5" x14ac:dyDescent="0.25">
      <c r="A75" s="40" t="s">
        <v>278</v>
      </c>
      <c r="B75" s="41" t="s">
        <v>98</v>
      </c>
      <c r="C75" s="41">
        <v>5200</v>
      </c>
      <c r="D75" s="40" t="s">
        <v>99</v>
      </c>
      <c r="E75" s="42">
        <v>623</v>
      </c>
      <c r="F75" s="190">
        <v>0</v>
      </c>
      <c r="G75" s="43">
        <v>623</v>
      </c>
      <c r="H75" s="44"/>
      <c r="I75" s="45"/>
      <c r="J75" s="43">
        <v>0</v>
      </c>
      <c r="K75" s="46"/>
      <c r="L75" s="47">
        <v>2004511.67056</v>
      </c>
      <c r="N75" s="45"/>
      <c r="O75" s="45"/>
      <c r="P75" s="45"/>
      <c r="Q75" s="45"/>
      <c r="S75" s="190">
        <v>623</v>
      </c>
    </row>
    <row r="76" spans="1:21" ht="10.5" x14ac:dyDescent="0.25">
      <c r="A76" s="40" t="s">
        <v>278</v>
      </c>
      <c r="B76" s="41" t="s">
        <v>100</v>
      </c>
      <c r="C76" s="41">
        <v>2198</v>
      </c>
      <c r="D76" s="40" t="s">
        <v>101</v>
      </c>
      <c r="E76" s="42">
        <v>371</v>
      </c>
      <c r="F76" s="190">
        <v>1</v>
      </c>
      <c r="G76" s="43">
        <v>372</v>
      </c>
      <c r="H76" s="44"/>
      <c r="I76" s="45"/>
      <c r="J76" s="43">
        <v>0</v>
      </c>
      <c r="K76" s="46"/>
      <c r="L76" s="47">
        <v>1196915.47584</v>
      </c>
      <c r="N76" s="45"/>
      <c r="O76" s="45"/>
      <c r="P76" s="45"/>
      <c r="Q76" s="45"/>
      <c r="S76" s="190">
        <v>371</v>
      </c>
    </row>
    <row r="77" spans="1:21" ht="10.5" x14ac:dyDescent="0.25">
      <c r="A77" s="40" t="s">
        <v>280</v>
      </c>
      <c r="B77" s="41">
        <v>0</v>
      </c>
      <c r="C77" s="41">
        <v>2041</v>
      </c>
      <c r="D77" s="40" t="s">
        <v>102</v>
      </c>
      <c r="E77" s="42">
        <v>629</v>
      </c>
      <c r="F77" s="190">
        <v>3</v>
      </c>
      <c r="G77" s="43">
        <v>632</v>
      </c>
      <c r="H77" s="44"/>
      <c r="I77" s="45"/>
      <c r="J77" s="43">
        <v>0</v>
      </c>
      <c r="K77" s="46"/>
      <c r="L77" s="47">
        <v>2033469.3030400001</v>
      </c>
      <c r="N77" s="45"/>
      <c r="O77" s="45"/>
      <c r="P77" s="45"/>
      <c r="Q77" s="45"/>
      <c r="S77" s="190">
        <v>629</v>
      </c>
    </row>
    <row r="78" spans="1:21" ht="10.5" x14ac:dyDescent="0.25">
      <c r="A78" s="40" t="s">
        <v>280</v>
      </c>
      <c r="B78" s="41">
        <v>0</v>
      </c>
      <c r="C78" s="41">
        <v>2126</v>
      </c>
      <c r="D78" s="40" t="s">
        <v>103</v>
      </c>
      <c r="E78" s="42">
        <v>98</v>
      </c>
      <c r="F78" s="190">
        <v>0</v>
      </c>
      <c r="G78" s="43">
        <v>98</v>
      </c>
      <c r="H78" s="44"/>
      <c r="I78" s="45"/>
      <c r="J78" s="43">
        <v>0</v>
      </c>
      <c r="K78" s="46"/>
      <c r="L78" s="47">
        <v>315316.44256</v>
      </c>
      <c r="N78" s="45"/>
      <c r="O78" s="45"/>
      <c r="P78" s="45"/>
      <c r="Q78" s="45"/>
      <c r="S78" s="190">
        <v>98</v>
      </c>
    </row>
    <row r="79" spans="1:21" ht="10.5" x14ac:dyDescent="0.25">
      <c r="A79" s="40" t="s">
        <v>280</v>
      </c>
      <c r="B79" s="41">
        <v>0</v>
      </c>
      <c r="C79" s="41">
        <v>2127</v>
      </c>
      <c r="D79" s="40" t="s">
        <v>104</v>
      </c>
      <c r="E79" s="42">
        <v>203</v>
      </c>
      <c r="F79" s="190">
        <v>0</v>
      </c>
      <c r="G79" s="43">
        <v>203</v>
      </c>
      <c r="H79" s="44"/>
      <c r="I79" s="45"/>
      <c r="J79" s="43">
        <v>0</v>
      </c>
      <c r="K79" s="46"/>
      <c r="L79" s="47">
        <v>653155.48816000007</v>
      </c>
      <c r="N79" s="45"/>
      <c r="O79" s="45"/>
      <c r="P79" s="45"/>
      <c r="Q79" s="45"/>
      <c r="S79" s="190">
        <v>203</v>
      </c>
    </row>
    <row r="80" spans="1:21" ht="10.5" x14ac:dyDescent="0.25">
      <c r="A80" s="40" t="s">
        <v>278</v>
      </c>
      <c r="B80" s="41" t="s">
        <v>105</v>
      </c>
      <c r="C80" s="41">
        <v>2090</v>
      </c>
      <c r="D80" s="40" t="s">
        <v>106</v>
      </c>
      <c r="E80" s="42">
        <v>377</v>
      </c>
      <c r="F80" s="190">
        <v>2</v>
      </c>
      <c r="G80" s="43">
        <v>379</v>
      </c>
      <c r="H80" s="44"/>
      <c r="I80" s="45"/>
      <c r="J80" s="43">
        <v>0</v>
      </c>
      <c r="K80" s="46"/>
      <c r="L80" s="47">
        <v>1219438.0788800002</v>
      </c>
      <c r="N80" s="45"/>
      <c r="O80" s="45"/>
      <c r="P80" s="45"/>
      <c r="Q80" s="45"/>
      <c r="S80" s="190">
        <v>377</v>
      </c>
    </row>
    <row r="81" spans="1:21" ht="10.5" x14ac:dyDescent="0.25">
      <c r="A81" s="40" t="s">
        <v>278</v>
      </c>
      <c r="B81" s="41" t="s">
        <v>107</v>
      </c>
      <c r="C81" s="41">
        <v>2043</v>
      </c>
      <c r="D81" s="40" t="s">
        <v>108</v>
      </c>
      <c r="E81" s="42">
        <v>556</v>
      </c>
      <c r="F81" s="190">
        <v>3</v>
      </c>
      <c r="G81" s="43">
        <v>559</v>
      </c>
      <c r="H81" s="44"/>
      <c r="I81" s="45"/>
      <c r="J81" s="43">
        <v>0</v>
      </c>
      <c r="K81" s="46"/>
      <c r="L81" s="47">
        <v>1798590.72848</v>
      </c>
      <c r="N81" s="45"/>
      <c r="O81" s="45"/>
      <c r="P81" s="45"/>
      <c r="Q81" s="45"/>
      <c r="S81" s="190">
        <v>556</v>
      </c>
      <c r="T81" s="49"/>
      <c r="U81" s="50"/>
    </row>
    <row r="82" spans="1:21" ht="10.5" x14ac:dyDescent="0.25">
      <c r="A82" s="40" t="s">
        <v>280</v>
      </c>
      <c r="B82" s="41">
        <v>0</v>
      </c>
      <c r="C82" s="41">
        <v>2044</v>
      </c>
      <c r="D82" s="40" t="s">
        <v>109</v>
      </c>
      <c r="E82" s="42">
        <v>407</v>
      </c>
      <c r="F82" s="190">
        <v>0</v>
      </c>
      <c r="G82" s="43">
        <v>407</v>
      </c>
      <c r="H82" s="44"/>
      <c r="I82" s="45"/>
      <c r="J82" s="43">
        <v>0</v>
      </c>
      <c r="K82" s="46"/>
      <c r="L82" s="47">
        <v>1309528.49104</v>
      </c>
      <c r="N82" s="45"/>
      <c r="O82" s="45"/>
      <c r="P82" s="45"/>
      <c r="Q82" s="45"/>
      <c r="S82" s="190">
        <v>407</v>
      </c>
    </row>
    <row r="83" spans="1:21" ht="10.5" x14ac:dyDescent="0.25">
      <c r="A83" s="40" t="s">
        <v>280</v>
      </c>
      <c r="B83" s="41">
        <v>0</v>
      </c>
      <c r="C83" s="41">
        <v>2002</v>
      </c>
      <c r="D83" s="40" t="s">
        <v>358</v>
      </c>
      <c r="E83" s="42">
        <v>291</v>
      </c>
      <c r="F83" s="190">
        <v>2</v>
      </c>
      <c r="G83" s="43">
        <v>293</v>
      </c>
      <c r="H83" s="44"/>
      <c r="I83" s="45"/>
      <c r="J83" s="43">
        <v>0</v>
      </c>
      <c r="K83" s="46"/>
      <c r="L83" s="47">
        <v>942731.81296000001</v>
      </c>
      <c r="N83" s="45"/>
      <c r="O83" s="45"/>
      <c r="P83" s="45"/>
      <c r="Q83" s="45"/>
      <c r="S83" s="190">
        <v>291</v>
      </c>
    </row>
    <row r="84" spans="1:21" ht="10.5" x14ac:dyDescent="0.25">
      <c r="A84" s="40" t="s">
        <v>278</v>
      </c>
      <c r="B84" s="41" t="s">
        <v>110</v>
      </c>
      <c r="C84" s="41">
        <v>2128</v>
      </c>
      <c r="D84" s="40" t="s">
        <v>111</v>
      </c>
      <c r="E84" s="42">
        <v>375</v>
      </c>
      <c r="F84" s="190">
        <v>2</v>
      </c>
      <c r="G84" s="43">
        <v>377</v>
      </c>
      <c r="H84" s="44"/>
      <c r="I84" s="45"/>
      <c r="J84" s="43">
        <v>0</v>
      </c>
      <c r="K84" s="46"/>
      <c r="L84" s="47">
        <v>1213003.04944</v>
      </c>
      <c r="N84" s="45"/>
      <c r="O84" s="45"/>
      <c r="P84" s="45"/>
      <c r="Q84" s="45"/>
      <c r="S84" s="190">
        <v>375</v>
      </c>
    </row>
    <row r="85" spans="1:21" ht="10.5" x14ac:dyDescent="0.25">
      <c r="A85" s="40" t="s">
        <v>278</v>
      </c>
      <c r="B85" s="41" t="s">
        <v>112</v>
      </c>
      <c r="C85" s="41">
        <v>2145</v>
      </c>
      <c r="D85" s="40" t="s">
        <v>113</v>
      </c>
      <c r="E85" s="42">
        <v>439</v>
      </c>
      <c r="F85" s="190">
        <v>0</v>
      </c>
      <c r="G85" s="43">
        <v>439</v>
      </c>
      <c r="H85" s="44"/>
      <c r="I85" s="45"/>
      <c r="J85" s="43">
        <v>0</v>
      </c>
      <c r="K85" s="46"/>
      <c r="L85" s="47">
        <v>1412488.96208</v>
      </c>
      <c r="N85" s="45"/>
      <c r="O85" s="45"/>
      <c r="P85" s="45"/>
      <c r="Q85" s="45"/>
      <c r="S85" s="190">
        <v>439</v>
      </c>
    </row>
    <row r="86" spans="1:21" ht="10.5" x14ac:dyDescent="0.25">
      <c r="A86" s="40" t="s">
        <v>278</v>
      </c>
      <c r="B86" s="41" t="s">
        <v>114</v>
      </c>
      <c r="C86" s="41">
        <v>3023</v>
      </c>
      <c r="D86" s="40" t="s">
        <v>115</v>
      </c>
      <c r="E86" s="42">
        <v>414</v>
      </c>
      <c r="F86" s="190">
        <v>0</v>
      </c>
      <c r="G86" s="43">
        <v>414</v>
      </c>
      <c r="H86" s="44"/>
      <c r="I86" s="45"/>
      <c r="J86" s="43">
        <v>0</v>
      </c>
      <c r="K86" s="46"/>
      <c r="L86" s="47">
        <v>1332051.09408</v>
      </c>
      <c r="N86" s="45"/>
      <c r="O86" s="45"/>
      <c r="P86" s="45"/>
      <c r="Q86" s="45"/>
      <c r="S86" s="190">
        <v>414</v>
      </c>
    </row>
    <row r="87" spans="1:21" ht="10.5" x14ac:dyDescent="0.25">
      <c r="A87" s="40" t="s">
        <v>280</v>
      </c>
      <c r="B87" s="41">
        <v>0</v>
      </c>
      <c r="C87" s="41">
        <v>2199</v>
      </c>
      <c r="D87" s="40" t="s">
        <v>116</v>
      </c>
      <c r="E87" s="42">
        <v>375</v>
      </c>
      <c r="F87" s="190">
        <v>0</v>
      </c>
      <c r="G87" s="43">
        <v>375</v>
      </c>
      <c r="H87" s="44"/>
      <c r="I87" s="45"/>
      <c r="J87" s="43">
        <v>0</v>
      </c>
      <c r="K87" s="46"/>
      <c r="L87" s="47">
        <v>1206568.02</v>
      </c>
      <c r="N87" s="45"/>
      <c r="O87" s="45"/>
      <c r="P87" s="45"/>
      <c r="Q87" s="45"/>
      <c r="S87" s="190">
        <v>375</v>
      </c>
    </row>
    <row r="88" spans="1:21" ht="10.5" x14ac:dyDescent="0.25">
      <c r="A88" s="40" t="s">
        <v>280</v>
      </c>
      <c r="B88" s="41">
        <v>0</v>
      </c>
      <c r="C88" s="41">
        <v>2179</v>
      </c>
      <c r="D88" s="40" t="s">
        <v>117</v>
      </c>
      <c r="E88" s="42">
        <v>590</v>
      </c>
      <c r="F88" s="190">
        <v>7</v>
      </c>
      <c r="G88" s="43">
        <v>597</v>
      </c>
      <c r="H88" s="44"/>
      <c r="I88" s="45"/>
      <c r="J88" s="43">
        <v>0</v>
      </c>
      <c r="K88" s="46"/>
      <c r="L88" s="47">
        <v>1920856.2878400001</v>
      </c>
      <c r="N88" s="45"/>
      <c r="O88" s="45"/>
      <c r="P88" s="45"/>
      <c r="Q88" s="45"/>
      <c r="S88" s="190">
        <v>590</v>
      </c>
    </row>
    <row r="89" spans="1:21" ht="10.5" x14ac:dyDescent="0.25">
      <c r="A89" s="40" t="s">
        <v>280</v>
      </c>
      <c r="B89" s="41">
        <v>0</v>
      </c>
      <c r="C89" s="41">
        <v>2048</v>
      </c>
      <c r="D89" s="40" t="s">
        <v>118</v>
      </c>
      <c r="E89" s="42">
        <v>414</v>
      </c>
      <c r="F89" s="190">
        <v>0</v>
      </c>
      <c r="G89" s="43">
        <v>414</v>
      </c>
      <c r="H89" s="44"/>
      <c r="I89" s="45"/>
      <c r="J89" s="43">
        <v>0</v>
      </c>
      <c r="K89" s="46"/>
      <c r="L89" s="47">
        <v>1332051.09408</v>
      </c>
      <c r="N89" s="45"/>
      <c r="O89" s="45"/>
      <c r="P89" s="45"/>
      <c r="Q89" s="45"/>
      <c r="S89" s="190">
        <v>414</v>
      </c>
    </row>
    <row r="90" spans="1:21" ht="10.5" x14ac:dyDescent="0.25">
      <c r="A90" s="40" t="s">
        <v>278</v>
      </c>
      <c r="B90" s="41" t="s">
        <v>119</v>
      </c>
      <c r="C90" s="41">
        <v>2192</v>
      </c>
      <c r="D90" s="40" t="s">
        <v>120</v>
      </c>
      <c r="E90" s="42">
        <v>405</v>
      </c>
      <c r="F90" s="190">
        <v>0</v>
      </c>
      <c r="G90" s="43">
        <v>405</v>
      </c>
      <c r="H90" s="44"/>
      <c r="I90" s="45"/>
      <c r="J90" s="43">
        <v>0</v>
      </c>
      <c r="K90" s="46"/>
      <c r="L90" s="47">
        <v>1303093.4616</v>
      </c>
      <c r="N90" s="45"/>
      <c r="O90" s="45"/>
      <c r="P90" s="45"/>
      <c r="Q90" s="45"/>
      <c r="S90" s="190">
        <v>405</v>
      </c>
      <c r="T90" s="49"/>
      <c r="U90" s="50"/>
    </row>
    <row r="91" spans="1:21" ht="10.5" x14ac:dyDescent="0.25">
      <c r="A91" s="40" t="s">
        <v>280</v>
      </c>
      <c r="B91" s="41">
        <v>0</v>
      </c>
      <c r="C91" s="41">
        <v>2014</v>
      </c>
      <c r="D91" s="40" t="s">
        <v>121</v>
      </c>
      <c r="E91" s="42">
        <v>304</v>
      </c>
      <c r="F91" s="190">
        <v>0</v>
      </c>
      <c r="G91" s="43">
        <v>304</v>
      </c>
      <c r="H91" s="44"/>
      <c r="I91" s="45"/>
      <c r="J91" s="43">
        <v>0</v>
      </c>
      <c r="K91" s="46"/>
      <c r="L91" s="47">
        <v>978124.47487999999</v>
      </c>
      <c r="N91" s="45"/>
      <c r="O91" s="45"/>
      <c r="P91" s="45"/>
      <c r="Q91" s="45"/>
      <c r="S91" s="190">
        <v>304</v>
      </c>
    </row>
    <row r="92" spans="1:21" ht="10.5" x14ac:dyDescent="0.25">
      <c r="A92" s="40" t="s">
        <v>278</v>
      </c>
      <c r="B92" s="41" t="s">
        <v>122</v>
      </c>
      <c r="C92" s="41">
        <v>2185</v>
      </c>
      <c r="D92" s="40" t="s">
        <v>123</v>
      </c>
      <c r="E92" s="42">
        <v>329</v>
      </c>
      <c r="F92" s="190">
        <v>0</v>
      </c>
      <c r="G92" s="43">
        <v>329</v>
      </c>
      <c r="H92" s="44"/>
      <c r="I92" s="45"/>
      <c r="J92" s="43">
        <v>0</v>
      </c>
      <c r="K92" s="46"/>
      <c r="L92" s="47">
        <v>1058562.3428800001</v>
      </c>
      <c r="N92" s="45"/>
      <c r="O92" s="45"/>
      <c r="P92" s="45"/>
      <c r="Q92" s="45"/>
      <c r="S92" s="190">
        <v>329</v>
      </c>
    </row>
    <row r="93" spans="1:21" ht="10.5" x14ac:dyDescent="0.25">
      <c r="A93" s="40" t="s">
        <v>278</v>
      </c>
      <c r="B93" s="41" t="s">
        <v>124</v>
      </c>
      <c r="C93" s="41">
        <v>5206</v>
      </c>
      <c r="D93" s="40" t="s">
        <v>125</v>
      </c>
      <c r="E93" s="42">
        <v>207</v>
      </c>
      <c r="F93" s="190">
        <v>0</v>
      </c>
      <c r="G93" s="43">
        <v>207</v>
      </c>
      <c r="H93" s="44"/>
      <c r="I93" s="45"/>
      <c r="J93" s="43">
        <v>0</v>
      </c>
      <c r="K93" s="46"/>
      <c r="L93" s="47">
        <v>666025.54703999998</v>
      </c>
      <c r="N93" s="45"/>
      <c r="O93" s="45"/>
      <c r="P93" s="45"/>
      <c r="Q93" s="45"/>
      <c r="S93" s="190">
        <v>207</v>
      </c>
    </row>
    <row r="94" spans="1:21" ht="10.5" x14ac:dyDescent="0.25">
      <c r="A94" s="40" t="s">
        <v>280</v>
      </c>
      <c r="B94" s="41">
        <v>0</v>
      </c>
      <c r="C94" s="41">
        <v>2170</v>
      </c>
      <c r="D94" s="40" t="s">
        <v>300</v>
      </c>
      <c r="E94" s="42">
        <v>310</v>
      </c>
      <c r="F94" s="190">
        <v>1</v>
      </c>
      <c r="G94" s="43">
        <v>311</v>
      </c>
      <c r="H94" s="44"/>
      <c r="I94" s="45"/>
      <c r="J94" s="43">
        <v>0</v>
      </c>
      <c r="K94" s="46"/>
      <c r="L94" s="47">
        <v>1000647.0779200001</v>
      </c>
      <c r="N94" s="45"/>
      <c r="O94" s="45"/>
      <c r="P94" s="45"/>
      <c r="Q94" s="45"/>
      <c r="S94" s="190">
        <v>310</v>
      </c>
    </row>
    <row r="95" spans="1:21" ht="10.5" x14ac:dyDescent="0.25">
      <c r="A95" s="40" t="s">
        <v>278</v>
      </c>
      <c r="B95" s="41" t="s">
        <v>126</v>
      </c>
      <c r="C95" s="41">
        <v>2054</v>
      </c>
      <c r="D95" s="40" t="s">
        <v>127</v>
      </c>
      <c r="E95" s="42">
        <v>417</v>
      </c>
      <c r="F95" s="190">
        <v>0</v>
      </c>
      <c r="G95" s="43">
        <v>417</v>
      </c>
      <c r="H95" s="44"/>
      <c r="I95" s="45"/>
      <c r="J95" s="43">
        <v>0</v>
      </c>
      <c r="K95" s="46"/>
      <c r="L95" s="47">
        <v>1341703.63824</v>
      </c>
      <c r="N95" s="45"/>
      <c r="O95" s="45"/>
      <c r="P95" s="45"/>
      <c r="Q95" s="45"/>
      <c r="S95" s="190">
        <v>417</v>
      </c>
    </row>
    <row r="96" spans="1:21" ht="10.5" x14ac:dyDescent="0.25">
      <c r="A96" s="40" t="s">
        <v>278</v>
      </c>
      <c r="B96" s="41" t="s">
        <v>128</v>
      </c>
      <c r="C96" s="41">
        <v>2197</v>
      </c>
      <c r="D96" s="40" t="s">
        <v>129</v>
      </c>
      <c r="E96" s="42">
        <v>397</v>
      </c>
      <c r="F96" s="190">
        <v>0</v>
      </c>
      <c r="G96" s="43">
        <v>397</v>
      </c>
      <c r="H96" s="44"/>
      <c r="I96" s="45"/>
      <c r="J96" s="43">
        <v>0</v>
      </c>
      <c r="K96" s="46"/>
      <c r="L96" s="47">
        <v>1277353.34384</v>
      </c>
      <c r="N96" s="45"/>
      <c r="O96" s="45"/>
      <c r="P96" s="45"/>
      <c r="Q96" s="45"/>
      <c r="S96" s="190">
        <v>397</v>
      </c>
    </row>
    <row r="97" spans="1:21" ht="10.5" x14ac:dyDescent="0.25">
      <c r="A97" s="40" t="s">
        <v>280</v>
      </c>
      <c r="B97" s="41">
        <v>0</v>
      </c>
      <c r="C97" s="41">
        <v>5205</v>
      </c>
      <c r="D97" s="40" t="s">
        <v>130</v>
      </c>
      <c r="E97" s="42">
        <v>412</v>
      </c>
      <c r="F97" s="190">
        <v>1</v>
      </c>
      <c r="G97" s="43">
        <v>413</v>
      </c>
      <c r="H97" s="44"/>
      <c r="I97" s="45"/>
      <c r="J97" s="43">
        <v>0</v>
      </c>
      <c r="K97" s="46"/>
      <c r="L97" s="47">
        <v>1328833.5793600001</v>
      </c>
      <c r="N97" s="45"/>
      <c r="O97" s="45"/>
      <c r="P97" s="45"/>
      <c r="Q97" s="45"/>
      <c r="S97" s="190">
        <v>412</v>
      </c>
    </row>
    <row r="98" spans="1:21" ht="10.5" x14ac:dyDescent="0.25">
      <c r="A98" s="40" t="s">
        <v>280</v>
      </c>
      <c r="B98" s="41">
        <v>0</v>
      </c>
      <c r="C98" s="41">
        <v>2130</v>
      </c>
      <c r="D98" s="40" t="s">
        <v>131</v>
      </c>
      <c r="E98" s="42">
        <v>56</v>
      </c>
      <c r="F98" s="190">
        <v>1</v>
      </c>
      <c r="G98" s="43">
        <v>57</v>
      </c>
      <c r="H98" s="44"/>
      <c r="I98" s="45"/>
      <c r="J98" s="43">
        <v>0</v>
      </c>
      <c r="K98" s="46"/>
      <c r="L98" s="47">
        <v>183398.33904000002</v>
      </c>
      <c r="N98" s="45"/>
      <c r="O98" s="45"/>
      <c r="P98" s="45"/>
      <c r="Q98" s="45"/>
      <c r="S98" s="190">
        <v>56</v>
      </c>
    </row>
    <row r="99" spans="1:21" ht="10.5" x14ac:dyDescent="0.25">
      <c r="A99" s="40" t="s">
        <v>280</v>
      </c>
      <c r="B99" s="41">
        <v>0</v>
      </c>
      <c r="C99" s="41">
        <v>3353</v>
      </c>
      <c r="D99" s="40" t="s">
        <v>132</v>
      </c>
      <c r="E99" s="42">
        <v>192</v>
      </c>
      <c r="F99" s="190">
        <v>0</v>
      </c>
      <c r="G99" s="43">
        <v>192</v>
      </c>
      <c r="H99" s="44"/>
      <c r="I99" s="45"/>
      <c r="J99" s="43">
        <v>0</v>
      </c>
      <c r="K99" s="46"/>
      <c r="L99" s="47">
        <v>617762.82624000008</v>
      </c>
      <c r="N99" s="45"/>
      <c r="O99" s="45"/>
      <c r="P99" s="45"/>
      <c r="Q99" s="45"/>
      <c r="S99" s="190">
        <v>192</v>
      </c>
    </row>
    <row r="100" spans="1:21" ht="10.5" x14ac:dyDescent="0.25">
      <c r="A100" s="40" t="s">
        <v>280</v>
      </c>
      <c r="B100" s="41">
        <v>0</v>
      </c>
      <c r="C100" s="41">
        <v>3372</v>
      </c>
      <c r="D100" s="40" t="s">
        <v>133</v>
      </c>
      <c r="E100" s="42">
        <v>210</v>
      </c>
      <c r="F100" s="190">
        <v>0</v>
      </c>
      <c r="G100" s="43">
        <v>210</v>
      </c>
      <c r="H100" s="44"/>
      <c r="I100" s="45"/>
      <c r="J100" s="43">
        <v>0</v>
      </c>
      <c r="K100" s="46"/>
      <c r="L100" s="47">
        <v>675678.09120000002</v>
      </c>
      <c r="N100" s="45"/>
      <c r="O100" s="45"/>
      <c r="P100" s="45"/>
      <c r="Q100" s="45"/>
      <c r="S100" s="190">
        <v>210</v>
      </c>
    </row>
    <row r="101" spans="1:21" ht="10.5" x14ac:dyDescent="0.25">
      <c r="A101" s="40" t="s">
        <v>280</v>
      </c>
      <c r="B101" s="41">
        <v>0</v>
      </c>
      <c r="C101" s="41">
        <v>3375</v>
      </c>
      <c r="D101" s="40" t="s">
        <v>134</v>
      </c>
      <c r="E101" s="42">
        <v>203</v>
      </c>
      <c r="F101" s="190">
        <v>0</v>
      </c>
      <c r="G101" s="43">
        <v>203</v>
      </c>
      <c r="H101" s="44"/>
      <c r="I101" s="45"/>
      <c r="J101" s="43">
        <v>0</v>
      </c>
      <c r="K101" s="46"/>
      <c r="L101" s="47">
        <v>653155.48816000007</v>
      </c>
      <c r="N101" s="45"/>
      <c r="O101" s="45"/>
      <c r="P101" s="45"/>
      <c r="Q101" s="45"/>
      <c r="S101" s="190">
        <v>203</v>
      </c>
    </row>
    <row r="102" spans="1:21" ht="10.5" x14ac:dyDescent="0.25">
      <c r="A102" s="40" t="s">
        <v>280</v>
      </c>
      <c r="B102" s="41">
        <v>0</v>
      </c>
      <c r="C102" s="41">
        <v>2064</v>
      </c>
      <c r="D102" s="40" t="s">
        <v>301</v>
      </c>
      <c r="E102" s="42">
        <v>212</v>
      </c>
      <c r="F102" s="190">
        <v>1</v>
      </c>
      <c r="G102" s="43">
        <v>213</v>
      </c>
      <c r="H102" s="44"/>
      <c r="I102" s="45"/>
      <c r="J102" s="43">
        <v>0</v>
      </c>
      <c r="K102" s="46"/>
      <c r="L102" s="47">
        <v>685330.63536000007</v>
      </c>
      <c r="N102" s="45"/>
      <c r="O102" s="45"/>
      <c r="P102" s="45"/>
      <c r="Q102" s="45"/>
      <c r="S102" s="190">
        <v>212</v>
      </c>
      <c r="T102" s="49"/>
      <c r="U102" s="50"/>
    </row>
    <row r="103" spans="1:21" ht="10.5" x14ac:dyDescent="0.25">
      <c r="A103" s="40" t="s">
        <v>280</v>
      </c>
      <c r="B103" s="41">
        <v>0</v>
      </c>
      <c r="C103" s="41">
        <v>2132</v>
      </c>
      <c r="D103" s="40" t="s">
        <v>135</v>
      </c>
      <c r="E103" s="42">
        <v>181</v>
      </c>
      <c r="F103" s="190">
        <v>0</v>
      </c>
      <c r="G103" s="43">
        <v>181</v>
      </c>
      <c r="H103" s="44"/>
      <c r="I103" s="45"/>
      <c r="J103" s="43">
        <v>0</v>
      </c>
      <c r="K103" s="46"/>
      <c r="L103" s="47">
        <v>582370.16431999998</v>
      </c>
      <c r="N103" s="45"/>
      <c r="O103" s="45"/>
      <c r="P103" s="45"/>
      <c r="Q103" s="45"/>
      <c r="S103" s="190">
        <v>181</v>
      </c>
    </row>
    <row r="104" spans="1:21" ht="10.5" x14ac:dyDescent="0.25">
      <c r="A104" s="40" t="s">
        <v>278</v>
      </c>
      <c r="B104" s="41" t="s">
        <v>136</v>
      </c>
      <c r="C104" s="41">
        <v>3377</v>
      </c>
      <c r="D104" s="40" t="s">
        <v>137</v>
      </c>
      <c r="E104" s="42">
        <v>572</v>
      </c>
      <c r="F104" s="190">
        <v>3</v>
      </c>
      <c r="G104" s="43">
        <v>575</v>
      </c>
      <c r="H104" s="44"/>
      <c r="I104" s="45"/>
      <c r="J104" s="43">
        <v>0</v>
      </c>
      <c r="K104" s="46"/>
      <c r="L104" s="47">
        <v>1850070.9640000002</v>
      </c>
      <c r="N104" s="45"/>
      <c r="O104" s="45"/>
      <c r="P104" s="45"/>
      <c r="Q104" s="45"/>
      <c r="S104" s="190">
        <v>572</v>
      </c>
    </row>
    <row r="105" spans="1:21" ht="10.5" x14ac:dyDescent="0.25">
      <c r="A105" s="40" t="s">
        <v>278</v>
      </c>
      <c r="B105" s="41" t="s">
        <v>138</v>
      </c>
      <c r="C105" s="41">
        <v>2101</v>
      </c>
      <c r="D105" s="40" t="s">
        <v>139</v>
      </c>
      <c r="E105" s="42">
        <v>322</v>
      </c>
      <c r="F105" s="190">
        <v>2</v>
      </c>
      <c r="G105" s="43">
        <v>324</v>
      </c>
      <c r="H105" s="44"/>
      <c r="I105" s="45"/>
      <c r="J105" s="43">
        <v>0</v>
      </c>
      <c r="K105" s="46"/>
      <c r="L105" s="47">
        <v>1042474.76928</v>
      </c>
      <c r="N105" s="45"/>
      <c r="O105" s="45"/>
      <c r="P105" s="45"/>
      <c r="Q105" s="45"/>
      <c r="S105" s="190">
        <v>322</v>
      </c>
    </row>
    <row r="106" spans="1:21" ht="10.5" x14ac:dyDescent="0.25">
      <c r="A106" s="40" t="s">
        <v>280</v>
      </c>
      <c r="B106" s="41">
        <v>0</v>
      </c>
      <c r="C106" s="41">
        <v>2115</v>
      </c>
      <c r="D106" s="40" t="s">
        <v>25</v>
      </c>
      <c r="E106" s="42">
        <v>188</v>
      </c>
      <c r="F106" s="190">
        <v>0</v>
      </c>
      <c r="G106" s="43">
        <v>188</v>
      </c>
      <c r="H106" s="44"/>
      <c r="I106" s="45"/>
      <c r="J106" s="43">
        <v>0</v>
      </c>
      <c r="K106" s="46"/>
      <c r="L106" s="47">
        <v>604892.76736000006</v>
      </c>
      <c r="N106" s="45"/>
      <c r="O106" s="45"/>
      <c r="P106" s="45"/>
      <c r="Q106" s="45"/>
      <c r="S106" s="190">
        <v>188</v>
      </c>
    </row>
    <row r="107" spans="1:21" ht="10.5" x14ac:dyDescent="0.25">
      <c r="A107" s="40" t="s">
        <v>280</v>
      </c>
      <c r="B107" s="41">
        <v>0</v>
      </c>
      <c r="C107" s="41">
        <v>2086</v>
      </c>
      <c r="D107" s="40" t="s">
        <v>348</v>
      </c>
      <c r="E107" s="42">
        <v>415</v>
      </c>
      <c r="F107" s="190">
        <v>0</v>
      </c>
      <c r="G107" s="43">
        <v>415</v>
      </c>
      <c r="H107" s="44"/>
      <c r="I107" s="45"/>
      <c r="J107" s="43">
        <v>0</v>
      </c>
      <c r="K107" s="46"/>
      <c r="L107" s="47">
        <v>1335268.6088</v>
      </c>
      <c r="N107" s="45"/>
      <c r="O107" s="45"/>
      <c r="P107" s="45"/>
      <c r="Q107" s="45"/>
      <c r="S107" s="190">
        <v>415</v>
      </c>
    </row>
    <row r="108" spans="1:21" ht="10.5" x14ac:dyDescent="0.25">
      <c r="A108" s="40" t="s">
        <v>281</v>
      </c>
      <c r="B108" s="41">
        <v>0</v>
      </c>
      <c r="C108" s="41">
        <v>2000</v>
      </c>
      <c r="D108" s="40" t="s">
        <v>359</v>
      </c>
      <c r="E108" s="42">
        <v>291</v>
      </c>
      <c r="F108" s="190">
        <v>1</v>
      </c>
      <c r="G108" s="43">
        <v>292</v>
      </c>
      <c r="H108" s="44"/>
      <c r="I108" s="45"/>
      <c r="J108" s="43">
        <v>0</v>
      </c>
      <c r="K108" s="46"/>
      <c r="L108" s="47">
        <v>939514.29824000003</v>
      </c>
      <c r="N108" s="45"/>
      <c r="O108" s="45"/>
      <c r="P108" s="45"/>
      <c r="Q108" s="45"/>
      <c r="S108" s="190">
        <v>291</v>
      </c>
    </row>
    <row r="109" spans="1:21" ht="10.5" x14ac:dyDescent="0.25">
      <c r="A109" s="40" t="s">
        <v>280</v>
      </c>
      <c r="B109" s="41">
        <v>0</v>
      </c>
      <c r="C109" s="41">
        <v>2031</v>
      </c>
      <c r="D109" s="40" t="s">
        <v>140</v>
      </c>
      <c r="E109" s="42">
        <v>205</v>
      </c>
      <c r="F109" s="190">
        <v>0</v>
      </c>
      <c r="G109" s="43">
        <v>205</v>
      </c>
      <c r="H109" s="44"/>
      <c r="I109" s="45"/>
      <c r="J109" s="43">
        <v>0</v>
      </c>
      <c r="K109" s="46"/>
      <c r="L109" s="47">
        <v>659590.51760000002</v>
      </c>
      <c r="N109" s="45"/>
      <c r="O109" s="45"/>
      <c r="P109" s="45"/>
      <c r="Q109" s="45"/>
      <c r="S109" s="190">
        <v>205</v>
      </c>
    </row>
    <row r="110" spans="1:21" ht="10.5" x14ac:dyDescent="0.25">
      <c r="A110" s="40" t="s">
        <v>278</v>
      </c>
      <c r="B110" s="41" t="s">
        <v>141</v>
      </c>
      <c r="C110" s="41">
        <v>3365</v>
      </c>
      <c r="D110" s="40" t="s">
        <v>142</v>
      </c>
      <c r="E110" s="42">
        <v>359</v>
      </c>
      <c r="F110" s="190">
        <v>0</v>
      </c>
      <c r="G110" s="43">
        <v>359</v>
      </c>
      <c r="H110" s="44"/>
      <c r="I110" s="45"/>
      <c r="J110" s="43">
        <v>0</v>
      </c>
      <c r="K110" s="46"/>
      <c r="L110" s="47">
        <v>1155087.7844800001</v>
      </c>
      <c r="N110" s="45"/>
      <c r="O110" s="45"/>
      <c r="P110" s="45"/>
      <c r="Q110" s="45"/>
      <c r="S110" s="190">
        <v>359</v>
      </c>
    </row>
    <row r="111" spans="1:21" ht="10.5" x14ac:dyDescent="0.25">
      <c r="A111" s="40" t="s">
        <v>278</v>
      </c>
      <c r="B111" s="41" t="s">
        <v>143</v>
      </c>
      <c r="C111" s="41">
        <v>5202</v>
      </c>
      <c r="D111" s="40" t="s">
        <v>144</v>
      </c>
      <c r="E111" s="42">
        <v>204</v>
      </c>
      <c r="F111" s="190">
        <v>0</v>
      </c>
      <c r="G111" s="43">
        <v>204</v>
      </c>
      <c r="H111" s="44"/>
      <c r="I111" s="45"/>
      <c r="J111" s="43">
        <v>0</v>
      </c>
      <c r="K111" s="46"/>
      <c r="L111" s="47">
        <v>656373.00288000004</v>
      </c>
      <c r="N111" s="45"/>
      <c r="O111" s="45"/>
      <c r="P111" s="45"/>
      <c r="Q111" s="45"/>
      <c r="S111" s="190">
        <v>204</v>
      </c>
    </row>
    <row r="112" spans="1:21" ht="10.5" x14ac:dyDescent="0.25">
      <c r="A112" s="40" t="s">
        <v>280</v>
      </c>
      <c r="B112" s="41">
        <v>0</v>
      </c>
      <c r="C112" s="41">
        <v>2003</v>
      </c>
      <c r="D112" s="40" t="s">
        <v>145</v>
      </c>
      <c r="E112" s="42">
        <v>205</v>
      </c>
      <c r="F112" s="190">
        <v>0</v>
      </c>
      <c r="G112" s="43">
        <v>205</v>
      </c>
      <c r="H112" s="44"/>
      <c r="I112" s="45"/>
      <c r="J112" s="43">
        <v>0</v>
      </c>
      <c r="K112" s="46"/>
      <c r="L112" s="47">
        <v>659590.51760000002</v>
      </c>
      <c r="N112" s="45"/>
      <c r="O112" s="45"/>
      <c r="P112" s="45"/>
      <c r="Q112" s="45"/>
      <c r="S112" s="190">
        <v>205</v>
      </c>
      <c r="T112" s="49"/>
      <c r="U112" s="50"/>
    </row>
    <row r="113" spans="1:21" ht="10.5" x14ac:dyDescent="0.25">
      <c r="A113" s="40" t="s">
        <v>278</v>
      </c>
      <c r="B113" s="41" t="s">
        <v>146</v>
      </c>
      <c r="C113" s="41">
        <v>2140</v>
      </c>
      <c r="D113" s="40" t="s">
        <v>147</v>
      </c>
      <c r="E113" s="42">
        <v>412</v>
      </c>
      <c r="F113" s="190">
        <v>0</v>
      </c>
      <c r="G113" s="43">
        <v>412</v>
      </c>
      <c r="H113" s="44"/>
      <c r="I113" s="45"/>
      <c r="J113" s="43">
        <v>0</v>
      </c>
      <c r="K113" s="46"/>
      <c r="L113" s="47">
        <v>1325616.06464</v>
      </c>
      <c r="N113" s="45"/>
      <c r="O113" s="45"/>
      <c r="P113" s="45"/>
      <c r="Q113" s="45"/>
      <c r="S113" s="190">
        <v>412</v>
      </c>
    </row>
    <row r="114" spans="1:21" ht="10.5" x14ac:dyDescent="0.25">
      <c r="A114" s="40" t="s">
        <v>278</v>
      </c>
      <c r="B114" s="41" t="s">
        <v>148</v>
      </c>
      <c r="C114" s="41">
        <v>2174</v>
      </c>
      <c r="D114" s="40" t="s">
        <v>149</v>
      </c>
      <c r="E114" s="42">
        <v>415</v>
      </c>
      <c r="F114" s="190">
        <v>0</v>
      </c>
      <c r="G114" s="43">
        <v>415</v>
      </c>
      <c r="H114" s="44"/>
      <c r="I114" s="45"/>
      <c r="J114" s="43">
        <v>0</v>
      </c>
      <c r="K114" s="46"/>
      <c r="L114" s="47">
        <v>1335268.6088</v>
      </c>
      <c r="N114" s="45"/>
      <c r="O114" s="45"/>
      <c r="P114" s="45"/>
      <c r="Q114" s="45"/>
      <c r="S114" s="190">
        <v>415</v>
      </c>
    </row>
    <row r="115" spans="1:21" ht="10.5" x14ac:dyDescent="0.25">
      <c r="A115" s="40" t="s">
        <v>278</v>
      </c>
      <c r="B115" s="41" t="s">
        <v>150</v>
      </c>
      <c r="C115" s="41">
        <v>2055</v>
      </c>
      <c r="D115" s="40" t="s">
        <v>151</v>
      </c>
      <c r="E115" s="42">
        <v>304</v>
      </c>
      <c r="F115" s="190">
        <v>0</v>
      </c>
      <c r="G115" s="43">
        <v>304</v>
      </c>
      <c r="H115" s="44"/>
      <c r="I115" s="45"/>
      <c r="J115" s="43">
        <v>0</v>
      </c>
      <c r="K115" s="46"/>
      <c r="L115" s="47">
        <v>978124.47487999999</v>
      </c>
      <c r="N115" s="45"/>
      <c r="O115" s="45"/>
      <c r="P115" s="45"/>
      <c r="Q115" s="45"/>
      <c r="S115" s="190">
        <v>304</v>
      </c>
    </row>
    <row r="116" spans="1:21" ht="10.5" x14ac:dyDescent="0.25">
      <c r="A116" s="40" t="s">
        <v>280</v>
      </c>
      <c r="B116" s="41">
        <v>0</v>
      </c>
      <c r="C116" s="41">
        <v>2178</v>
      </c>
      <c r="D116" s="40" t="s">
        <v>152</v>
      </c>
      <c r="E116" s="42">
        <v>402</v>
      </c>
      <c r="F116" s="190">
        <v>0</v>
      </c>
      <c r="G116" s="43">
        <v>402</v>
      </c>
      <c r="H116" s="44"/>
      <c r="I116" s="45"/>
      <c r="J116" s="43">
        <v>0</v>
      </c>
      <c r="K116" s="46"/>
      <c r="L116" s="47">
        <v>1293440.91744</v>
      </c>
      <c r="N116" s="45"/>
      <c r="O116" s="45"/>
      <c r="P116" s="45"/>
      <c r="Q116" s="45"/>
      <c r="S116" s="190">
        <v>402</v>
      </c>
    </row>
    <row r="117" spans="1:21" ht="10.5" x14ac:dyDescent="0.25">
      <c r="A117" s="40" t="s">
        <v>280</v>
      </c>
      <c r="B117" s="41">
        <v>0</v>
      </c>
      <c r="C117" s="41">
        <v>3366</v>
      </c>
      <c r="D117" s="40" t="s">
        <v>302</v>
      </c>
      <c r="E117" s="42">
        <v>195</v>
      </c>
      <c r="F117" s="190">
        <v>0</v>
      </c>
      <c r="G117" s="43">
        <v>195</v>
      </c>
      <c r="H117" s="44"/>
      <c r="I117" s="45"/>
      <c r="J117" s="43">
        <v>0</v>
      </c>
      <c r="K117" s="46"/>
      <c r="L117" s="47">
        <v>627415.37040000001</v>
      </c>
      <c r="N117" s="45"/>
      <c r="O117" s="45"/>
      <c r="P117" s="45"/>
      <c r="Q117" s="45"/>
      <c r="S117" s="190">
        <v>195</v>
      </c>
    </row>
    <row r="118" spans="1:21" ht="10.5" x14ac:dyDescent="0.25">
      <c r="A118" s="40" t="s">
        <v>280</v>
      </c>
      <c r="B118" s="41">
        <v>0</v>
      </c>
      <c r="C118" s="41">
        <v>2077</v>
      </c>
      <c r="D118" s="40" t="s">
        <v>153</v>
      </c>
      <c r="E118" s="42">
        <v>187</v>
      </c>
      <c r="F118" s="190">
        <v>2</v>
      </c>
      <c r="G118" s="43">
        <v>189</v>
      </c>
      <c r="H118" s="44"/>
      <c r="I118" s="45"/>
      <c r="J118" s="43">
        <v>0</v>
      </c>
      <c r="K118" s="46"/>
      <c r="L118" s="47">
        <v>608110.28208000003</v>
      </c>
      <c r="N118" s="45"/>
      <c r="O118" s="45"/>
      <c r="P118" s="45"/>
      <c r="Q118" s="45"/>
      <c r="S118" s="190">
        <v>187</v>
      </c>
    </row>
    <row r="119" spans="1:21" ht="10.5" x14ac:dyDescent="0.25">
      <c r="A119" s="40" t="s">
        <v>278</v>
      </c>
      <c r="B119" s="41" t="s">
        <v>154</v>
      </c>
      <c r="C119" s="41">
        <v>2146</v>
      </c>
      <c r="D119" s="40" t="s">
        <v>155</v>
      </c>
      <c r="E119" s="42">
        <v>612</v>
      </c>
      <c r="F119" s="190">
        <v>0</v>
      </c>
      <c r="G119" s="43">
        <v>612</v>
      </c>
      <c r="H119" s="44"/>
      <c r="I119" s="45"/>
      <c r="J119" s="43">
        <v>0</v>
      </c>
      <c r="K119" s="46"/>
      <c r="L119" s="47">
        <v>1969119.0086400001</v>
      </c>
      <c r="N119" s="45"/>
      <c r="O119" s="45"/>
      <c r="P119" s="45"/>
      <c r="Q119" s="45"/>
      <c r="S119" s="190">
        <v>612</v>
      </c>
    </row>
    <row r="120" spans="1:21" ht="10.5" x14ac:dyDescent="0.25">
      <c r="A120" s="40" t="s">
        <v>280</v>
      </c>
      <c r="B120" s="41">
        <v>0</v>
      </c>
      <c r="C120" s="41">
        <v>2023</v>
      </c>
      <c r="D120" s="40" t="s">
        <v>156</v>
      </c>
      <c r="E120" s="42">
        <v>330</v>
      </c>
      <c r="F120" s="190">
        <v>6</v>
      </c>
      <c r="G120" s="43">
        <v>336</v>
      </c>
      <c r="H120" s="44"/>
      <c r="I120" s="45"/>
      <c r="J120" s="43">
        <v>0</v>
      </c>
      <c r="K120" s="46"/>
      <c r="L120" s="47">
        <v>1081084.9459200001</v>
      </c>
      <c r="N120" s="45"/>
      <c r="O120" s="45"/>
      <c r="P120" s="45"/>
      <c r="Q120" s="45"/>
      <c r="S120" s="190">
        <v>330</v>
      </c>
    </row>
    <row r="121" spans="1:21" ht="10.5" x14ac:dyDescent="0.25">
      <c r="A121" s="40" t="s">
        <v>280</v>
      </c>
      <c r="B121" s="41">
        <v>0</v>
      </c>
      <c r="C121" s="41">
        <v>2025</v>
      </c>
      <c r="D121" s="40" t="s">
        <v>51</v>
      </c>
      <c r="E121" s="42">
        <v>382</v>
      </c>
      <c r="F121" s="190">
        <v>2</v>
      </c>
      <c r="G121" s="43">
        <v>384</v>
      </c>
      <c r="H121" s="44"/>
      <c r="I121" s="45"/>
      <c r="J121" s="43">
        <v>0</v>
      </c>
      <c r="K121" s="46"/>
      <c r="L121" s="47">
        <v>1235525.6524800002</v>
      </c>
      <c r="N121" s="45"/>
      <c r="O121" s="45"/>
      <c r="P121" s="45"/>
      <c r="Q121" s="45"/>
      <c r="S121" s="190">
        <v>382</v>
      </c>
    </row>
    <row r="122" spans="1:21" ht="10.5" x14ac:dyDescent="0.25">
      <c r="A122" s="40" t="s">
        <v>280</v>
      </c>
      <c r="B122" s="41">
        <v>0</v>
      </c>
      <c r="C122" s="41">
        <v>3369</v>
      </c>
      <c r="D122" s="40" t="s">
        <v>157</v>
      </c>
      <c r="E122" s="42">
        <v>207</v>
      </c>
      <c r="F122" s="190">
        <v>0</v>
      </c>
      <c r="G122" s="43">
        <v>207</v>
      </c>
      <c r="H122" s="44"/>
      <c r="I122" s="45"/>
      <c r="J122" s="43">
        <v>0</v>
      </c>
      <c r="K122" s="46"/>
      <c r="L122" s="47">
        <v>666025.54703999998</v>
      </c>
      <c r="N122" s="45"/>
      <c r="O122" s="45"/>
      <c r="P122" s="45"/>
      <c r="Q122" s="45"/>
      <c r="S122" s="190">
        <v>207</v>
      </c>
    </row>
    <row r="123" spans="1:21" ht="10.5" x14ac:dyDescent="0.25">
      <c r="A123" s="40" t="s">
        <v>280</v>
      </c>
      <c r="B123" s="41">
        <v>0</v>
      </c>
      <c r="C123" s="41">
        <v>3333</v>
      </c>
      <c r="D123" s="40" t="s">
        <v>158</v>
      </c>
      <c r="E123" s="42">
        <v>204</v>
      </c>
      <c r="F123" s="190">
        <v>0</v>
      </c>
      <c r="G123" s="43">
        <v>204</v>
      </c>
      <c r="H123" s="44"/>
      <c r="I123" s="45"/>
      <c r="J123" s="43">
        <v>0</v>
      </c>
      <c r="K123" s="46"/>
      <c r="L123" s="47">
        <v>656373.00288000004</v>
      </c>
      <c r="N123" s="45"/>
      <c r="O123" s="45"/>
      <c r="P123" s="45"/>
      <c r="Q123" s="45"/>
      <c r="S123" s="190">
        <v>204</v>
      </c>
    </row>
    <row r="124" spans="1:21" ht="10.5" x14ac:dyDescent="0.25">
      <c r="A124" s="40" t="s">
        <v>280</v>
      </c>
      <c r="B124" s="41">
        <v>0</v>
      </c>
      <c r="C124" s="41">
        <v>3373</v>
      </c>
      <c r="D124" s="40" t="s">
        <v>159</v>
      </c>
      <c r="E124" s="42">
        <v>124</v>
      </c>
      <c r="F124" s="190">
        <v>0</v>
      </c>
      <c r="G124" s="43">
        <v>124</v>
      </c>
      <c r="H124" s="44"/>
      <c r="I124" s="45"/>
      <c r="J124" s="43">
        <v>0</v>
      </c>
      <c r="K124" s="46"/>
      <c r="L124" s="47">
        <v>398971.82527999999</v>
      </c>
      <c r="N124" s="45"/>
      <c r="O124" s="45"/>
      <c r="P124" s="45"/>
      <c r="Q124" s="45"/>
      <c r="S124" s="190">
        <v>124</v>
      </c>
    </row>
    <row r="125" spans="1:21" ht="10.5" x14ac:dyDescent="0.25">
      <c r="A125" s="40" t="s">
        <v>280</v>
      </c>
      <c r="B125" s="41">
        <v>0</v>
      </c>
      <c r="C125" s="41">
        <v>3334</v>
      </c>
      <c r="D125" s="40" t="s">
        <v>160</v>
      </c>
      <c r="E125" s="42">
        <v>207</v>
      </c>
      <c r="F125" s="190">
        <v>0</v>
      </c>
      <c r="G125" s="43">
        <v>207</v>
      </c>
      <c r="H125" s="44"/>
      <c r="I125" s="45"/>
      <c r="J125" s="43">
        <v>0</v>
      </c>
      <c r="K125" s="46"/>
      <c r="L125" s="47">
        <v>666025.54703999998</v>
      </c>
      <c r="N125" s="45"/>
      <c r="O125" s="45"/>
      <c r="P125" s="45"/>
      <c r="Q125" s="45"/>
      <c r="S125" s="190">
        <v>207</v>
      </c>
      <c r="T125" s="49"/>
      <c r="U125" s="50"/>
    </row>
    <row r="126" spans="1:21" ht="10.5" x14ac:dyDescent="0.25">
      <c r="A126" s="40" t="s">
        <v>280</v>
      </c>
      <c r="B126" s="41">
        <v>0</v>
      </c>
      <c r="C126" s="41">
        <v>3335</v>
      </c>
      <c r="D126" s="40" t="s">
        <v>161</v>
      </c>
      <c r="E126" s="42">
        <v>328</v>
      </c>
      <c r="F126" s="190">
        <v>0</v>
      </c>
      <c r="G126" s="43">
        <v>328</v>
      </c>
      <c r="H126" s="44"/>
      <c r="I126" s="45"/>
      <c r="J126" s="43">
        <v>0</v>
      </c>
      <c r="K126" s="46"/>
      <c r="L126" s="47">
        <v>1055344.82816</v>
      </c>
      <c r="N126" s="45"/>
      <c r="O126" s="45"/>
      <c r="P126" s="45"/>
      <c r="Q126" s="45"/>
      <c r="S126" s="190">
        <v>328</v>
      </c>
    </row>
    <row r="127" spans="1:21" ht="10.5" x14ac:dyDescent="0.25">
      <c r="A127" s="40" t="s">
        <v>280</v>
      </c>
      <c r="B127" s="41">
        <v>0</v>
      </c>
      <c r="C127" s="41">
        <v>3354</v>
      </c>
      <c r="D127" s="40" t="s">
        <v>162</v>
      </c>
      <c r="E127" s="42">
        <v>208</v>
      </c>
      <c r="F127" s="190">
        <v>1</v>
      </c>
      <c r="G127" s="43">
        <v>209</v>
      </c>
      <c r="H127" s="44"/>
      <c r="I127" s="45"/>
      <c r="J127" s="43">
        <v>0</v>
      </c>
      <c r="K127" s="46"/>
      <c r="L127" s="47">
        <v>672460.57648000005</v>
      </c>
      <c r="N127" s="45"/>
      <c r="O127" s="45"/>
      <c r="P127" s="45"/>
      <c r="Q127" s="45"/>
      <c r="S127" s="190">
        <v>208</v>
      </c>
    </row>
    <row r="128" spans="1:21" ht="10.5" x14ac:dyDescent="0.25">
      <c r="A128" s="40" t="s">
        <v>280</v>
      </c>
      <c r="B128" s="41">
        <v>0</v>
      </c>
      <c r="C128" s="41">
        <v>3351</v>
      </c>
      <c r="D128" s="40" t="s">
        <v>163</v>
      </c>
      <c r="E128" s="42">
        <v>203</v>
      </c>
      <c r="F128" s="190">
        <v>0</v>
      </c>
      <c r="G128" s="43">
        <v>203</v>
      </c>
      <c r="H128" s="44"/>
      <c r="I128" s="45"/>
      <c r="J128" s="43">
        <v>0</v>
      </c>
      <c r="K128" s="46"/>
      <c r="L128" s="47">
        <v>653155.48816000007</v>
      </c>
      <c r="N128" s="45"/>
      <c r="O128" s="45"/>
      <c r="P128" s="45"/>
      <c r="Q128" s="45"/>
      <c r="S128" s="190">
        <v>203</v>
      </c>
    </row>
    <row r="129" spans="1:21" ht="10.5" x14ac:dyDescent="0.25">
      <c r="A129" s="40" t="s">
        <v>280</v>
      </c>
      <c r="B129" s="41">
        <v>0</v>
      </c>
      <c r="C129" s="41">
        <v>2032</v>
      </c>
      <c r="D129" s="40" t="s">
        <v>343</v>
      </c>
      <c r="E129" s="42">
        <v>253</v>
      </c>
      <c r="F129" s="190">
        <v>1</v>
      </c>
      <c r="G129" s="43">
        <v>254</v>
      </c>
      <c r="H129" s="44"/>
      <c r="I129" s="45"/>
      <c r="J129" s="43">
        <v>0</v>
      </c>
      <c r="K129" s="46"/>
      <c r="L129" s="47">
        <v>817248.73888000008</v>
      </c>
      <c r="N129" s="45"/>
      <c r="O129" s="45"/>
      <c r="P129" s="45"/>
      <c r="Q129" s="45"/>
      <c r="S129" s="190">
        <v>253</v>
      </c>
      <c r="U129" s="43"/>
    </row>
    <row r="130" spans="1:21" ht="10.5" x14ac:dyDescent="0.25">
      <c r="A130" s="40" t="s">
        <v>280</v>
      </c>
      <c r="B130" s="41">
        <v>0</v>
      </c>
      <c r="C130" s="41">
        <v>3352</v>
      </c>
      <c r="D130" s="40" t="s">
        <v>164</v>
      </c>
      <c r="E130" s="42">
        <v>200</v>
      </c>
      <c r="F130" s="190">
        <v>0</v>
      </c>
      <c r="G130" s="43">
        <v>200</v>
      </c>
      <c r="H130" s="44"/>
      <c r="I130" s="45"/>
      <c r="J130" s="43">
        <v>0</v>
      </c>
      <c r="K130" s="46"/>
      <c r="L130" s="47">
        <v>643502.94400000002</v>
      </c>
      <c r="N130" s="45"/>
      <c r="O130" s="45"/>
      <c r="P130" s="45"/>
      <c r="Q130" s="45"/>
      <c r="S130" s="190">
        <v>200</v>
      </c>
      <c r="U130" s="43"/>
    </row>
    <row r="131" spans="1:21" ht="10.5" x14ac:dyDescent="0.25">
      <c r="A131" s="40" t="s">
        <v>280</v>
      </c>
      <c r="B131" s="41">
        <v>0</v>
      </c>
      <c r="C131" s="41">
        <v>5208</v>
      </c>
      <c r="D131" s="40" t="s">
        <v>165</v>
      </c>
      <c r="E131" s="42">
        <v>417</v>
      </c>
      <c r="F131" s="190">
        <v>1</v>
      </c>
      <c r="G131" s="43">
        <v>418</v>
      </c>
      <c r="H131" s="44"/>
      <c r="I131" s="45"/>
      <c r="J131" s="43">
        <v>0</v>
      </c>
      <c r="K131" s="46"/>
      <c r="L131" s="47">
        <v>1344921.1529600001</v>
      </c>
      <c r="N131" s="45"/>
      <c r="O131" s="45"/>
      <c r="P131" s="45"/>
      <c r="Q131" s="45"/>
      <c r="S131" s="190">
        <v>417</v>
      </c>
      <c r="U131" s="43"/>
    </row>
    <row r="132" spans="1:21" ht="10.5" x14ac:dyDescent="0.25">
      <c r="A132" s="40" t="s">
        <v>280</v>
      </c>
      <c r="B132" s="41">
        <v>0</v>
      </c>
      <c r="C132" s="41">
        <v>3367</v>
      </c>
      <c r="D132" s="40" t="s">
        <v>166</v>
      </c>
      <c r="E132" s="42">
        <v>199</v>
      </c>
      <c r="F132" s="190">
        <v>0</v>
      </c>
      <c r="G132" s="43">
        <v>199</v>
      </c>
      <c r="H132" s="44"/>
      <c r="I132" s="45"/>
      <c r="J132" s="43">
        <v>0</v>
      </c>
      <c r="K132" s="46"/>
      <c r="L132" s="47">
        <v>640285.42928000004</v>
      </c>
      <c r="N132" s="45"/>
      <c r="O132" s="45"/>
      <c r="P132" s="45"/>
      <c r="Q132" s="45"/>
      <c r="S132" s="190">
        <v>199</v>
      </c>
      <c r="U132" s="43"/>
    </row>
    <row r="133" spans="1:21" ht="10.5" x14ac:dyDescent="0.25">
      <c r="A133" s="40" t="s">
        <v>280</v>
      </c>
      <c r="B133" s="41">
        <v>0</v>
      </c>
      <c r="C133" s="41">
        <v>3338</v>
      </c>
      <c r="D133" s="40" t="s">
        <v>167</v>
      </c>
      <c r="E133" s="42">
        <v>304</v>
      </c>
      <c r="F133" s="190">
        <v>3</v>
      </c>
      <c r="G133" s="43">
        <v>307</v>
      </c>
      <c r="H133" s="44"/>
      <c r="I133" s="45"/>
      <c r="J133" s="43">
        <v>0</v>
      </c>
      <c r="K133" s="46"/>
      <c r="L133" s="47">
        <v>987777.01904000004</v>
      </c>
      <c r="N133" s="45"/>
      <c r="O133" s="45"/>
      <c r="P133" s="45"/>
      <c r="Q133" s="45"/>
      <c r="S133" s="190">
        <v>304</v>
      </c>
      <c r="U133" s="43"/>
    </row>
    <row r="134" spans="1:21" ht="10.5" x14ac:dyDescent="0.25">
      <c r="A134" s="40" t="s">
        <v>280</v>
      </c>
      <c r="B134" s="41">
        <v>0</v>
      </c>
      <c r="C134" s="41">
        <v>3370</v>
      </c>
      <c r="D134" s="40" t="s">
        <v>168</v>
      </c>
      <c r="E134" s="42">
        <v>283</v>
      </c>
      <c r="F134" s="190">
        <v>0</v>
      </c>
      <c r="G134" s="43">
        <v>283</v>
      </c>
      <c r="H134" s="44"/>
      <c r="I134" s="45"/>
      <c r="J134" s="43">
        <v>0</v>
      </c>
      <c r="K134" s="46"/>
      <c r="L134" s="47">
        <v>910556.66576</v>
      </c>
      <c r="N134" s="45"/>
      <c r="O134" s="45"/>
      <c r="P134" s="45"/>
      <c r="Q134" s="45"/>
      <c r="S134" s="190">
        <v>283</v>
      </c>
      <c r="U134" s="43"/>
    </row>
    <row r="135" spans="1:21" ht="10.5" x14ac:dyDescent="0.25">
      <c r="A135" s="40" t="s">
        <v>278</v>
      </c>
      <c r="B135" s="41" t="s">
        <v>169</v>
      </c>
      <c r="C135" s="41">
        <v>3021</v>
      </c>
      <c r="D135" s="40" t="s">
        <v>170</v>
      </c>
      <c r="E135" s="42">
        <v>202</v>
      </c>
      <c r="F135" s="190">
        <v>2</v>
      </c>
      <c r="G135" s="43">
        <v>204</v>
      </c>
      <c r="H135" s="44"/>
      <c r="I135" s="45"/>
      <c r="J135" s="43">
        <v>0</v>
      </c>
      <c r="K135" s="46"/>
      <c r="L135" s="47">
        <v>656373.00288000004</v>
      </c>
      <c r="N135" s="45"/>
      <c r="O135" s="45"/>
      <c r="P135" s="45"/>
      <c r="Q135" s="45"/>
      <c r="S135" s="190">
        <v>202</v>
      </c>
      <c r="U135" s="43"/>
    </row>
    <row r="136" spans="1:21" ht="10.5" x14ac:dyDescent="0.25">
      <c r="A136" s="40" t="s">
        <v>278</v>
      </c>
      <c r="B136" s="41" t="s">
        <v>171</v>
      </c>
      <c r="C136" s="41">
        <v>3347</v>
      </c>
      <c r="D136" s="40" t="s">
        <v>172</v>
      </c>
      <c r="E136" s="42">
        <v>193</v>
      </c>
      <c r="F136" s="190">
        <v>0</v>
      </c>
      <c r="G136" s="43">
        <v>193</v>
      </c>
      <c r="H136" s="44"/>
      <c r="I136" s="45"/>
      <c r="J136" s="43">
        <v>0</v>
      </c>
      <c r="K136" s="46"/>
      <c r="L136" s="47">
        <v>620980.34096000006</v>
      </c>
      <c r="N136" s="45"/>
      <c r="O136" s="45"/>
      <c r="P136" s="45"/>
      <c r="Q136" s="45"/>
      <c r="S136" s="190">
        <v>193</v>
      </c>
      <c r="U136" s="43"/>
    </row>
    <row r="137" spans="1:21" ht="10.5" x14ac:dyDescent="0.25">
      <c r="A137" s="40" t="s">
        <v>278</v>
      </c>
      <c r="B137" s="41" t="s">
        <v>173</v>
      </c>
      <c r="C137" s="41">
        <v>3355</v>
      </c>
      <c r="D137" s="40" t="s">
        <v>174</v>
      </c>
      <c r="E137" s="42">
        <v>203</v>
      </c>
      <c r="F137" s="190">
        <v>0</v>
      </c>
      <c r="G137" s="43">
        <v>203</v>
      </c>
      <c r="H137" s="44"/>
      <c r="I137" s="45"/>
      <c r="J137" s="43">
        <v>0</v>
      </c>
      <c r="K137" s="46"/>
      <c r="L137" s="47">
        <v>653155.48816000007</v>
      </c>
      <c r="N137" s="45"/>
      <c r="O137" s="45"/>
      <c r="P137" s="45"/>
      <c r="Q137" s="45"/>
      <c r="S137" s="190">
        <v>203</v>
      </c>
      <c r="U137" s="43"/>
    </row>
    <row r="138" spans="1:21" ht="10.5" x14ac:dyDescent="0.25">
      <c r="A138" s="40" t="s">
        <v>278</v>
      </c>
      <c r="B138" s="41" t="s">
        <v>175</v>
      </c>
      <c r="C138" s="41">
        <v>3013</v>
      </c>
      <c r="D138" s="40" t="s">
        <v>176</v>
      </c>
      <c r="E138" s="42">
        <v>402</v>
      </c>
      <c r="F138" s="190">
        <v>0</v>
      </c>
      <c r="G138" s="43">
        <v>402</v>
      </c>
      <c r="H138" s="44"/>
      <c r="I138" s="45"/>
      <c r="J138" s="43">
        <v>0</v>
      </c>
      <c r="K138" s="46"/>
      <c r="L138" s="47">
        <v>1293440.91744</v>
      </c>
      <c r="N138" s="45"/>
      <c r="O138" s="45"/>
      <c r="P138" s="45"/>
      <c r="Q138" s="45"/>
      <c r="S138" s="190">
        <v>402</v>
      </c>
      <c r="U138" s="43"/>
    </row>
    <row r="139" spans="1:21" ht="10.5" x14ac:dyDescent="0.25">
      <c r="A139" s="40" t="s">
        <v>280</v>
      </c>
      <c r="B139" s="41">
        <v>0</v>
      </c>
      <c r="C139" s="41">
        <v>2010</v>
      </c>
      <c r="D139" s="40" t="s">
        <v>177</v>
      </c>
      <c r="E139" s="42">
        <v>371</v>
      </c>
      <c r="F139" s="190">
        <v>2</v>
      </c>
      <c r="G139" s="43">
        <v>373</v>
      </c>
      <c r="H139" s="44"/>
      <c r="I139" s="45"/>
      <c r="J139" s="43">
        <v>0</v>
      </c>
      <c r="K139" s="46"/>
      <c r="L139" s="47">
        <v>1200132.9905600001</v>
      </c>
      <c r="N139" s="45"/>
      <c r="O139" s="45"/>
      <c r="P139" s="45"/>
      <c r="Q139" s="45"/>
      <c r="S139" s="190">
        <v>371</v>
      </c>
      <c r="U139" s="43"/>
    </row>
    <row r="140" spans="1:21" ht="10.5" x14ac:dyDescent="0.25">
      <c r="A140" s="40" t="s">
        <v>278</v>
      </c>
      <c r="B140" s="41" t="s">
        <v>178</v>
      </c>
      <c r="C140" s="41">
        <v>3301</v>
      </c>
      <c r="D140" s="40" t="s">
        <v>179</v>
      </c>
      <c r="E140" s="42">
        <v>201</v>
      </c>
      <c r="F140" s="190">
        <v>0</v>
      </c>
      <c r="G140" s="43">
        <v>201</v>
      </c>
      <c r="H140" s="44"/>
      <c r="I140" s="45"/>
      <c r="J140" s="43">
        <v>0</v>
      </c>
      <c r="K140" s="46"/>
      <c r="L140" s="47">
        <v>646720.45872</v>
      </c>
      <c r="N140" s="45"/>
      <c r="O140" s="45"/>
      <c r="P140" s="45"/>
      <c r="Q140" s="45"/>
      <c r="S140" s="190">
        <v>201</v>
      </c>
      <c r="U140" s="43"/>
    </row>
    <row r="141" spans="1:21" ht="10.5" x14ac:dyDescent="0.25">
      <c r="A141" s="40" t="s">
        <v>280</v>
      </c>
      <c r="B141" s="41">
        <v>0</v>
      </c>
      <c r="C141" s="41">
        <v>2022</v>
      </c>
      <c r="D141" s="40" t="s">
        <v>180</v>
      </c>
      <c r="E141" s="42">
        <v>198</v>
      </c>
      <c r="F141" s="190">
        <v>1</v>
      </c>
      <c r="G141" s="43">
        <v>199</v>
      </c>
      <c r="H141" s="44"/>
      <c r="I141" s="45"/>
      <c r="J141" s="43">
        <v>0</v>
      </c>
      <c r="K141" s="46"/>
      <c r="L141" s="47">
        <v>640285.42928000004</v>
      </c>
      <c r="N141" s="45"/>
      <c r="O141" s="45"/>
      <c r="P141" s="45"/>
      <c r="Q141" s="45"/>
      <c r="S141" s="190">
        <v>198</v>
      </c>
      <c r="U141" s="43"/>
    </row>
    <row r="142" spans="1:21" ht="10.5" x14ac:dyDescent="0.25">
      <c r="A142" s="40" t="s">
        <v>278</v>
      </c>
      <c r="B142" s="41" t="s">
        <v>181</v>
      </c>
      <c r="C142" s="41">
        <v>3313</v>
      </c>
      <c r="D142" s="40" t="s">
        <v>182</v>
      </c>
      <c r="E142" s="42">
        <v>405</v>
      </c>
      <c r="F142" s="190">
        <v>1</v>
      </c>
      <c r="G142" s="43">
        <v>406</v>
      </c>
      <c r="H142" s="44"/>
      <c r="I142" s="45"/>
      <c r="J142" s="43">
        <v>0</v>
      </c>
      <c r="K142" s="46"/>
      <c r="L142" s="47">
        <v>1306310.9763200001</v>
      </c>
      <c r="N142" s="45"/>
      <c r="O142" s="45"/>
      <c r="P142" s="45"/>
      <c r="Q142" s="45"/>
      <c r="S142" s="190">
        <v>405</v>
      </c>
      <c r="U142" s="43"/>
    </row>
    <row r="143" spans="1:21" ht="10.5" x14ac:dyDescent="0.25">
      <c r="A143" s="40" t="s">
        <v>280</v>
      </c>
      <c r="B143" s="41">
        <v>0</v>
      </c>
      <c r="C143" s="41">
        <v>3371</v>
      </c>
      <c r="D143" s="40" t="s">
        <v>183</v>
      </c>
      <c r="E143" s="42">
        <v>207</v>
      </c>
      <c r="F143" s="190">
        <v>0</v>
      </c>
      <c r="G143" s="43">
        <v>207</v>
      </c>
      <c r="H143" s="44"/>
      <c r="I143" s="45"/>
      <c r="J143" s="43">
        <v>0</v>
      </c>
      <c r="K143" s="46"/>
      <c r="L143" s="47">
        <v>666025.54703999998</v>
      </c>
      <c r="N143" s="45"/>
      <c r="O143" s="45"/>
      <c r="P143" s="45"/>
      <c r="Q143" s="45"/>
      <c r="S143" s="190">
        <v>207</v>
      </c>
      <c r="U143" s="43"/>
    </row>
    <row r="144" spans="1:21" ht="10.5" x14ac:dyDescent="0.25">
      <c r="A144" s="40" t="s">
        <v>280</v>
      </c>
      <c r="B144" s="41">
        <v>0</v>
      </c>
      <c r="C144" s="41">
        <v>3349</v>
      </c>
      <c r="D144" s="40" t="s">
        <v>184</v>
      </c>
      <c r="E144" s="42">
        <v>132</v>
      </c>
      <c r="F144" s="190">
        <v>0</v>
      </c>
      <c r="G144" s="43">
        <v>132</v>
      </c>
      <c r="H144" s="44"/>
      <c r="I144" s="45"/>
      <c r="J144" s="43">
        <v>0</v>
      </c>
      <c r="K144" s="46"/>
      <c r="L144" s="47">
        <v>424711.94304000004</v>
      </c>
      <c r="N144" s="45"/>
      <c r="O144" s="45"/>
      <c r="P144" s="45"/>
      <c r="Q144" s="45"/>
      <c r="S144" s="190">
        <v>132</v>
      </c>
      <c r="U144" s="43"/>
    </row>
    <row r="145" spans="1:21" ht="10.5" x14ac:dyDescent="0.25">
      <c r="A145" s="40" t="s">
        <v>280</v>
      </c>
      <c r="B145" s="41">
        <v>0</v>
      </c>
      <c r="C145" s="41">
        <v>3350</v>
      </c>
      <c r="D145" s="40" t="s">
        <v>185</v>
      </c>
      <c r="E145" s="42">
        <v>398</v>
      </c>
      <c r="F145" s="190">
        <v>0</v>
      </c>
      <c r="G145" s="43">
        <v>398</v>
      </c>
      <c r="H145" s="44"/>
      <c r="I145" s="45"/>
      <c r="J145" s="43">
        <v>0</v>
      </c>
      <c r="K145" s="46"/>
      <c r="L145" s="47">
        <v>1280570.8585600001</v>
      </c>
      <c r="N145" s="45"/>
      <c r="O145" s="45"/>
      <c r="P145" s="45"/>
      <c r="Q145" s="45"/>
      <c r="S145" s="190">
        <v>398</v>
      </c>
    </row>
    <row r="146" spans="1:21" ht="10.5" x14ac:dyDescent="0.25">
      <c r="A146" s="40" t="s">
        <v>278</v>
      </c>
      <c r="B146" s="41" t="s">
        <v>186</v>
      </c>
      <c r="C146" s="41">
        <v>2134</v>
      </c>
      <c r="D146" s="40" t="s">
        <v>187</v>
      </c>
      <c r="E146" s="42">
        <v>102</v>
      </c>
      <c r="F146" s="190">
        <v>0</v>
      </c>
      <c r="G146" s="43">
        <v>102</v>
      </c>
      <c r="H146" s="44"/>
      <c r="I146" s="45"/>
      <c r="J146" s="43">
        <v>0</v>
      </c>
      <c r="K146" s="46"/>
      <c r="L146" s="47">
        <v>328186.50144000002</v>
      </c>
      <c r="N146" s="45"/>
      <c r="O146" s="45"/>
      <c r="P146" s="45"/>
      <c r="Q146" s="45"/>
      <c r="S146" s="190">
        <v>102</v>
      </c>
    </row>
    <row r="147" spans="1:21" ht="10.5" x14ac:dyDescent="0.25">
      <c r="A147" s="40" t="s">
        <v>278</v>
      </c>
      <c r="B147" s="41" t="s">
        <v>188</v>
      </c>
      <c r="C147" s="41">
        <v>2148</v>
      </c>
      <c r="D147" s="40" t="s">
        <v>189</v>
      </c>
      <c r="E147" s="42">
        <v>286</v>
      </c>
      <c r="F147" s="190">
        <v>1</v>
      </c>
      <c r="G147" s="43">
        <v>287</v>
      </c>
      <c r="H147" s="44"/>
      <c r="I147" s="45"/>
      <c r="J147" s="43">
        <v>0</v>
      </c>
      <c r="K147" s="46"/>
      <c r="L147" s="47">
        <v>923426.72464000003</v>
      </c>
      <c r="N147" s="45"/>
      <c r="O147" s="45"/>
      <c r="P147" s="45"/>
      <c r="Q147" s="45"/>
      <c r="S147" s="190">
        <v>286</v>
      </c>
    </row>
    <row r="148" spans="1:21" ht="10.5" x14ac:dyDescent="0.25">
      <c r="A148" s="40" t="s">
        <v>278</v>
      </c>
      <c r="B148" s="41" t="s">
        <v>190</v>
      </c>
      <c r="C148" s="41">
        <v>2081</v>
      </c>
      <c r="D148" s="40" t="s">
        <v>191</v>
      </c>
      <c r="E148" s="42">
        <v>206</v>
      </c>
      <c r="F148" s="190">
        <v>0</v>
      </c>
      <c r="G148" s="43">
        <v>206</v>
      </c>
      <c r="H148" s="44"/>
      <c r="I148" s="45"/>
      <c r="J148" s="43">
        <v>0</v>
      </c>
      <c r="K148" s="46"/>
      <c r="L148" s="47">
        <v>662808.03232</v>
      </c>
      <c r="N148" s="45"/>
      <c r="O148" s="45"/>
      <c r="P148" s="45"/>
      <c r="Q148" s="45"/>
      <c r="S148" s="190">
        <v>206</v>
      </c>
      <c r="T148" s="49"/>
      <c r="U148" s="50"/>
    </row>
    <row r="149" spans="1:21" ht="10.5" x14ac:dyDescent="0.25">
      <c r="A149" s="40" t="s">
        <v>278</v>
      </c>
      <c r="B149" s="41" t="s">
        <v>192</v>
      </c>
      <c r="C149" s="41">
        <v>2057</v>
      </c>
      <c r="D149" s="40" t="s">
        <v>193</v>
      </c>
      <c r="E149" s="42">
        <v>427</v>
      </c>
      <c r="F149" s="190">
        <v>0</v>
      </c>
      <c r="G149" s="43">
        <v>427</v>
      </c>
      <c r="H149" s="44"/>
      <c r="I149" s="45"/>
      <c r="J149" s="43">
        <v>0</v>
      </c>
      <c r="K149" s="46"/>
      <c r="L149" s="47">
        <v>1373878.78544</v>
      </c>
      <c r="N149" s="51"/>
      <c r="O149" s="45"/>
      <c r="P149" s="45"/>
      <c r="Q149" s="45"/>
      <c r="S149" s="190">
        <v>427</v>
      </c>
    </row>
    <row r="150" spans="1:21" ht="10.5" x14ac:dyDescent="0.25">
      <c r="A150" s="40" t="s">
        <v>278</v>
      </c>
      <c r="B150" s="41" t="s">
        <v>194</v>
      </c>
      <c r="C150" s="41">
        <v>2058</v>
      </c>
      <c r="D150" s="40" t="s">
        <v>195</v>
      </c>
      <c r="E150" s="42">
        <v>419</v>
      </c>
      <c r="F150" s="190">
        <v>0</v>
      </c>
      <c r="G150" s="43">
        <v>419</v>
      </c>
      <c r="H150" s="44"/>
      <c r="I150" s="45"/>
      <c r="J150" s="43">
        <v>0</v>
      </c>
      <c r="K150" s="46"/>
      <c r="L150" s="47">
        <v>1348138.66768</v>
      </c>
      <c r="N150" s="45"/>
      <c r="O150" s="45"/>
      <c r="P150" s="45"/>
      <c r="Q150" s="45"/>
      <c r="S150" s="190">
        <v>419</v>
      </c>
    </row>
    <row r="151" spans="1:21" ht="10.5" x14ac:dyDescent="0.25">
      <c r="A151" s="40" t="s">
        <v>280</v>
      </c>
      <c r="B151" s="41">
        <v>0</v>
      </c>
      <c r="C151" s="41">
        <v>3368</v>
      </c>
      <c r="D151" s="40" t="s">
        <v>196</v>
      </c>
      <c r="E151" s="42">
        <v>143</v>
      </c>
      <c r="F151" s="190">
        <v>0</v>
      </c>
      <c r="G151" s="43">
        <v>143</v>
      </c>
      <c r="H151" s="44"/>
      <c r="I151" s="45"/>
      <c r="J151" s="43">
        <v>0</v>
      </c>
      <c r="K151" s="46"/>
      <c r="L151" s="47">
        <v>460104.60496000003</v>
      </c>
      <c r="N151" s="45"/>
      <c r="O151" s="45"/>
      <c r="P151" s="45"/>
      <c r="Q151" s="45"/>
      <c r="S151" s="190">
        <v>143</v>
      </c>
    </row>
    <row r="152" spans="1:21" ht="10.5" x14ac:dyDescent="0.25">
      <c r="A152" s="40" t="s">
        <v>280</v>
      </c>
      <c r="B152" s="41">
        <v>0</v>
      </c>
      <c r="C152" s="41">
        <v>2060</v>
      </c>
      <c r="D152" s="40" t="s">
        <v>197</v>
      </c>
      <c r="E152" s="42">
        <v>475</v>
      </c>
      <c r="F152" s="190">
        <v>1</v>
      </c>
      <c r="G152" s="43">
        <v>476</v>
      </c>
      <c r="H152" s="44"/>
      <c r="I152" s="45"/>
      <c r="J152" s="43">
        <v>0</v>
      </c>
      <c r="K152" s="46"/>
      <c r="L152" s="47">
        <v>1531537.0067199999</v>
      </c>
      <c r="N152" s="45"/>
      <c r="O152" s="45"/>
      <c r="P152" s="45"/>
      <c r="Q152" s="45"/>
      <c r="S152" s="190">
        <v>475</v>
      </c>
    </row>
    <row r="153" spans="1:21" ht="10.5" x14ac:dyDescent="0.25">
      <c r="A153" s="40" t="s">
        <v>280</v>
      </c>
      <c r="B153" s="41">
        <v>0</v>
      </c>
      <c r="C153" s="41">
        <v>2061</v>
      </c>
      <c r="D153" s="40" t="s">
        <v>198</v>
      </c>
      <c r="E153" s="42">
        <v>489</v>
      </c>
      <c r="F153" s="190">
        <v>2</v>
      </c>
      <c r="G153" s="43">
        <v>491</v>
      </c>
      <c r="H153" s="44"/>
      <c r="I153" s="45"/>
      <c r="J153" s="43">
        <v>0</v>
      </c>
      <c r="K153" s="46"/>
      <c r="L153" s="47">
        <v>1579799.72752</v>
      </c>
      <c r="N153" s="45"/>
      <c r="O153" s="45"/>
      <c r="P153" s="45"/>
      <c r="Q153" s="45"/>
      <c r="S153" s="190">
        <v>489</v>
      </c>
    </row>
    <row r="154" spans="1:21" ht="10.5" x14ac:dyDescent="0.25">
      <c r="A154" s="40" t="s">
        <v>280</v>
      </c>
      <c r="B154" s="41">
        <v>0</v>
      </c>
      <c r="C154" s="41">
        <v>2200</v>
      </c>
      <c r="D154" s="40" t="s">
        <v>199</v>
      </c>
      <c r="E154" s="42">
        <v>202</v>
      </c>
      <c r="F154" s="190">
        <v>0</v>
      </c>
      <c r="G154" s="43">
        <v>202</v>
      </c>
      <c r="H154" s="44"/>
      <c r="I154" s="45"/>
      <c r="J154" s="43">
        <v>0</v>
      </c>
      <c r="K154" s="46"/>
      <c r="L154" s="47">
        <v>649937.97343999997</v>
      </c>
      <c r="N154" s="45"/>
      <c r="O154" s="45"/>
      <c r="P154" s="45"/>
      <c r="Q154" s="45"/>
      <c r="S154" s="190">
        <v>202</v>
      </c>
    </row>
    <row r="155" spans="1:21" ht="10.5" x14ac:dyDescent="0.25">
      <c r="A155" s="40" t="s">
        <v>278</v>
      </c>
      <c r="B155" s="41" t="s">
        <v>200</v>
      </c>
      <c r="C155" s="41">
        <v>3362</v>
      </c>
      <c r="D155" s="40" t="s">
        <v>201</v>
      </c>
      <c r="E155" s="42">
        <v>218</v>
      </c>
      <c r="F155" s="190">
        <v>0</v>
      </c>
      <c r="G155" s="43">
        <v>218</v>
      </c>
      <c r="H155" s="44"/>
      <c r="I155" s="45"/>
      <c r="J155" s="43">
        <v>0</v>
      </c>
      <c r="K155" s="46"/>
      <c r="L155" s="47">
        <v>701418.20896000008</v>
      </c>
      <c r="N155" s="45"/>
      <c r="O155" s="45"/>
      <c r="P155" s="45"/>
      <c r="Q155" s="45"/>
      <c r="S155" s="190">
        <v>218</v>
      </c>
    </row>
    <row r="156" spans="1:21" ht="10.5" x14ac:dyDescent="0.25">
      <c r="A156" s="40" t="s">
        <v>280</v>
      </c>
      <c r="B156" s="41">
        <v>0</v>
      </c>
      <c r="C156" s="41">
        <v>2135</v>
      </c>
      <c r="D156" s="40" t="s">
        <v>202</v>
      </c>
      <c r="E156" s="42">
        <v>289</v>
      </c>
      <c r="F156" s="190">
        <v>0</v>
      </c>
      <c r="G156" s="43">
        <v>289</v>
      </c>
      <c r="H156" s="44"/>
      <c r="I156" s="45"/>
      <c r="J156" s="43">
        <v>0</v>
      </c>
      <c r="K156" s="46"/>
      <c r="L156" s="47">
        <v>929861.75407999998</v>
      </c>
      <c r="N156" s="45"/>
      <c r="O156" s="45"/>
      <c r="P156" s="45"/>
      <c r="Q156" s="45"/>
      <c r="S156" s="190">
        <v>289</v>
      </c>
    </row>
    <row r="157" spans="1:21" ht="10.5" x14ac:dyDescent="0.25">
      <c r="A157" s="40" t="s">
        <v>278</v>
      </c>
      <c r="B157" s="41" t="s">
        <v>203</v>
      </c>
      <c r="C157" s="41">
        <v>2071</v>
      </c>
      <c r="D157" s="40" t="s">
        <v>204</v>
      </c>
      <c r="E157" s="42">
        <v>419</v>
      </c>
      <c r="F157" s="190">
        <v>0</v>
      </c>
      <c r="G157" s="43">
        <v>419</v>
      </c>
      <c r="H157" s="44"/>
      <c r="I157" s="45"/>
      <c r="J157" s="43">
        <v>0</v>
      </c>
      <c r="K157" s="46"/>
      <c r="L157" s="47">
        <v>1348138.66768</v>
      </c>
      <c r="N157" s="45"/>
      <c r="O157" s="45"/>
      <c r="P157" s="45"/>
      <c r="Q157" s="45"/>
      <c r="S157" s="190">
        <v>419</v>
      </c>
    </row>
    <row r="158" spans="1:21" ht="10.5" x14ac:dyDescent="0.25">
      <c r="A158" s="40" t="s">
        <v>280</v>
      </c>
      <c r="B158" s="41">
        <v>0</v>
      </c>
      <c r="C158" s="41">
        <v>2193</v>
      </c>
      <c r="D158" s="40" t="s">
        <v>205</v>
      </c>
      <c r="E158" s="42">
        <v>381</v>
      </c>
      <c r="F158" s="190">
        <v>3</v>
      </c>
      <c r="G158" s="43">
        <v>384</v>
      </c>
      <c r="H158" s="44"/>
      <c r="I158" s="45"/>
      <c r="J158" s="43">
        <v>0</v>
      </c>
      <c r="K158" s="46"/>
      <c r="L158" s="47">
        <v>1235525.6524800002</v>
      </c>
      <c r="N158" s="45"/>
      <c r="O158" s="45"/>
      <c r="P158" s="45"/>
      <c r="Q158" s="45"/>
      <c r="S158" s="190">
        <v>381</v>
      </c>
    </row>
    <row r="159" spans="1:21" ht="10.5" x14ac:dyDescent="0.25">
      <c r="A159" s="40" t="s">
        <v>280</v>
      </c>
      <c r="B159" s="41">
        <v>0</v>
      </c>
      <c r="C159" s="41">
        <v>2028</v>
      </c>
      <c r="D159" s="40" t="s">
        <v>206</v>
      </c>
      <c r="E159" s="42">
        <v>472</v>
      </c>
      <c r="F159" s="190">
        <v>0</v>
      </c>
      <c r="G159" s="43">
        <v>472</v>
      </c>
      <c r="H159" s="44"/>
      <c r="I159" s="45"/>
      <c r="J159" s="43">
        <v>0</v>
      </c>
      <c r="K159" s="46"/>
      <c r="L159" s="47">
        <v>1518666.94784</v>
      </c>
      <c r="N159" s="45"/>
      <c r="O159" s="45"/>
      <c r="P159" s="45"/>
      <c r="Q159" s="45"/>
      <c r="S159" s="190">
        <v>472</v>
      </c>
    </row>
    <row r="160" spans="1:21" ht="10.5" x14ac:dyDescent="0.25">
      <c r="A160" s="40" t="s">
        <v>280</v>
      </c>
      <c r="B160" s="41">
        <v>0</v>
      </c>
      <c r="C160" s="41">
        <v>2012</v>
      </c>
      <c r="D160" s="40" t="s">
        <v>207</v>
      </c>
      <c r="E160" s="42">
        <v>496</v>
      </c>
      <c r="F160" s="190">
        <v>0</v>
      </c>
      <c r="G160" s="43">
        <v>496</v>
      </c>
      <c r="H160" s="44"/>
      <c r="I160" s="45"/>
      <c r="J160" s="43">
        <v>0</v>
      </c>
      <c r="K160" s="46"/>
      <c r="L160" s="47">
        <v>1595887.30112</v>
      </c>
      <c r="N160" s="45"/>
      <c r="O160" s="45"/>
      <c r="P160" s="45"/>
      <c r="Q160" s="45"/>
      <c r="S160" s="190">
        <v>496</v>
      </c>
    </row>
    <row r="161" spans="1:21" ht="10.5" x14ac:dyDescent="0.25">
      <c r="A161" s="40" t="s">
        <v>278</v>
      </c>
      <c r="B161" s="41" t="s">
        <v>208</v>
      </c>
      <c r="C161" s="41">
        <v>2074</v>
      </c>
      <c r="D161" s="40" t="s">
        <v>209</v>
      </c>
      <c r="E161" s="42">
        <v>630</v>
      </c>
      <c r="F161" s="190">
        <v>2</v>
      </c>
      <c r="G161" s="43">
        <v>632</v>
      </c>
      <c r="H161" s="44"/>
      <c r="I161" s="45"/>
      <c r="J161" s="43">
        <v>0</v>
      </c>
      <c r="K161" s="46"/>
      <c r="L161" s="47">
        <v>2033469.3030400001</v>
      </c>
      <c r="N161" s="45"/>
      <c r="O161" s="45"/>
      <c r="P161" s="45"/>
      <c r="Q161" s="45"/>
      <c r="S161" s="190">
        <v>630</v>
      </c>
    </row>
    <row r="162" spans="1:21" ht="10.5" x14ac:dyDescent="0.25">
      <c r="A162" s="40" t="s">
        <v>280</v>
      </c>
      <c r="B162" s="41">
        <v>0</v>
      </c>
      <c r="C162" s="41">
        <v>2117</v>
      </c>
      <c r="D162" s="40" t="s">
        <v>210</v>
      </c>
      <c r="E162" s="42">
        <v>304</v>
      </c>
      <c r="F162" s="190">
        <v>1</v>
      </c>
      <c r="G162" s="43">
        <v>305</v>
      </c>
      <c r="H162" s="44"/>
      <c r="I162" s="45"/>
      <c r="J162" s="43">
        <v>0</v>
      </c>
      <c r="K162" s="46"/>
      <c r="L162" s="47">
        <v>981341.98960000009</v>
      </c>
      <c r="N162" s="45"/>
      <c r="O162" s="45"/>
      <c r="P162" s="45"/>
      <c r="Q162" s="45"/>
      <c r="S162" s="190">
        <v>304</v>
      </c>
    </row>
    <row r="163" spans="1:21" ht="10.5" x14ac:dyDescent="0.25">
      <c r="A163" s="40" t="s">
        <v>280</v>
      </c>
      <c r="B163" s="41">
        <v>0</v>
      </c>
      <c r="C163" s="41">
        <v>3035</v>
      </c>
      <c r="D163" s="40" t="s">
        <v>211</v>
      </c>
      <c r="E163" s="42">
        <v>110</v>
      </c>
      <c r="F163" s="190">
        <v>0</v>
      </c>
      <c r="G163" s="43">
        <v>110</v>
      </c>
      <c r="H163" s="44"/>
      <c r="I163" s="45"/>
      <c r="J163" s="43">
        <v>0</v>
      </c>
      <c r="K163" s="46"/>
      <c r="L163" s="47">
        <v>353926.61920000002</v>
      </c>
      <c r="N163" s="45"/>
      <c r="O163" s="45"/>
      <c r="P163" s="45"/>
      <c r="Q163" s="45"/>
      <c r="S163" s="190">
        <v>110</v>
      </c>
    </row>
    <row r="164" spans="1:21" ht="10.5" x14ac:dyDescent="0.25">
      <c r="A164" s="40" t="s">
        <v>280</v>
      </c>
      <c r="B164" s="41">
        <v>0</v>
      </c>
      <c r="C164" s="41">
        <v>2078</v>
      </c>
      <c r="D164" s="40" t="s">
        <v>212</v>
      </c>
      <c r="E164" s="42">
        <v>394</v>
      </c>
      <c r="F164" s="190">
        <v>0</v>
      </c>
      <c r="G164" s="43">
        <v>394</v>
      </c>
      <c r="H164" s="44"/>
      <c r="I164" s="45"/>
      <c r="J164" s="43">
        <v>0</v>
      </c>
      <c r="K164" s="46"/>
      <c r="L164" s="47">
        <v>1267700.7996799999</v>
      </c>
      <c r="N164" s="45"/>
      <c r="O164" s="45"/>
      <c r="P164" s="45"/>
      <c r="Q164" s="45"/>
      <c r="S164" s="190">
        <v>394</v>
      </c>
    </row>
    <row r="165" spans="1:21" ht="10.5" x14ac:dyDescent="0.25">
      <c r="A165" s="40" t="s">
        <v>280</v>
      </c>
      <c r="B165" s="41">
        <v>0</v>
      </c>
      <c r="C165" s="41">
        <v>2030</v>
      </c>
      <c r="D165" s="40" t="s">
        <v>344</v>
      </c>
      <c r="E165" s="42">
        <v>199</v>
      </c>
      <c r="F165" s="190">
        <v>0</v>
      </c>
      <c r="G165" s="43">
        <v>199</v>
      </c>
      <c r="H165" s="44"/>
      <c r="I165" s="45"/>
      <c r="J165" s="43">
        <v>0</v>
      </c>
      <c r="K165" s="46"/>
      <c r="L165" s="47">
        <v>640285.42928000004</v>
      </c>
      <c r="N165" s="45"/>
      <c r="O165" s="45"/>
      <c r="P165" s="45"/>
      <c r="Q165" s="45"/>
      <c r="S165" s="190">
        <v>199</v>
      </c>
    </row>
    <row r="166" spans="1:21" ht="10.5" x14ac:dyDescent="0.25">
      <c r="A166" s="40" t="s">
        <v>278</v>
      </c>
      <c r="B166" s="41" t="s">
        <v>213</v>
      </c>
      <c r="C166" s="41">
        <v>2100</v>
      </c>
      <c r="D166" s="40" t="s">
        <v>214</v>
      </c>
      <c r="E166" s="42">
        <v>213</v>
      </c>
      <c r="F166" s="190">
        <v>0</v>
      </c>
      <c r="G166" s="43">
        <v>213</v>
      </c>
      <c r="H166" s="44"/>
      <c r="I166" s="45"/>
      <c r="J166" s="43">
        <v>0</v>
      </c>
      <c r="K166" s="46"/>
      <c r="L166" s="47">
        <v>685330.63536000007</v>
      </c>
      <c r="N166" s="45"/>
      <c r="O166" s="45"/>
      <c r="P166" s="45"/>
      <c r="Q166" s="45"/>
      <c r="S166" s="190">
        <v>213</v>
      </c>
    </row>
    <row r="167" spans="1:21" ht="10.5" x14ac:dyDescent="0.25">
      <c r="A167" s="40" t="s">
        <v>280</v>
      </c>
      <c r="B167" s="41">
        <v>0</v>
      </c>
      <c r="C167" s="41">
        <v>3036</v>
      </c>
      <c r="D167" s="40" t="s">
        <v>303</v>
      </c>
      <c r="E167" s="42">
        <v>335</v>
      </c>
      <c r="F167" s="190">
        <v>1</v>
      </c>
      <c r="G167" s="43">
        <v>336</v>
      </c>
      <c r="H167" s="44"/>
      <c r="I167" s="45"/>
      <c r="J167" s="43">
        <v>0</v>
      </c>
      <c r="K167" s="46"/>
      <c r="L167" s="47">
        <v>1081084.9459200001</v>
      </c>
      <c r="N167" s="45"/>
      <c r="O167" s="45"/>
      <c r="P167" s="45"/>
      <c r="Q167" s="45"/>
      <c r="S167" s="190">
        <v>335</v>
      </c>
    </row>
    <row r="168" spans="1:21" ht="10.5" hidden="1" x14ac:dyDescent="0.25">
      <c r="A168" s="40">
        <v>0</v>
      </c>
      <c r="B168" s="40">
        <v>0</v>
      </c>
      <c r="C168" s="40">
        <v>0</v>
      </c>
      <c r="D168" s="40">
        <v>0</v>
      </c>
      <c r="E168" s="55"/>
      <c r="F168" s="56"/>
      <c r="G168" s="56"/>
      <c r="H168" s="56"/>
      <c r="I168" s="57"/>
      <c r="J168" s="56"/>
      <c r="K168" s="46"/>
      <c r="L168" s="47">
        <v>0</v>
      </c>
      <c r="N168" s="45"/>
      <c r="O168" s="45"/>
      <c r="P168" s="45"/>
      <c r="Q168" s="45"/>
      <c r="S168" s="190" t="e">
        <v>#N/A</v>
      </c>
    </row>
    <row r="169" spans="1:21" ht="10.5" hidden="1" x14ac:dyDescent="0.25">
      <c r="A169" s="40">
        <v>0</v>
      </c>
      <c r="B169" s="40">
        <v>0</v>
      </c>
      <c r="C169" s="40">
        <v>0</v>
      </c>
      <c r="D169" s="40">
        <v>0</v>
      </c>
      <c r="E169" s="44"/>
      <c r="F169" s="58"/>
      <c r="H169" s="44"/>
      <c r="I169" s="45"/>
      <c r="K169" s="46"/>
      <c r="L169" s="47">
        <v>0</v>
      </c>
      <c r="N169" s="45"/>
      <c r="O169" s="45"/>
      <c r="P169" s="45"/>
      <c r="Q169" s="45"/>
      <c r="S169" s="190" t="e">
        <v>#N/A</v>
      </c>
      <c r="T169" s="38" t="s">
        <v>277</v>
      </c>
      <c r="U169" s="34"/>
    </row>
    <row r="170" spans="1:21" ht="10.5" hidden="1" x14ac:dyDescent="0.25">
      <c r="A170" s="40"/>
      <c r="B170" s="41"/>
      <c r="C170" s="41"/>
      <c r="D170" s="40"/>
      <c r="E170" s="44"/>
      <c r="F170" s="58"/>
      <c r="H170" s="44"/>
      <c r="I170" s="45"/>
      <c r="K170" s="46"/>
      <c r="L170" s="47">
        <v>0</v>
      </c>
      <c r="N170" s="45"/>
      <c r="O170" s="45"/>
      <c r="P170" s="45"/>
      <c r="Q170" s="45"/>
      <c r="S170" s="190" t="e">
        <v>#N/A</v>
      </c>
      <c r="T170" s="38"/>
      <c r="U170" s="34"/>
    </row>
    <row r="171" spans="1:21" ht="10.5" hidden="1" x14ac:dyDescent="0.25">
      <c r="A171" s="40"/>
      <c r="B171" s="41"/>
      <c r="C171" s="41"/>
      <c r="D171" s="40"/>
      <c r="E171" s="44"/>
      <c r="F171" s="58"/>
      <c r="H171" s="44"/>
      <c r="I171" s="45"/>
      <c r="K171" s="46"/>
      <c r="L171" s="47">
        <v>0</v>
      </c>
      <c r="N171" s="45"/>
      <c r="O171" s="45"/>
      <c r="P171" s="45"/>
      <c r="Q171" s="45"/>
      <c r="S171" s="190" t="e">
        <v>#N/A</v>
      </c>
      <c r="T171" s="38"/>
      <c r="U171" s="34"/>
    </row>
    <row r="172" spans="1:21" ht="10.5" hidden="1" x14ac:dyDescent="0.25">
      <c r="A172" s="40"/>
      <c r="B172" s="41"/>
      <c r="C172" s="41"/>
      <c r="D172" s="40"/>
      <c r="E172" s="44"/>
      <c r="F172" s="58"/>
      <c r="H172" s="44"/>
      <c r="I172" s="45"/>
      <c r="K172" s="46"/>
      <c r="L172" s="47">
        <v>0</v>
      </c>
      <c r="N172" s="45"/>
      <c r="O172" s="45"/>
      <c r="P172" s="45"/>
      <c r="Q172" s="45"/>
      <c r="S172" s="190" t="e">
        <v>#N/A</v>
      </c>
      <c r="T172" s="38"/>
      <c r="U172" s="34"/>
    </row>
    <row r="173" spans="1:21" ht="10.5" x14ac:dyDescent="0.25">
      <c r="A173" s="40" t="s">
        <v>280</v>
      </c>
      <c r="B173" s="41">
        <v>0</v>
      </c>
      <c r="C173" s="41">
        <v>6907</v>
      </c>
      <c r="D173" s="40" t="s">
        <v>4</v>
      </c>
      <c r="E173" s="44"/>
      <c r="F173" s="58"/>
      <c r="G173" s="43">
        <v>0</v>
      </c>
      <c r="H173" s="42">
        <v>532</v>
      </c>
      <c r="I173" s="42">
        <v>341</v>
      </c>
      <c r="J173" s="43">
        <v>873</v>
      </c>
      <c r="K173" s="46"/>
      <c r="L173" s="47">
        <v>4157009.01504</v>
      </c>
      <c r="N173" s="45"/>
      <c r="O173" s="45"/>
      <c r="P173" s="45"/>
      <c r="Q173" s="45"/>
      <c r="S173" s="190">
        <v>532</v>
      </c>
      <c r="T173" s="190">
        <v>341</v>
      </c>
      <c r="U173" s="48"/>
    </row>
    <row r="174" spans="1:21" ht="10.5" x14ac:dyDescent="0.25">
      <c r="A174" s="40" t="s">
        <v>280</v>
      </c>
      <c r="B174" s="41">
        <v>0</v>
      </c>
      <c r="C174" s="41">
        <v>4064</v>
      </c>
      <c r="D174" s="40" t="s">
        <v>216</v>
      </c>
      <c r="E174" s="44"/>
      <c r="F174" s="58"/>
      <c r="G174" s="43">
        <v>0</v>
      </c>
      <c r="H174" s="42">
        <v>814</v>
      </c>
      <c r="I174" s="42">
        <v>540</v>
      </c>
      <c r="J174" s="43">
        <v>1354</v>
      </c>
      <c r="K174" s="46"/>
      <c r="L174" s="47">
        <v>6453816.4454399999</v>
      </c>
      <c r="N174" s="45"/>
      <c r="O174" s="51"/>
      <c r="P174" s="45"/>
      <c r="Q174" s="45"/>
      <c r="S174" s="190">
        <v>814</v>
      </c>
      <c r="T174" s="190">
        <v>540</v>
      </c>
      <c r="U174" s="48"/>
    </row>
    <row r="175" spans="1:21" ht="10.5" x14ac:dyDescent="0.25">
      <c r="A175" s="40" t="s">
        <v>280</v>
      </c>
      <c r="B175" s="41">
        <v>0</v>
      </c>
      <c r="C175" s="41">
        <v>4025</v>
      </c>
      <c r="D175" s="40" t="s">
        <v>219</v>
      </c>
      <c r="E175" s="44"/>
      <c r="F175" s="58"/>
      <c r="G175" s="43">
        <v>0</v>
      </c>
      <c r="H175" s="42">
        <v>439</v>
      </c>
      <c r="I175" s="42">
        <v>270</v>
      </c>
      <c r="J175" s="43">
        <v>709</v>
      </c>
      <c r="K175" s="46"/>
      <c r="L175" s="47">
        <v>3372083.44704</v>
      </c>
      <c r="N175" s="45"/>
      <c r="O175" s="45"/>
      <c r="P175" s="45"/>
      <c r="Q175" s="45"/>
      <c r="S175" s="190">
        <v>439</v>
      </c>
      <c r="T175" s="190">
        <v>270</v>
      </c>
    </row>
    <row r="176" spans="1:21" ht="10.5" x14ac:dyDescent="0.25">
      <c r="A176" s="40" t="s">
        <v>280</v>
      </c>
      <c r="B176" s="41">
        <v>0</v>
      </c>
      <c r="C176" s="41">
        <v>4041</v>
      </c>
      <c r="D176" s="40" t="s">
        <v>220</v>
      </c>
      <c r="E176" s="44"/>
      <c r="F176" s="58"/>
      <c r="G176" s="43">
        <v>0</v>
      </c>
      <c r="H176" s="42">
        <v>524</v>
      </c>
      <c r="I176" s="42">
        <v>380</v>
      </c>
      <c r="J176" s="43">
        <v>904</v>
      </c>
      <c r="K176" s="46"/>
      <c r="L176" s="47">
        <v>4320115.1078399997</v>
      </c>
      <c r="N176" s="45"/>
      <c r="O176" s="45"/>
      <c r="P176" s="45"/>
      <c r="Q176" s="45"/>
      <c r="S176" s="190">
        <v>524</v>
      </c>
      <c r="T176" s="190">
        <v>380</v>
      </c>
    </row>
    <row r="177" spans="1:20" ht="10.5" x14ac:dyDescent="0.25">
      <c r="A177" s="40" t="s">
        <v>279</v>
      </c>
      <c r="B177" s="41" t="s">
        <v>221</v>
      </c>
      <c r="C177" s="41">
        <v>5400</v>
      </c>
      <c r="D177" s="40" t="s">
        <v>222</v>
      </c>
      <c r="E177" s="44"/>
      <c r="F177" s="58"/>
      <c r="G177" s="43">
        <v>0</v>
      </c>
      <c r="H177" s="42">
        <v>965</v>
      </c>
      <c r="I177" s="42">
        <v>594</v>
      </c>
      <c r="J177" s="43">
        <v>1559</v>
      </c>
      <c r="K177" s="46"/>
      <c r="L177" s="47">
        <v>7414954.2028800007</v>
      </c>
      <c r="N177" s="45"/>
      <c r="O177" s="45"/>
      <c r="P177" s="45"/>
      <c r="Q177" s="45"/>
      <c r="S177" s="190">
        <v>965</v>
      </c>
      <c r="T177" s="190">
        <v>594</v>
      </c>
    </row>
    <row r="178" spans="1:20" ht="10.5" x14ac:dyDescent="0.25">
      <c r="A178" s="40" t="s">
        <v>280</v>
      </c>
      <c r="B178" s="41">
        <v>0</v>
      </c>
      <c r="C178" s="41">
        <v>6906</v>
      </c>
      <c r="D178" s="40" t="s">
        <v>5</v>
      </c>
      <c r="E178" s="44"/>
      <c r="F178" s="58"/>
      <c r="G178" s="43">
        <v>0</v>
      </c>
      <c r="H178" s="42">
        <v>682</v>
      </c>
      <c r="I178" s="42">
        <v>458</v>
      </c>
      <c r="J178" s="43">
        <v>1140</v>
      </c>
      <c r="K178" s="46"/>
      <c r="L178" s="47">
        <v>5435717.5756800007</v>
      </c>
      <c r="N178" s="45"/>
      <c r="O178" s="51"/>
      <c r="P178" s="45"/>
      <c r="Q178" s="45"/>
      <c r="S178" s="190">
        <v>682</v>
      </c>
      <c r="T178" s="190">
        <v>458</v>
      </c>
    </row>
    <row r="179" spans="1:20" ht="10.5" x14ac:dyDescent="0.25">
      <c r="A179" s="40" t="s">
        <v>281</v>
      </c>
      <c r="B179" s="41">
        <v>0</v>
      </c>
      <c r="C179" s="41">
        <v>6102</v>
      </c>
      <c r="D179" s="40" t="s">
        <v>6</v>
      </c>
      <c r="E179" s="44"/>
      <c r="F179" s="58"/>
      <c r="G179" s="43">
        <v>0</v>
      </c>
      <c r="H179" s="42">
        <v>396</v>
      </c>
      <c r="I179" s="42">
        <v>222</v>
      </c>
      <c r="J179" s="43">
        <v>618</v>
      </c>
      <c r="K179" s="46"/>
      <c r="L179" s="47">
        <v>2931588.9791999999</v>
      </c>
      <c r="N179" s="45"/>
      <c r="O179" s="45"/>
      <c r="P179" s="45"/>
      <c r="Q179" s="45"/>
      <c r="S179" s="190">
        <v>396</v>
      </c>
      <c r="T179" s="190">
        <v>222</v>
      </c>
    </row>
    <row r="180" spans="1:20" ht="10.5" x14ac:dyDescent="0.25">
      <c r="A180" s="40" t="s">
        <v>280</v>
      </c>
      <c r="B180" s="41">
        <v>0</v>
      </c>
      <c r="C180" s="41">
        <v>4029</v>
      </c>
      <c r="D180" s="40" t="s">
        <v>304</v>
      </c>
      <c r="E180" s="44"/>
      <c r="F180" s="58"/>
      <c r="G180" s="43">
        <v>0</v>
      </c>
      <c r="H180" s="42">
        <v>868</v>
      </c>
      <c r="I180" s="42">
        <v>569</v>
      </c>
      <c r="J180" s="43">
        <v>1437</v>
      </c>
      <c r="K180" s="46"/>
      <c r="L180" s="47">
        <v>6847071.35616</v>
      </c>
      <c r="N180" s="45"/>
      <c r="O180" s="45"/>
      <c r="P180" s="45"/>
      <c r="Q180" s="45"/>
      <c r="S180" s="190">
        <v>868</v>
      </c>
      <c r="T180" s="190">
        <v>569</v>
      </c>
    </row>
    <row r="181" spans="1:20" ht="10.5" x14ac:dyDescent="0.25">
      <c r="A181" s="40" t="s">
        <v>280</v>
      </c>
      <c r="B181" s="41">
        <v>0</v>
      </c>
      <c r="C181" s="41">
        <v>4100</v>
      </c>
      <c r="D181" s="40" t="s">
        <v>225</v>
      </c>
      <c r="E181" s="44"/>
      <c r="F181" s="58"/>
      <c r="G181" s="43">
        <v>0</v>
      </c>
      <c r="H181" s="42">
        <v>991</v>
      </c>
      <c r="I181" s="42">
        <v>639</v>
      </c>
      <c r="J181" s="43">
        <v>1630</v>
      </c>
      <c r="K181" s="46"/>
      <c r="L181" s="47">
        <v>7762985.879040001</v>
      </c>
      <c r="N181" s="45"/>
      <c r="O181" s="45"/>
      <c r="P181" s="45"/>
      <c r="Q181" s="45"/>
      <c r="S181" s="190">
        <v>991</v>
      </c>
      <c r="T181" s="190">
        <v>639</v>
      </c>
    </row>
    <row r="182" spans="1:20" ht="10.5" x14ac:dyDescent="0.25">
      <c r="A182" s="40" t="s">
        <v>280</v>
      </c>
      <c r="B182" s="41">
        <v>0</v>
      </c>
      <c r="C182" s="41">
        <v>6908</v>
      </c>
      <c r="D182" s="40" t="s">
        <v>7</v>
      </c>
      <c r="E182" s="44"/>
      <c r="F182" s="58"/>
      <c r="G182" s="43">
        <v>0</v>
      </c>
      <c r="H182" s="42">
        <v>729</v>
      </c>
      <c r="I182" s="42">
        <v>484</v>
      </c>
      <c r="J182" s="43">
        <v>1213</v>
      </c>
      <c r="K182" s="46"/>
      <c r="L182" s="47">
        <v>5781876.9523200002</v>
      </c>
      <c r="N182" s="45"/>
      <c r="O182" s="45"/>
      <c r="P182" s="45"/>
      <c r="Q182" s="45"/>
      <c r="S182" s="190">
        <v>729</v>
      </c>
      <c r="T182" s="190">
        <v>484</v>
      </c>
    </row>
    <row r="183" spans="1:20" ht="10.5" x14ac:dyDescent="0.25">
      <c r="A183" s="40" t="s">
        <v>280</v>
      </c>
      <c r="B183" s="41">
        <v>0</v>
      </c>
      <c r="C183" s="41">
        <v>6905</v>
      </c>
      <c r="D183" s="40" t="s">
        <v>226</v>
      </c>
      <c r="E183" s="44"/>
      <c r="F183" s="58"/>
      <c r="G183" s="43">
        <v>0</v>
      </c>
      <c r="H183" s="42">
        <v>538</v>
      </c>
      <c r="I183" s="42">
        <v>346</v>
      </c>
      <c r="J183" s="43">
        <v>884</v>
      </c>
      <c r="K183" s="46"/>
      <c r="L183" s="47">
        <v>4209793.4592000004</v>
      </c>
      <c r="N183" s="45"/>
      <c r="O183" s="45"/>
      <c r="P183" s="45"/>
      <c r="Q183" s="45"/>
      <c r="S183" s="190">
        <v>538</v>
      </c>
      <c r="T183" s="190">
        <v>346</v>
      </c>
    </row>
    <row r="184" spans="1:20" ht="10.5" x14ac:dyDescent="0.25">
      <c r="A184" s="40" t="s">
        <v>281</v>
      </c>
      <c r="B184" s="41">
        <v>0</v>
      </c>
      <c r="C184" s="41">
        <v>4024</v>
      </c>
      <c r="D184" s="40" t="s">
        <v>229</v>
      </c>
      <c r="E184" s="44"/>
      <c r="F184" s="58"/>
      <c r="G184" s="43">
        <v>0</v>
      </c>
      <c r="H184" s="42">
        <v>389</v>
      </c>
      <c r="I184" s="42">
        <v>231</v>
      </c>
      <c r="J184" s="43">
        <v>620</v>
      </c>
      <c r="K184" s="46"/>
      <c r="L184" s="47">
        <v>2945847.2601600001</v>
      </c>
      <c r="N184" s="45"/>
      <c r="O184" s="45"/>
      <c r="P184" s="45"/>
      <c r="Q184" s="14">
        <v>0</v>
      </c>
      <c r="S184" s="190">
        <v>389</v>
      </c>
      <c r="T184" s="190">
        <v>231</v>
      </c>
    </row>
    <row r="185" spans="1:20" ht="10.5" x14ac:dyDescent="0.25">
      <c r="A185" s="40" t="s">
        <v>281</v>
      </c>
      <c r="B185" s="41">
        <v>0</v>
      </c>
      <c r="C185" s="41">
        <v>4010</v>
      </c>
      <c r="D185" s="40" t="s">
        <v>230</v>
      </c>
      <c r="E185" s="44"/>
      <c r="F185" s="58"/>
      <c r="G185" s="43">
        <v>0</v>
      </c>
      <c r="H185" s="42">
        <v>382</v>
      </c>
      <c r="I185" s="42">
        <v>240</v>
      </c>
      <c r="J185" s="43">
        <v>622</v>
      </c>
      <c r="K185" s="46"/>
      <c r="L185" s="47">
        <v>2960105.5411200002</v>
      </c>
      <c r="N185" s="45"/>
      <c r="O185" s="45"/>
      <c r="P185" s="45"/>
      <c r="Q185" s="14">
        <v>0</v>
      </c>
      <c r="S185" s="190">
        <v>382</v>
      </c>
      <c r="T185" s="190">
        <v>240</v>
      </c>
    </row>
    <row r="186" spans="1:20" ht="10.5" x14ac:dyDescent="0.25">
      <c r="A186" s="40" t="s">
        <v>280</v>
      </c>
      <c r="B186" s="41">
        <v>0</v>
      </c>
      <c r="C186" s="41">
        <v>4021</v>
      </c>
      <c r="D186" s="40" t="s">
        <v>223</v>
      </c>
      <c r="E186" s="44"/>
      <c r="F186" s="58"/>
      <c r="G186" s="43">
        <v>0</v>
      </c>
      <c r="H186" s="42">
        <v>616</v>
      </c>
      <c r="I186" s="42">
        <v>397</v>
      </c>
      <c r="J186" s="43">
        <v>1013</v>
      </c>
      <c r="K186" s="46"/>
      <c r="L186" s="47">
        <v>4824411.7824000008</v>
      </c>
      <c r="N186" s="45"/>
      <c r="O186" s="14"/>
      <c r="P186" s="45"/>
      <c r="Q186" s="14">
        <v>0</v>
      </c>
      <c r="R186" s="48"/>
      <c r="S186" s="190">
        <v>616</v>
      </c>
      <c r="T186" s="190">
        <v>397</v>
      </c>
    </row>
    <row r="187" spans="1:20" ht="10.5" x14ac:dyDescent="0.25">
      <c r="A187" s="40" t="s">
        <v>280</v>
      </c>
      <c r="B187" s="41">
        <v>0</v>
      </c>
      <c r="C187" s="41">
        <v>4613</v>
      </c>
      <c r="D187" s="40" t="s">
        <v>232</v>
      </c>
      <c r="E187" s="44"/>
      <c r="F187" s="58"/>
      <c r="G187" s="43">
        <v>0</v>
      </c>
      <c r="H187" s="42">
        <v>361</v>
      </c>
      <c r="I187" s="42">
        <v>264</v>
      </c>
      <c r="J187" s="43">
        <v>625</v>
      </c>
      <c r="K187" s="46"/>
      <c r="L187" s="47">
        <v>2987541.9302400001</v>
      </c>
      <c r="N187" s="45"/>
      <c r="O187" s="45"/>
      <c r="P187" s="45"/>
      <c r="Q187" s="45"/>
      <c r="S187" s="190">
        <v>361</v>
      </c>
      <c r="T187" s="190">
        <v>264</v>
      </c>
    </row>
    <row r="188" spans="1:20" ht="10.5" x14ac:dyDescent="0.25">
      <c r="A188" s="40" t="s">
        <v>280</v>
      </c>
      <c r="B188" s="41">
        <v>0</v>
      </c>
      <c r="C188" s="41">
        <v>4101</v>
      </c>
      <c r="D188" s="40" t="s">
        <v>345</v>
      </c>
      <c r="E188" s="44"/>
      <c r="F188" s="58"/>
      <c r="G188" s="43">
        <v>0</v>
      </c>
      <c r="H188" s="42">
        <v>915</v>
      </c>
      <c r="I188" s="42">
        <v>623</v>
      </c>
      <c r="J188" s="43">
        <v>1538</v>
      </c>
      <c r="K188" s="46"/>
      <c r="L188" s="47">
        <v>7336389.6345600002</v>
      </c>
      <c r="N188" s="45"/>
      <c r="O188" s="14"/>
      <c r="P188" s="45"/>
      <c r="Q188" s="45"/>
      <c r="S188" s="190">
        <v>915</v>
      </c>
      <c r="T188" s="190">
        <v>623</v>
      </c>
    </row>
    <row r="189" spans="1:20" ht="10.5" x14ac:dyDescent="0.25">
      <c r="A189" s="40" t="s">
        <v>279</v>
      </c>
      <c r="B189" s="41" t="s">
        <v>233</v>
      </c>
      <c r="C189" s="41">
        <v>5401</v>
      </c>
      <c r="D189" s="40" t="s">
        <v>234</v>
      </c>
      <c r="E189" s="44"/>
      <c r="F189" s="58"/>
      <c r="G189" s="43">
        <v>0</v>
      </c>
      <c r="H189" s="42">
        <v>855</v>
      </c>
      <c r="I189" s="42">
        <v>577</v>
      </c>
      <c r="J189" s="43">
        <v>1432</v>
      </c>
      <c r="K189" s="46"/>
      <c r="L189" s="47">
        <v>6828996.4646400008</v>
      </c>
      <c r="N189" s="45"/>
      <c r="O189" s="51"/>
      <c r="P189" s="45"/>
      <c r="Q189" s="45"/>
      <c r="S189" s="190">
        <v>855</v>
      </c>
      <c r="T189" s="190">
        <v>577</v>
      </c>
    </row>
    <row r="190" spans="1:20" ht="10.5" x14ac:dyDescent="0.25">
      <c r="A190" s="40" t="s">
        <v>280</v>
      </c>
      <c r="B190" s="41">
        <v>0</v>
      </c>
      <c r="C190" s="41">
        <v>4502</v>
      </c>
      <c r="D190" s="40" t="s">
        <v>235</v>
      </c>
      <c r="E190" s="44"/>
      <c r="F190" s="58"/>
      <c r="G190" s="43">
        <v>0</v>
      </c>
      <c r="H190" s="42">
        <v>951</v>
      </c>
      <c r="I190" s="42">
        <v>583</v>
      </c>
      <c r="J190" s="43">
        <v>1534</v>
      </c>
      <c r="K190" s="46"/>
      <c r="L190" s="47">
        <v>7295199.0451199999</v>
      </c>
      <c r="N190" s="45"/>
      <c r="O190" s="45"/>
      <c r="P190" s="45"/>
      <c r="Q190" s="45"/>
      <c r="S190" s="190">
        <v>951</v>
      </c>
      <c r="T190" s="190">
        <v>583</v>
      </c>
    </row>
    <row r="191" spans="1:20" ht="10.5" x14ac:dyDescent="0.25">
      <c r="A191" s="40" t="s">
        <v>280</v>
      </c>
      <c r="B191" s="41">
        <v>0</v>
      </c>
      <c r="C191" s="41">
        <v>4616</v>
      </c>
      <c r="D191" s="40" t="s">
        <v>236</v>
      </c>
      <c r="E191" s="44"/>
      <c r="F191" s="58"/>
      <c r="G191" s="43">
        <v>0</v>
      </c>
      <c r="H191" s="42">
        <v>897</v>
      </c>
      <c r="I191" s="42">
        <v>490</v>
      </c>
      <c r="J191" s="43">
        <v>1387</v>
      </c>
      <c r="K191" s="46"/>
      <c r="L191" s="47">
        <v>6574723.7875200007</v>
      </c>
      <c r="N191" s="45"/>
      <c r="O191" s="45"/>
      <c r="P191" s="45"/>
      <c r="Q191" s="45"/>
      <c r="S191" s="190">
        <v>897</v>
      </c>
      <c r="T191" s="190">
        <v>490</v>
      </c>
    </row>
    <row r="192" spans="1:20" ht="10.5" x14ac:dyDescent="0.25">
      <c r="A192" s="40" t="s">
        <v>281</v>
      </c>
      <c r="B192" s="41">
        <v>0</v>
      </c>
      <c r="C192" s="41">
        <v>4004</v>
      </c>
      <c r="D192" s="40" t="s">
        <v>228</v>
      </c>
      <c r="E192" s="44"/>
      <c r="F192" s="58"/>
      <c r="G192" s="43">
        <v>0</v>
      </c>
      <c r="H192" s="42">
        <v>499</v>
      </c>
      <c r="I192" s="42">
        <v>342</v>
      </c>
      <c r="J192" s="43">
        <v>841</v>
      </c>
      <c r="K192" s="46"/>
      <c r="L192" s="47">
        <v>4012409.8828800004</v>
      </c>
      <c r="N192" s="45"/>
      <c r="O192" s="45"/>
      <c r="P192" s="45"/>
      <c r="Q192" s="45"/>
      <c r="S192" s="190">
        <v>499</v>
      </c>
      <c r="T192" s="190">
        <v>342</v>
      </c>
    </row>
    <row r="193" spans="1:22" ht="10.5" x14ac:dyDescent="0.25">
      <c r="A193" s="40" t="s">
        <v>280</v>
      </c>
      <c r="B193" s="41">
        <v>0</v>
      </c>
      <c r="C193" s="41">
        <v>4027</v>
      </c>
      <c r="D193" s="40" t="s">
        <v>237</v>
      </c>
      <c r="E193" s="44"/>
      <c r="F193" s="58"/>
      <c r="G193" s="43">
        <v>0</v>
      </c>
      <c r="H193" s="42">
        <v>482</v>
      </c>
      <c r="I193" s="42">
        <v>348</v>
      </c>
      <c r="J193" s="43">
        <v>830</v>
      </c>
      <c r="K193" s="46"/>
      <c r="L193" s="47">
        <v>3965962.4524800004</v>
      </c>
      <c r="N193" s="45"/>
      <c r="O193" s="45"/>
      <c r="P193" s="45"/>
      <c r="Q193" s="45"/>
      <c r="S193" s="190">
        <v>482</v>
      </c>
      <c r="T193" s="190">
        <v>348</v>
      </c>
    </row>
    <row r="194" spans="1:22" ht="10.5" x14ac:dyDescent="0.25">
      <c r="A194" s="40" t="s">
        <v>280</v>
      </c>
      <c r="B194" s="41">
        <v>0</v>
      </c>
      <c r="C194" s="41">
        <v>4032</v>
      </c>
      <c r="D194" s="40" t="s">
        <v>217</v>
      </c>
      <c r="E194" s="44"/>
      <c r="F194" s="58"/>
      <c r="G194" s="43">
        <v>0</v>
      </c>
      <c r="H194" s="42">
        <v>867</v>
      </c>
      <c r="I194" s="42">
        <v>545</v>
      </c>
      <c r="J194" s="43">
        <v>1412</v>
      </c>
      <c r="K194" s="46"/>
      <c r="L194" s="47">
        <v>6719827.0003200006</v>
      </c>
      <c r="N194" s="45"/>
      <c r="O194" s="45"/>
      <c r="P194" s="45"/>
      <c r="Q194" s="45"/>
      <c r="S194" s="190">
        <v>867</v>
      </c>
      <c r="T194" s="190">
        <v>545</v>
      </c>
    </row>
    <row r="195" spans="1:22" ht="10.5" x14ac:dyDescent="0.25">
      <c r="A195" s="40" t="s">
        <v>280</v>
      </c>
      <c r="B195" s="41">
        <v>0</v>
      </c>
      <c r="C195" s="41">
        <v>4019</v>
      </c>
      <c r="D195" s="40" t="s">
        <v>238</v>
      </c>
      <c r="E195" s="44"/>
      <c r="F195" s="58"/>
      <c r="G195" s="43">
        <v>0</v>
      </c>
      <c r="H195" s="42">
        <v>511</v>
      </c>
      <c r="I195" s="42">
        <v>330</v>
      </c>
      <c r="J195" s="43">
        <v>841</v>
      </c>
      <c r="K195" s="46"/>
      <c r="L195" s="47">
        <v>4005496.7769600004</v>
      </c>
      <c r="N195" s="45"/>
      <c r="O195" s="51"/>
      <c r="P195" s="45"/>
      <c r="Q195" s="45"/>
      <c r="S195" s="190">
        <v>511</v>
      </c>
      <c r="T195" s="190">
        <v>330</v>
      </c>
    </row>
    <row r="196" spans="1:22" ht="10.5" x14ac:dyDescent="0.25">
      <c r="A196" s="40" t="s">
        <v>281</v>
      </c>
      <c r="B196" s="41">
        <v>0</v>
      </c>
      <c r="C196" s="41">
        <v>4013</v>
      </c>
      <c r="D196" s="40" t="s">
        <v>239</v>
      </c>
      <c r="E196" s="44"/>
      <c r="F196" s="58"/>
      <c r="G196" s="43">
        <v>0</v>
      </c>
      <c r="H196" s="42">
        <v>221</v>
      </c>
      <c r="I196" s="42">
        <v>151</v>
      </c>
      <c r="J196" s="43">
        <v>372</v>
      </c>
      <c r="K196" s="46"/>
      <c r="L196" s="47">
        <v>1774651.8988800002</v>
      </c>
      <c r="N196" s="45"/>
      <c r="O196" s="45"/>
      <c r="P196" s="45"/>
      <c r="Q196" s="14">
        <v>0</v>
      </c>
      <c r="S196" s="190">
        <v>221</v>
      </c>
      <c r="T196" s="190">
        <v>151</v>
      </c>
    </row>
    <row r="197" spans="1:22" ht="10.5" x14ac:dyDescent="0.25">
      <c r="A197" s="40" t="s">
        <v>279</v>
      </c>
      <c r="B197" s="41" t="s">
        <v>240</v>
      </c>
      <c r="C197" s="41">
        <v>4112</v>
      </c>
      <c r="D197" s="40" t="s">
        <v>241</v>
      </c>
      <c r="E197" s="44"/>
      <c r="F197" s="58"/>
      <c r="G197" s="43">
        <v>0</v>
      </c>
      <c r="H197" s="42">
        <v>639</v>
      </c>
      <c r="I197" s="42">
        <v>404</v>
      </c>
      <c r="J197" s="43">
        <v>1043</v>
      </c>
      <c r="K197" s="46"/>
      <c r="L197" s="47">
        <v>4964546.2003199998</v>
      </c>
      <c r="N197" s="45"/>
      <c r="O197" s="14"/>
      <c r="P197" s="45"/>
      <c r="Q197" s="45"/>
      <c r="S197" s="190">
        <v>639</v>
      </c>
      <c r="T197" s="190">
        <v>404</v>
      </c>
    </row>
    <row r="198" spans="1:22" ht="10.5" x14ac:dyDescent="0.25">
      <c r="A198" s="40" t="s">
        <v>280</v>
      </c>
      <c r="B198" s="41">
        <v>0</v>
      </c>
      <c r="C198" s="41">
        <v>4039</v>
      </c>
      <c r="D198" s="40" t="s">
        <v>349</v>
      </c>
      <c r="E198" s="44"/>
      <c r="F198" s="58"/>
      <c r="G198" s="43">
        <v>0</v>
      </c>
      <c r="H198" s="42">
        <v>528</v>
      </c>
      <c r="I198" s="42">
        <v>359</v>
      </c>
      <c r="J198" s="43">
        <v>887</v>
      </c>
      <c r="K198" s="46"/>
      <c r="L198" s="47">
        <v>4230892.8345600003</v>
      </c>
      <c r="N198" s="45"/>
      <c r="O198" s="45"/>
      <c r="P198" s="45"/>
      <c r="Q198" s="45"/>
      <c r="S198" s="190">
        <v>528</v>
      </c>
      <c r="T198" s="190">
        <v>359</v>
      </c>
    </row>
    <row r="199" spans="1:22" ht="10.5" x14ac:dyDescent="0.25">
      <c r="A199" s="40" t="s">
        <v>280</v>
      </c>
      <c r="B199" s="41">
        <v>0</v>
      </c>
      <c r="C199" s="41">
        <v>4006</v>
      </c>
      <c r="D199" s="40" t="s">
        <v>227</v>
      </c>
      <c r="E199" s="44"/>
      <c r="F199" s="58"/>
      <c r="G199" s="43">
        <v>0</v>
      </c>
      <c r="H199" s="42">
        <v>524</v>
      </c>
      <c r="I199" s="42">
        <v>292</v>
      </c>
      <c r="J199" s="43">
        <v>816</v>
      </c>
      <c r="K199" s="46"/>
      <c r="L199" s="47">
        <v>3870187.1308800001</v>
      </c>
      <c r="N199" s="45"/>
      <c r="O199" s="45"/>
      <c r="P199" s="45"/>
      <c r="Q199" s="45"/>
      <c r="S199" s="190">
        <v>524</v>
      </c>
      <c r="T199" s="190">
        <v>292</v>
      </c>
    </row>
    <row r="200" spans="1:22" ht="10.5" x14ac:dyDescent="0.25">
      <c r="A200" s="40" t="s">
        <v>279</v>
      </c>
      <c r="B200" s="41" t="s">
        <v>242</v>
      </c>
      <c r="C200" s="41">
        <v>4023</v>
      </c>
      <c r="D200" s="40" t="s">
        <v>243</v>
      </c>
      <c r="E200" s="44"/>
      <c r="F200" s="58"/>
      <c r="G200" s="43">
        <v>0</v>
      </c>
      <c r="H200" s="42">
        <v>877</v>
      </c>
      <c r="I200" s="42">
        <v>580</v>
      </c>
      <c r="J200" s="43">
        <v>1457</v>
      </c>
      <c r="K200" s="46"/>
      <c r="L200" s="47">
        <v>6944142.8851200007</v>
      </c>
      <c r="N200" s="45"/>
      <c r="O200" s="45"/>
      <c r="P200" s="45"/>
      <c r="Q200" s="45"/>
      <c r="S200" s="190">
        <v>877</v>
      </c>
      <c r="T200" s="190">
        <v>580</v>
      </c>
    </row>
    <row r="201" spans="1:22" ht="10.5" x14ac:dyDescent="0.25">
      <c r="A201" s="40" t="s">
        <v>279</v>
      </c>
      <c r="B201" s="41" t="s">
        <v>244</v>
      </c>
      <c r="C201" s="41">
        <v>4610</v>
      </c>
      <c r="D201" s="40" t="s">
        <v>245</v>
      </c>
      <c r="E201" s="44"/>
      <c r="F201" s="58"/>
      <c r="G201" s="43">
        <v>0</v>
      </c>
      <c r="H201" s="42">
        <v>456</v>
      </c>
      <c r="I201" s="42">
        <v>292</v>
      </c>
      <c r="J201" s="43">
        <v>748</v>
      </c>
      <c r="K201" s="46"/>
      <c r="L201" s="47">
        <v>3561689.7792000002</v>
      </c>
      <c r="N201" s="45"/>
      <c r="O201" s="14"/>
      <c r="P201" s="45"/>
      <c r="Q201" s="45"/>
      <c r="S201" s="190">
        <v>456</v>
      </c>
      <c r="T201" s="190">
        <v>292</v>
      </c>
    </row>
    <row r="202" spans="1:22" ht="10.5" x14ac:dyDescent="0.25">
      <c r="A202" s="40" t="s">
        <v>280</v>
      </c>
      <c r="B202" s="41">
        <v>0</v>
      </c>
      <c r="C202" s="41">
        <v>4040</v>
      </c>
      <c r="D202" s="40" t="s">
        <v>218</v>
      </c>
      <c r="E202" s="44"/>
      <c r="F202" s="58"/>
      <c r="G202" s="43">
        <v>0</v>
      </c>
      <c r="H202" s="42">
        <v>796</v>
      </c>
      <c r="I202" s="42">
        <v>513</v>
      </c>
      <c r="J202" s="43">
        <v>1309</v>
      </c>
      <c r="K202" s="46"/>
      <c r="L202" s="47">
        <v>6234109.2979199998</v>
      </c>
      <c r="N202" s="45"/>
      <c r="O202" s="14"/>
      <c r="P202" s="45"/>
      <c r="Q202" s="45"/>
      <c r="S202" s="190">
        <v>796</v>
      </c>
      <c r="T202" s="190">
        <v>513</v>
      </c>
    </row>
    <row r="203" spans="1:22" ht="10.5" x14ac:dyDescent="0.25">
      <c r="A203" s="40" t="s">
        <v>279</v>
      </c>
      <c r="B203" s="41" t="s">
        <v>246</v>
      </c>
      <c r="C203" s="41">
        <v>4074</v>
      </c>
      <c r="D203" s="40" t="s">
        <v>247</v>
      </c>
      <c r="E203" s="44"/>
      <c r="F203" s="58"/>
      <c r="G203" s="43">
        <v>0</v>
      </c>
      <c r="H203" s="42">
        <v>767</v>
      </c>
      <c r="I203" s="42">
        <v>493</v>
      </c>
      <c r="J203" s="43">
        <v>1260</v>
      </c>
      <c r="K203" s="46"/>
      <c r="L203" s="47">
        <v>6000287.8924800009</v>
      </c>
      <c r="N203" s="45"/>
      <c r="O203" s="14"/>
      <c r="P203" s="45"/>
      <c r="Q203" s="45"/>
      <c r="S203" s="190">
        <v>767</v>
      </c>
      <c r="T203" s="190">
        <v>493</v>
      </c>
    </row>
    <row r="204" spans="1:22" ht="10.5" x14ac:dyDescent="0.25">
      <c r="A204" s="40" t="s">
        <v>280</v>
      </c>
      <c r="B204" s="41">
        <v>0</v>
      </c>
      <c r="C204" s="41">
        <v>4028</v>
      </c>
      <c r="D204" s="40" t="s">
        <v>248</v>
      </c>
      <c r="E204" s="44"/>
      <c r="F204" s="58"/>
      <c r="G204" s="43">
        <v>0</v>
      </c>
      <c r="H204" s="42">
        <v>469</v>
      </c>
      <c r="I204" s="42">
        <v>383</v>
      </c>
      <c r="J204" s="43">
        <v>852</v>
      </c>
      <c r="K204" s="46"/>
      <c r="L204" s="47">
        <v>4085933.6448000004</v>
      </c>
      <c r="N204" s="45"/>
      <c r="O204" s="45"/>
      <c r="P204" s="45"/>
      <c r="Q204" s="45"/>
      <c r="S204" s="190">
        <v>469</v>
      </c>
      <c r="T204" s="190">
        <v>383</v>
      </c>
    </row>
    <row r="205" spans="1:22" ht="10.5" x14ac:dyDescent="0.25">
      <c r="A205" s="40" t="s">
        <v>280</v>
      </c>
      <c r="B205" s="41">
        <v>0</v>
      </c>
      <c r="C205" s="41">
        <v>6909</v>
      </c>
      <c r="D205" s="40" t="s">
        <v>369</v>
      </c>
      <c r="E205" s="44"/>
      <c r="F205" s="58"/>
      <c r="G205" s="43">
        <v>0</v>
      </c>
      <c r="H205" s="42">
        <v>414</v>
      </c>
      <c r="I205" s="42">
        <v>251</v>
      </c>
      <c r="J205" s="43">
        <v>665</v>
      </c>
      <c r="K205" s="46"/>
      <c r="L205" s="47">
        <v>3161521.7625600002</v>
      </c>
      <c r="N205" s="45"/>
      <c r="O205" s="45"/>
      <c r="P205" s="45"/>
      <c r="Q205" s="45"/>
      <c r="R205" s="48"/>
      <c r="S205" s="190">
        <v>414</v>
      </c>
      <c r="T205" s="190">
        <v>251</v>
      </c>
    </row>
    <row r="206" spans="1:22" ht="10.5" x14ac:dyDescent="0.25">
      <c r="A206" s="52" t="s">
        <v>281</v>
      </c>
      <c r="B206" s="53">
        <v>0</v>
      </c>
      <c r="C206" s="53">
        <v>9998</v>
      </c>
      <c r="D206" s="52" t="s">
        <v>224</v>
      </c>
      <c r="E206" s="44"/>
      <c r="F206" s="58"/>
      <c r="G206" s="43">
        <v>0</v>
      </c>
      <c r="H206" s="54">
        <v>432</v>
      </c>
      <c r="I206" s="54">
        <v>81.666666666666671</v>
      </c>
      <c r="J206" s="43">
        <v>513.66666666666663</v>
      </c>
      <c r="K206" s="46"/>
      <c r="L206" s="47">
        <v>2377412.3251200002</v>
      </c>
      <c r="N206" s="45"/>
      <c r="O206" s="45"/>
      <c r="P206" s="54">
        <v>140</v>
      </c>
      <c r="Q206" s="45"/>
      <c r="S206" s="190">
        <v>432</v>
      </c>
      <c r="T206" s="190">
        <v>0</v>
      </c>
      <c r="U206" s="59"/>
      <c r="V206" s="193"/>
    </row>
    <row r="207" spans="1:22" ht="10.5" x14ac:dyDescent="0.25">
      <c r="A207" s="52" t="s">
        <v>281</v>
      </c>
      <c r="B207" s="53">
        <v>0</v>
      </c>
      <c r="C207" s="53">
        <v>9997</v>
      </c>
      <c r="D207" s="52" t="s">
        <v>231</v>
      </c>
      <c r="E207" s="44"/>
      <c r="F207" s="58"/>
      <c r="G207" s="43">
        <v>0</v>
      </c>
      <c r="H207" s="54">
        <v>364</v>
      </c>
      <c r="I207" s="54">
        <v>70</v>
      </c>
      <c r="J207" s="43">
        <v>434</v>
      </c>
      <c r="K207" s="46"/>
      <c r="L207" s="47">
        <v>2009265.4310400002</v>
      </c>
      <c r="N207" s="45"/>
      <c r="O207" s="45"/>
      <c r="P207" s="54">
        <v>120</v>
      </c>
      <c r="Q207" s="45"/>
      <c r="S207" s="190">
        <v>364</v>
      </c>
      <c r="T207" s="190">
        <v>0</v>
      </c>
      <c r="V207" s="193"/>
    </row>
    <row r="208" spans="1:22" ht="10.5" hidden="1" x14ac:dyDescent="0.25">
      <c r="A208" s="40"/>
      <c r="B208" s="41"/>
      <c r="C208" s="41"/>
      <c r="D208" s="40"/>
      <c r="E208" s="44"/>
      <c r="F208" s="58"/>
      <c r="H208" s="58"/>
      <c r="I208" s="58"/>
      <c r="K208" s="46"/>
      <c r="L208" s="47"/>
      <c r="N208" s="45"/>
      <c r="O208" s="45"/>
      <c r="P208" s="45"/>
      <c r="Q208" s="45"/>
    </row>
    <row r="209" spans="1:95" ht="10.5" hidden="1" x14ac:dyDescent="0.25">
      <c r="A209" s="40"/>
      <c r="B209" s="41"/>
      <c r="C209" s="41"/>
      <c r="D209" s="40"/>
      <c r="E209" s="44"/>
      <c r="F209" s="58"/>
      <c r="H209" s="58"/>
      <c r="I209" s="58"/>
      <c r="K209" s="46"/>
      <c r="L209" s="47"/>
      <c r="N209" s="45"/>
      <c r="O209" s="45"/>
      <c r="P209" s="45"/>
      <c r="Q209" s="45"/>
    </row>
    <row r="210" spans="1:95" ht="10.5" hidden="1" x14ac:dyDescent="0.25">
      <c r="A210" s="40"/>
      <c r="B210" s="41"/>
      <c r="C210" s="41"/>
      <c r="D210" s="40"/>
      <c r="E210" s="44"/>
      <c r="F210" s="58"/>
      <c r="H210" s="58"/>
      <c r="I210" s="58"/>
      <c r="K210" s="46"/>
      <c r="L210" s="47"/>
      <c r="N210" s="45"/>
      <c r="O210" s="45"/>
      <c r="P210" s="45"/>
      <c r="Q210" s="45"/>
    </row>
    <row r="211" spans="1:95" s="13" customFormat="1" ht="10.5" x14ac:dyDescent="0.25">
      <c r="C211" s="60" t="s">
        <v>249</v>
      </c>
      <c r="D211" s="61" t="s">
        <v>278</v>
      </c>
      <c r="E211" s="6">
        <v>23461</v>
      </c>
      <c r="F211" s="6">
        <v>35</v>
      </c>
      <c r="G211" s="6">
        <v>23496</v>
      </c>
      <c r="H211" s="6">
        <v>0</v>
      </c>
      <c r="I211" s="6">
        <v>0</v>
      </c>
      <c r="J211" s="6">
        <v>0</v>
      </c>
      <c r="K211" s="4"/>
      <c r="L211" s="47">
        <v>75598725.861119986</v>
      </c>
      <c r="M211" s="6"/>
      <c r="N211" s="26">
        <v>0</v>
      </c>
      <c r="O211" s="26">
        <v>0</v>
      </c>
      <c r="P211" s="26">
        <v>0</v>
      </c>
      <c r="Q211" s="26">
        <v>0</v>
      </c>
      <c r="R211" s="6"/>
      <c r="S211" s="26">
        <v>23461</v>
      </c>
      <c r="T211" s="26">
        <v>0</v>
      </c>
      <c r="U211" s="18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</row>
    <row r="212" spans="1:95" s="13" customFormat="1" ht="10.5" x14ac:dyDescent="0.25">
      <c r="C212" s="60" t="s">
        <v>249</v>
      </c>
      <c r="D212" s="61" t="s">
        <v>279</v>
      </c>
      <c r="E212" s="6">
        <v>0</v>
      </c>
      <c r="F212" s="6">
        <v>0</v>
      </c>
      <c r="G212" s="6">
        <v>0</v>
      </c>
      <c r="H212" s="6">
        <v>4559</v>
      </c>
      <c r="I212" s="6">
        <v>2940</v>
      </c>
      <c r="J212" s="6">
        <v>7499</v>
      </c>
      <c r="K212" s="4"/>
      <c r="L212" s="47">
        <v>35714617.42464</v>
      </c>
      <c r="M212" s="6"/>
      <c r="N212" s="26">
        <v>0</v>
      </c>
      <c r="O212" s="26">
        <v>0</v>
      </c>
      <c r="P212" s="26">
        <v>0</v>
      </c>
      <c r="Q212" s="26">
        <v>0</v>
      </c>
      <c r="R212" s="6"/>
      <c r="S212" s="26">
        <v>4559</v>
      </c>
      <c r="T212" s="26">
        <v>2940</v>
      </c>
      <c r="U212" s="18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</row>
    <row r="213" spans="1:95" s="13" customFormat="1" ht="10.5" x14ac:dyDescent="0.25">
      <c r="C213" s="60" t="s">
        <v>249</v>
      </c>
      <c r="D213" s="62" t="s">
        <v>280</v>
      </c>
      <c r="E213" s="6">
        <v>29135</v>
      </c>
      <c r="F213" s="6">
        <v>66</v>
      </c>
      <c r="G213" s="6">
        <v>29201</v>
      </c>
      <c r="H213" s="6">
        <v>14448</v>
      </c>
      <c r="I213" s="6">
        <v>9405</v>
      </c>
      <c r="J213" s="6">
        <v>23853</v>
      </c>
      <c r="K213" s="6"/>
      <c r="L213" s="47">
        <v>207587313.6568</v>
      </c>
      <c r="M213" s="6"/>
      <c r="N213" s="26">
        <v>0</v>
      </c>
      <c r="O213" s="26">
        <v>0</v>
      </c>
      <c r="P213" s="26">
        <v>0</v>
      </c>
      <c r="Q213" s="26">
        <v>0</v>
      </c>
      <c r="R213" s="6"/>
      <c r="S213" s="26">
        <v>43583</v>
      </c>
      <c r="T213" s="26">
        <v>9405</v>
      </c>
      <c r="U213" s="18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</row>
    <row r="214" spans="1:95" s="13" customFormat="1" ht="10.5" x14ac:dyDescent="0.25">
      <c r="C214" s="60" t="s">
        <v>249</v>
      </c>
      <c r="D214" s="63" t="s">
        <v>281</v>
      </c>
      <c r="E214" s="6">
        <v>1083</v>
      </c>
      <c r="F214" s="6">
        <v>1</v>
      </c>
      <c r="G214" s="6">
        <v>1084</v>
      </c>
      <c r="H214" s="6">
        <v>2683</v>
      </c>
      <c r="I214" s="6">
        <v>1337.6666666666667</v>
      </c>
      <c r="J214" s="6">
        <v>4020.6666666666665</v>
      </c>
      <c r="K214" s="6"/>
      <c r="L214" s="47">
        <v>22499067.274880003</v>
      </c>
      <c r="M214" s="43"/>
      <c r="N214" s="26">
        <v>0</v>
      </c>
      <c r="O214" s="26">
        <v>0</v>
      </c>
      <c r="P214" s="26">
        <v>260</v>
      </c>
      <c r="Q214" s="26">
        <v>0</v>
      </c>
      <c r="R214" s="6"/>
      <c r="S214" s="26">
        <v>3766</v>
      </c>
      <c r="T214" s="26">
        <v>1186</v>
      </c>
      <c r="U214" s="18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</row>
    <row r="215" spans="1:95" s="13" customFormat="1" ht="5.25" customHeight="1" thickBot="1" x14ac:dyDescent="0.3">
      <c r="C215" s="2"/>
      <c r="E215" s="43"/>
      <c r="F215" s="43"/>
      <c r="G215" s="43"/>
      <c r="H215" s="43"/>
      <c r="I215" s="43"/>
      <c r="J215" s="43"/>
      <c r="K215" s="43"/>
      <c r="L215" s="64"/>
      <c r="M215" s="43"/>
      <c r="N215" s="65"/>
      <c r="O215" s="65"/>
      <c r="P215" s="65"/>
      <c r="Q215" s="65"/>
      <c r="R215" s="6"/>
      <c r="S215" s="65"/>
      <c r="T215" s="65"/>
      <c r="U215" s="6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</row>
    <row r="216" spans="1:95" s="13" customFormat="1" ht="11" thickBot="1" x14ac:dyDescent="0.3">
      <c r="C216" s="13" t="s">
        <v>282</v>
      </c>
      <c r="E216" s="6">
        <v>53679</v>
      </c>
      <c r="F216" s="6">
        <v>102</v>
      </c>
      <c r="G216" s="6">
        <v>53781</v>
      </c>
      <c r="H216" s="6">
        <v>21690</v>
      </c>
      <c r="I216" s="6">
        <v>13682.666666666666</v>
      </c>
      <c r="J216" s="6">
        <v>35372.666666666664</v>
      </c>
      <c r="K216" s="6"/>
      <c r="L216" s="67">
        <v>341399724.21743995</v>
      </c>
      <c r="M216" s="6"/>
      <c r="N216" s="26">
        <v>0</v>
      </c>
      <c r="O216" s="26">
        <v>0</v>
      </c>
      <c r="P216" s="26">
        <v>260</v>
      </c>
      <c r="Q216" s="6">
        <v>0</v>
      </c>
      <c r="R216" s="6"/>
      <c r="S216" s="26">
        <v>75369</v>
      </c>
      <c r="T216" s="26">
        <v>13531</v>
      </c>
      <c r="U216" s="18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</row>
    <row r="219" spans="1:95" x14ac:dyDescent="0.2">
      <c r="G219" s="70" t="s">
        <v>283</v>
      </c>
      <c r="H219" s="71"/>
      <c r="I219" s="71"/>
      <c r="J219" s="71"/>
      <c r="K219" s="71"/>
      <c r="L219" s="72"/>
    </row>
    <row r="220" spans="1:95" ht="3" customHeight="1" x14ac:dyDescent="0.2">
      <c r="G220" s="73"/>
      <c r="H220" s="74"/>
      <c r="I220" s="74"/>
      <c r="J220" s="74"/>
      <c r="K220" s="74"/>
      <c r="L220" s="75"/>
    </row>
    <row r="221" spans="1:95" x14ac:dyDescent="0.2">
      <c r="G221" s="73"/>
      <c r="H221" s="74"/>
      <c r="I221" s="74" t="s">
        <v>249</v>
      </c>
      <c r="J221" s="74">
        <v>53781</v>
      </c>
      <c r="K221" s="74"/>
      <c r="L221" s="75"/>
    </row>
    <row r="222" spans="1:95" x14ac:dyDescent="0.2">
      <c r="G222" s="73"/>
      <c r="H222" s="74"/>
      <c r="I222" s="74" t="s">
        <v>284</v>
      </c>
      <c r="J222" s="74">
        <v>-102</v>
      </c>
      <c r="K222" s="74"/>
      <c r="L222" s="75"/>
    </row>
    <row r="223" spans="1:95" x14ac:dyDescent="0.2">
      <c r="G223" s="73"/>
      <c r="H223" s="74"/>
      <c r="I223" s="74" t="s">
        <v>285</v>
      </c>
      <c r="J223" s="74">
        <v>0</v>
      </c>
      <c r="K223" s="74"/>
      <c r="L223" s="75"/>
    </row>
    <row r="224" spans="1:95" x14ac:dyDescent="0.2">
      <c r="G224" s="73"/>
      <c r="H224" s="74"/>
      <c r="I224" s="74" t="s">
        <v>286</v>
      </c>
      <c r="J224" s="76">
        <v>53679</v>
      </c>
      <c r="K224" s="74"/>
      <c r="L224" s="78">
        <v>1</v>
      </c>
    </row>
    <row r="225" spans="7:16" s="43" customFormat="1" x14ac:dyDescent="0.2">
      <c r="G225" s="73"/>
      <c r="H225" s="74"/>
      <c r="I225" s="74"/>
      <c r="J225" s="74"/>
      <c r="K225" s="74"/>
      <c r="L225" s="75"/>
    </row>
    <row r="226" spans="7:16" s="43" customFormat="1" x14ac:dyDescent="0.2">
      <c r="G226" s="77" t="s">
        <v>287</v>
      </c>
      <c r="H226" s="74"/>
      <c r="I226" s="74"/>
      <c r="J226" s="74"/>
      <c r="K226" s="74"/>
      <c r="L226" s="75"/>
    </row>
    <row r="227" spans="7:16" s="43" customFormat="1" x14ac:dyDescent="0.2">
      <c r="G227" s="73"/>
      <c r="H227" s="74"/>
      <c r="I227" s="74" t="s">
        <v>249</v>
      </c>
      <c r="J227" s="74">
        <v>35372.666666666664</v>
      </c>
      <c r="K227" s="74"/>
      <c r="L227" s="78">
        <v>0</v>
      </c>
    </row>
    <row r="228" spans="7:16" s="43" customFormat="1" x14ac:dyDescent="0.2">
      <c r="G228" s="73"/>
      <c r="H228" s="74"/>
      <c r="I228" s="74" t="s">
        <v>285</v>
      </c>
      <c r="J228" s="74">
        <v>-151.6666666666666</v>
      </c>
      <c r="K228" s="74"/>
      <c r="L228" s="78">
        <v>0</v>
      </c>
    </row>
    <row r="229" spans="7:16" s="43" customFormat="1" x14ac:dyDescent="0.2">
      <c r="G229" s="73"/>
      <c r="H229" s="74"/>
      <c r="I229" s="74" t="s">
        <v>288</v>
      </c>
      <c r="J229" s="76">
        <v>35221</v>
      </c>
      <c r="K229" s="74"/>
      <c r="L229" s="78">
        <v>0</v>
      </c>
    </row>
    <row r="230" spans="7:16" s="43" customFormat="1" hidden="1" x14ac:dyDescent="0.2">
      <c r="G230" s="73"/>
      <c r="H230" s="74"/>
      <c r="I230" s="74" t="s">
        <v>289</v>
      </c>
      <c r="J230" s="79"/>
      <c r="K230" s="74"/>
      <c r="L230" s="75"/>
      <c r="P230" s="48" t="s">
        <v>290</v>
      </c>
    </row>
    <row r="231" spans="7:16" s="43" customFormat="1" ht="10.5" x14ac:dyDescent="0.25">
      <c r="G231" s="73"/>
      <c r="H231" s="74"/>
      <c r="I231" s="74" t="s">
        <v>291</v>
      </c>
      <c r="J231" s="80">
        <v>88900</v>
      </c>
      <c r="K231" s="74"/>
      <c r="L231" s="75"/>
    </row>
    <row r="232" spans="7:16" s="43" customFormat="1" x14ac:dyDescent="0.2">
      <c r="G232" s="81"/>
      <c r="H232" s="82"/>
      <c r="I232" s="82"/>
      <c r="J232" s="82"/>
      <c r="K232" s="82"/>
      <c r="L232" s="83"/>
    </row>
  </sheetData>
  <mergeCells count="3">
    <mergeCell ref="E6:F6"/>
    <mergeCell ref="H6:I6"/>
    <mergeCell ref="N6:O6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Y195"/>
  <sheetViews>
    <sheetView workbookViewId="0">
      <selection activeCell="D9" sqref="D9"/>
    </sheetView>
  </sheetViews>
  <sheetFormatPr defaultColWidth="9.1796875" defaultRowHeight="10" x14ac:dyDescent="0.2"/>
  <cols>
    <col min="1" max="1" width="18.1796875" style="131" customWidth="1"/>
    <col min="2" max="2" width="5.54296875" style="131" bestFit="1" customWidth="1"/>
    <col min="3" max="3" width="6.81640625" style="139" bestFit="1" customWidth="1"/>
    <col min="4" max="4" width="37.453125" style="131" customWidth="1"/>
    <col min="5" max="5" width="1.54296875" style="135" customWidth="1"/>
    <col min="6" max="6" width="9.7265625" style="93" customWidth="1"/>
    <col min="7" max="9" width="10.7265625" style="93" customWidth="1"/>
    <col min="10" max="10" width="7.7265625" style="93" bestFit="1" customWidth="1"/>
    <col min="11" max="11" width="10.7265625" style="93" customWidth="1"/>
    <col min="12" max="12" width="7.81640625" style="93" bestFit="1" customWidth="1"/>
    <col min="13" max="13" width="9.26953125" style="93" bestFit="1" customWidth="1"/>
    <col min="14" max="14" width="8.1796875" style="93" customWidth="1"/>
    <col min="15" max="15" width="8.453125" style="93" bestFit="1" customWidth="1"/>
    <col min="16" max="16" width="5.26953125" style="93" hidden="1" customWidth="1"/>
    <col min="17" max="17" width="11" style="93" hidden="1" customWidth="1"/>
    <col min="18" max="18" width="10.26953125" style="93" bestFit="1" customWidth="1"/>
    <col min="19" max="19" width="11.54296875" style="93" hidden="1" customWidth="1"/>
    <col min="20" max="20" width="10.453125" style="93" customWidth="1"/>
    <col min="21" max="21" width="10.26953125" style="93" bestFit="1" customWidth="1"/>
    <col min="22" max="22" width="10.54296875" style="93" hidden="1" customWidth="1"/>
    <col min="23" max="23" width="10.1796875" style="93" customWidth="1"/>
    <col min="24" max="24" width="1.453125" style="120" customWidth="1"/>
    <col min="25" max="16384" width="9.1796875" style="120"/>
  </cols>
  <sheetData>
    <row r="1" spans="1:51" s="85" customFormat="1" ht="10.5" x14ac:dyDescent="0.25">
      <c r="A1" s="84" t="s">
        <v>305</v>
      </c>
      <c r="B1" s="84"/>
      <c r="N1" s="86"/>
      <c r="O1" s="164" t="s">
        <v>306</v>
      </c>
      <c r="R1" s="86"/>
      <c r="T1" s="86"/>
      <c r="U1" s="87"/>
      <c r="V1" s="87" t="s">
        <v>307</v>
      </c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</row>
    <row r="2" spans="1:51" s="85" customFormat="1" ht="13.5" customHeight="1" thickBot="1" x14ac:dyDescent="0.3">
      <c r="A2" s="94" t="s">
        <v>347</v>
      </c>
      <c r="B2" s="84"/>
      <c r="D2" s="91"/>
      <c r="E2" s="91"/>
      <c r="F2" s="86"/>
      <c r="G2" s="86"/>
      <c r="H2" s="86"/>
      <c r="I2" s="86"/>
      <c r="J2" s="86"/>
      <c r="K2" s="86"/>
      <c r="L2" s="86"/>
      <c r="M2" s="92"/>
      <c r="N2" s="92"/>
      <c r="O2" s="86"/>
      <c r="P2" s="86"/>
      <c r="R2" s="86"/>
      <c r="S2" s="86"/>
      <c r="T2" s="86"/>
      <c r="U2" s="201" t="s">
        <v>308</v>
      </c>
      <c r="V2" s="92" t="s">
        <v>308</v>
      </c>
      <c r="W2" s="86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</row>
    <row r="3" spans="1:51" s="85" customFormat="1" ht="13.5" customHeight="1" thickBot="1" x14ac:dyDescent="0.3">
      <c r="A3" s="94" t="s">
        <v>309</v>
      </c>
      <c r="B3" s="95"/>
      <c r="C3" s="96"/>
      <c r="D3" s="91"/>
      <c r="E3" s="91"/>
      <c r="F3" s="215" t="s">
        <v>310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7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</row>
    <row r="4" spans="1:51" s="105" customFormat="1" ht="68.25" customHeight="1" x14ac:dyDescent="0.25">
      <c r="A4" s="98" t="s">
        <v>0</v>
      </c>
      <c r="B4" s="99" t="s">
        <v>266</v>
      </c>
      <c r="C4" s="99" t="s">
        <v>267</v>
      </c>
      <c r="D4" s="98" t="s">
        <v>1</v>
      </c>
      <c r="E4" s="100"/>
      <c r="F4" s="194" t="s">
        <v>311</v>
      </c>
      <c r="G4" s="195" t="s">
        <v>312</v>
      </c>
      <c r="H4" s="195" t="s">
        <v>313</v>
      </c>
      <c r="I4" s="195" t="s">
        <v>314</v>
      </c>
      <c r="J4" s="195" t="s">
        <v>253</v>
      </c>
      <c r="K4" s="195" t="s">
        <v>354</v>
      </c>
      <c r="L4" s="195" t="s">
        <v>315</v>
      </c>
      <c r="M4" s="195" t="s">
        <v>255</v>
      </c>
      <c r="N4" s="195" t="s">
        <v>256</v>
      </c>
      <c r="O4" s="102" t="s">
        <v>316</v>
      </c>
      <c r="P4" s="101" t="s">
        <v>317</v>
      </c>
      <c r="Q4" s="101" t="s">
        <v>318</v>
      </c>
      <c r="R4" s="195" t="s">
        <v>319</v>
      </c>
      <c r="S4" s="102" t="s">
        <v>346</v>
      </c>
      <c r="T4" s="195" t="s">
        <v>355</v>
      </c>
      <c r="U4" s="102" t="s">
        <v>2</v>
      </c>
      <c r="V4" s="165" t="s">
        <v>320</v>
      </c>
      <c r="W4" s="103" t="s">
        <v>321</v>
      </c>
      <c r="X4" s="104"/>
      <c r="Y4" s="221" t="s">
        <v>368</v>
      </c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</row>
    <row r="5" spans="1:51" ht="10.5" x14ac:dyDescent="0.25">
      <c r="A5" s="106" t="s">
        <v>278</v>
      </c>
      <c r="B5" s="106" t="s">
        <v>9</v>
      </c>
      <c r="C5" s="107">
        <v>2173</v>
      </c>
      <c r="D5" s="108" t="s">
        <v>10</v>
      </c>
      <c r="E5" s="109"/>
      <c r="F5" s="196">
        <v>666025.54703999998</v>
      </c>
      <c r="G5" s="197">
        <v>2360.3776000006146</v>
      </c>
      <c r="H5" s="197">
        <v>1880.3007999998517</v>
      </c>
      <c r="I5" s="197">
        <v>0</v>
      </c>
      <c r="J5" s="197">
        <v>0</v>
      </c>
      <c r="K5" s="197">
        <v>47823.506890614983</v>
      </c>
      <c r="L5" s="197">
        <v>660.86843389808416</v>
      </c>
      <c r="M5" s="197">
        <v>121319.408</v>
      </c>
      <c r="N5" s="197">
        <v>0</v>
      </c>
      <c r="O5" s="112">
        <v>23203.5</v>
      </c>
      <c r="P5" s="113"/>
      <c r="Q5" s="114"/>
      <c r="R5" s="197">
        <v>-7239.9375975952107</v>
      </c>
      <c r="S5" s="111"/>
      <c r="T5" s="197">
        <v>42784.991235486428</v>
      </c>
      <c r="U5" s="115">
        <v>202.34476830193307</v>
      </c>
      <c r="V5" s="115">
        <v>0</v>
      </c>
      <c r="W5" s="116">
        <v>899020.90717070678</v>
      </c>
      <c r="Y5" s="222">
        <v>-24102.855800000001</v>
      </c>
    </row>
    <row r="6" spans="1:51" ht="10.5" x14ac:dyDescent="0.25">
      <c r="A6" s="106" t="s">
        <v>278</v>
      </c>
      <c r="B6" s="106" t="s">
        <v>11</v>
      </c>
      <c r="C6" s="107">
        <v>3000</v>
      </c>
      <c r="D6" s="108" t="s">
        <v>12</v>
      </c>
      <c r="E6" s="109"/>
      <c r="F6" s="196">
        <v>2036686.81776</v>
      </c>
      <c r="G6" s="197">
        <v>160594.0030318893</v>
      </c>
      <c r="H6" s="197">
        <v>118454.45923565961</v>
      </c>
      <c r="I6" s="197">
        <v>209608.94607893075</v>
      </c>
      <c r="J6" s="197">
        <v>0</v>
      </c>
      <c r="K6" s="197">
        <v>220356.64382788152</v>
      </c>
      <c r="L6" s="197">
        <v>171358.25992999732</v>
      </c>
      <c r="M6" s="112">
        <v>121319.408</v>
      </c>
      <c r="N6" s="197">
        <v>9394.627379677011</v>
      </c>
      <c r="O6" s="112">
        <v>69269.25</v>
      </c>
      <c r="P6" s="113"/>
      <c r="Q6" s="114"/>
      <c r="R6" s="197">
        <v>-23646.303967256776</v>
      </c>
      <c r="S6" s="111"/>
      <c r="T6" s="197">
        <v>0</v>
      </c>
      <c r="U6" s="115">
        <v>0</v>
      </c>
      <c r="V6" s="115">
        <v>0</v>
      </c>
      <c r="W6" s="116">
        <v>3093396.1112767789</v>
      </c>
      <c r="Y6" s="222">
        <v>-87742.7595</v>
      </c>
    </row>
    <row r="7" spans="1:51" ht="10.5" x14ac:dyDescent="0.25">
      <c r="A7" s="106" t="s">
        <v>278</v>
      </c>
      <c r="B7" s="106" t="s">
        <v>13</v>
      </c>
      <c r="C7" s="107">
        <v>3026</v>
      </c>
      <c r="D7" s="108" t="s">
        <v>14</v>
      </c>
      <c r="E7" s="109"/>
      <c r="F7" s="196">
        <v>1135782.6961600001</v>
      </c>
      <c r="G7" s="197">
        <v>7671.2272000020166</v>
      </c>
      <c r="H7" s="197">
        <v>6110.9775999995327</v>
      </c>
      <c r="I7" s="197">
        <v>0</v>
      </c>
      <c r="J7" s="197">
        <v>0</v>
      </c>
      <c r="K7" s="197">
        <v>40312.407141469528</v>
      </c>
      <c r="L7" s="197">
        <v>1361.6171412964738</v>
      </c>
      <c r="M7" s="112">
        <v>121319.408</v>
      </c>
      <c r="N7" s="197">
        <v>0</v>
      </c>
      <c r="O7" s="112">
        <v>34816</v>
      </c>
      <c r="P7" s="113"/>
      <c r="Q7" s="114"/>
      <c r="R7" s="197">
        <v>-12382.186171812406</v>
      </c>
      <c r="S7" s="111"/>
      <c r="T7" s="197">
        <v>192986.66675723245</v>
      </c>
      <c r="U7" s="115">
        <v>0</v>
      </c>
      <c r="V7" s="115">
        <v>0</v>
      </c>
      <c r="W7" s="116">
        <v>1527978.8138281875</v>
      </c>
      <c r="Y7" s="222">
        <v>-39032.244200000001</v>
      </c>
    </row>
    <row r="8" spans="1:51" ht="10.5" x14ac:dyDescent="0.25">
      <c r="A8" s="122" t="s">
        <v>280</v>
      </c>
      <c r="B8" s="122"/>
      <c r="C8" s="107">
        <v>2001</v>
      </c>
      <c r="D8" s="108" t="s">
        <v>23</v>
      </c>
      <c r="E8" s="109"/>
      <c r="F8" s="196">
        <v>1270918.3144</v>
      </c>
      <c r="G8" s="197">
        <v>62275.229618336984</v>
      </c>
      <c r="H8" s="197">
        <v>46774.276580149111</v>
      </c>
      <c r="I8" s="197">
        <v>146183.4364986929</v>
      </c>
      <c r="J8" s="197">
        <v>0</v>
      </c>
      <c r="K8" s="197">
        <v>137461.13982406777</v>
      </c>
      <c r="L8" s="197">
        <v>16269.002040810898</v>
      </c>
      <c r="M8" s="112">
        <v>121319.408</v>
      </c>
      <c r="N8" s="197">
        <v>0</v>
      </c>
      <c r="O8" s="112">
        <v>5888</v>
      </c>
      <c r="P8" s="113"/>
      <c r="Q8" s="114"/>
      <c r="R8" s="197">
        <v>0</v>
      </c>
      <c r="S8" s="111"/>
      <c r="T8" s="197">
        <v>0</v>
      </c>
      <c r="U8" s="115">
        <v>0</v>
      </c>
      <c r="V8" s="115">
        <v>0</v>
      </c>
      <c r="W8" s="116">
        <v>1807088.8069620577</v>
      </c>
      <c r="Y8" s="222">
        <v>-50779.543299999998</v>
      </c>
    </row>
    <row r="9" spans="1:51" ht="10.5" x14ac:dyDescent="0.25">
      <c r="A9" s="122" t="s">
        <v>280</v>
      </c>
      <c r="B9" s="122"/>
      <c r="C9" s="123" t="s">
        <v>292</v>
      </c>
      <c r="D9" s="124" t="s">
        <v>4</v>
      </c>
      <c r="E9" s="109"/>
      <c r="F9" s="196">
        <v>1167957.8433600001</v>
      </c>
      <c r="G9" s="197">
        <v>115658.50240003034</v>
      </c>
      <c r="H9" s="197">
        <v>84613.535999993459</v>
      </c>
      <c r="I9" s="197">
        <v>143592.9711999658</v>
      </c>
      <c r="J9" s="197">
        <v>0</v>
      </c>
      <c r="K9" s="197">
        <v>88118.286811280967</v>
      </c>
      <c r="L9" s="197">
        <v>9706.363495264899</v>
      </c>
      <c r="M9" s="198"/>
      <c r="N9" s="197">
        <v>0</v>
      </c>
      <c r="O9" s="198"/>
      <c r="P9" s="113"/>
      <c r="Q9" s="114"/>
      <c r="R9" s="197">
        <v>0</v>
      </c>
      <c r="S9" s="111"/>
      <c r="T9" s="198"/>
      <c r="U9" s="198"/>
      <c r="V9" s="125"/>
      <c r="W9" s="116">
        <v>1609647.5032665357</v>
      </c>
      <c r="Y9" s="222">
        <v>0</v>
      </c>
    </row>
    <row r="10" spans="1:51" ht="10.5" x14ac:dyDescent="0.25">
      <c r="A10" s="106" t="s">
        <v>278</v>
      </c>
      <c r="B10" s="106" t="s">
        <v>15</v>
      </c>
      <c r="C10" s="107">
        <v>2150</v>
      </c>
      <c r="D10" s="108" t="s">
        <v>16</v>
      </c>
      <c r="E10" s="109"/>
      <c r="F10" s="196">
        <v>1110042.5784</v>
      </c>
      <c r="G10" s="197">
        <v>16522.643200004346</v>
      </c>
      <c r="H10" s="197">
        <v>11751.879999999095</v>
      </c>
      <c r="I10" s="197">
        <v>220.03519999994739</v>
      </c>
      <c r="J10" s="197">
        <v>0</v>
      </c>
      <c r="K10" s="197">
        <v>65374.530107794337</v>
      </c>
      <c r="L10" s="197">
        <v>3206.5162499989237</v>
      </c>
      <c r="M10" s="112">
        <v>121319.408</v>
      </c>
      <c r="N10" s="197">
        <v>0</v>
      </c>
      <c r="O10" s="112">
        <v>37376</v>
      </c>
      <c r="P10" s="113"/>
      <c r="Q10" s="114"/>
      <c r="R10" s="197">
        <v>-12190.235375533262</v>
      </c>
      <c r="S10" s="111"/>
      <c r="T10" s="197">
        <v>142987.40884220318</v>
      </c>
      <c r="U10" s="115">
        <v>1916.3531944288407</v>
      </c>
      <c r="V10" s="115">
        <v>0</v>
      </c>
      <c r="W10" s="116">
        <v>1498527.1178188955</v>
      </c>
      <c r="Y10" s="222">
        <v>-39531.324000000001</v>
      </c>
    </row>
    <row r="11" spans="1:51" ht="10.5" x14ac:dyDescent="0.25">
      <c r="A11" s="122" t="s">
        <v>280</v>
      </c>
      <c r="B11" s="122"/>
      <c r="C11" s="107">
        <v>2184</v>
      </c>
      <c r="D11" s="108" t="s">
        <v>17</v>
      </c>
      <c r="E11" s="109"/>
      <c r="F11" s="196">
        <v>620980.34096000006</v>
      </c>
      <c r="G11" s="197">
        <v>36154.990222231667</v>
      </c>
      <c r="H11" s="197">
        <v>27361.361244442385</v>
      </c>
      <c r="I11" s="197">
        <v>70604.36367405724</v>
      </c>
      <c r="J11" s="197">
        <v>0</v>
      </c>
      <c r="K11" s="197">
        <v>78410.909751645871</v>
      </c>
      <c r="L11" s="197">
        <v>53167.943009982257</v>
      </c>
      <c r="M11" s="112">
        <v>121319.408</v>
      </c>
      <c r="N11" s="197">
        <v>0</v>
      </c>
      <c r="O11" s="112">
        <v>4377.6000000000004</v>
      </c>
      <c r="P11" s="113"/>
      <c r="Q11" s="114"/>
      <c r="R11" s="197">
        <v>0</v>
      </c>
      <c r="S11" s="111"/>
      <c r="T11" s="197">
        <v>0</v>
      </c>
      <c r="U11" s="115">
        <v>0</v>
      </c>
      <c r="V11" s="115">
        <v>0</v>
      </c>
      <c r="W11" s="116">
        <v>1012376.9168623596</v>
      </c>
      <c r="Y11" s="222">
        <v>-27225.2919</v>
      </c>
    </row>
    <row r="12" spans="1:51" ht="10.5" x14ac:dyDescent="0.25">
      <c r="A12" s="106" t="s">
        <v>278</v>
      </c>
      <c r="B12" s="106" t="s">
        <v>18</v>
      </c>
      <c r="C12" s="107">
        <v>3360</v>
      </c>
      <c r="D12" s="108" t="s">
        <v>19</v>
      </c>
      <c r="E12" s="109"/>
      <c r="F12" s="196">
        <v>1341703.63824</v>
      </c>
      <c r="G12" s="197">
        <v>15342.45440000402</v>
      </c>
      <c r="H12" s="197">
        <v>11281.80479999914</v>
      </c>
      <c r="I12" s="197">
        <v>14622.339199996515</v>
      </c>
      <c r="J12" s="197">
        <v>0</v>
      </c>
      <c r="K12" s="197">
        <v>69621.705872737832</v>
      </c>
      <c r="L12" s="197">
        <v>1320.127152940735</v>
      </c>
      <c r="M12" s="112">
        <v>121319.408</v>
      </c>
      <c r="N12" s="197">
        <v>0</v>
      </c>
      <c r="O12" s="112">
        <v>6400</v>
      </c>
      <c r="P12" s="113"/>
      <c r="Q12" s="114"/>
      <c r="R12" s="197">
        <v>-14688.814611373002</v>
      </c>
      <c r="S12" s="111"/>
      <c r="T12" s="197">
        <v>203293.52233432172</v>
      </c>
      <c r="U12" s="115">
        <v>0</v>
      </c>
      <c r="V12" s="115">
        <v>0</v>
      </c>
      <c r="W12" s="116">
        <v>1770216.185388627</v>
      </c>
      <c r="Y12" s="222">
        <v>-46346.414199999999</v>
      </c>
    </row>
    <row r="13" spans="1:51" ht="10.5" x14ac:dyDescent="0.25">
      <c r="A13" s="106" t="s">
        <v>278</v>
      </c>
      <c r="B13" s="106" t="s">
        <v>20</v>
      </c>
      <c r="C13" s="107">
        <v>2102</v>
      </c>
      <c r="D13" s="108" t="s">
        <v>21</v>
      </c>
      <c r="E13" s="109"/>
      <c r="F13" s="196">
        <v>685330.63536000007</v>
      </c>
      <c r="G13" s="197">
        <v>27144.342400007132</v>
      </c>
      <c r="H13" s="197">
        <v>21623.459199998342</v>
      </c>
      <c r="I13" s="197">
        <v>89574.329599978621</v>
      </c>
      <c r="J13" s="197">
        <v>0</v>
      </c>
      <c r="K13" s="197">
        <v>59173.488589953107</v>
      </c>
      <c r="L13" s="197">
        <v>30913.22401310442</v>
      </c>
      <c r="M13" s="112">
        <v>121319.408</v>
      </c>
      <c r="N13" s="197">
        <v>0</v>
      </c>
      <c r="O13" s="112">
        <v>21082.75</v>
      </c>
      <c r="P13" s="113"/>
      <c r="Q13" s="114"/>
      <c r="R13" s="197">
        <v>-7692.5993804563468</v>
      </c>
      <c r="S13" s="111"/>
      <c r="T13" s="197">
        <v>0</v>
      </c>
      <c r="U13" s="115">
        <v>25562.705015667947</v>
      </c>
      <c r="V13" s="115">
        <v>0</v>
      </c>
      <c r="W13" s="116">
        <v>1074031.7427982532</v>
      </c>
      <c r="Y13" s="222">
        <v>-28255.520199999999</v>
      </c>
    </row>
    <row r="14" spans="1:51" ht="10.5" x14ac:dyDescent="0.25">
      <c r="A14" s="122" t="s">
        <v>280</v>
      </c>
      <c r="B14" s="122"/>
      <c r="C14" s="123">
        <v>2020</v>
      </c>
      <c r="D14" s="108" t="s">
        <v>22</v>
      </c>
      <c r="E14" s="109"/>
      <c r="F14" s="196">
        <v>1621627.41888</v>
      </c>
      <c r="G14" s="197">
        <v>100323.11499882869</v>
      </c>
      <c r="H14" s="197">
        <v>74716.623405982333</v>
      </c>
      <c r="I14" s="197">
        <v>178832.92006702319</v>
      </c>
      <c r="J14" s="197">
        <v>874.84653986901424</v>
      </c>
      <c r="K14" s="197">
        <v>197679.95278152096</v>
      </c>
      <c r="L14" s="197">
        <v>147246.41279995075</v>
      </c>
      <c r="M14" s="112">
        <v>121319.408</v>
      </c>
      <c r="N14" s="197">
        <v>0</v>
      </c>
      <c r="O14" s="112">
        <v>6451.2000000000007</v>
      </c>
      <c r="P14" s="113"/>
      <c r="Q14" s="114"/>
      <c r="R14" s="197">
        <v>0</v>
      </c>
      <c r="S14" s="111"/>
      <c r="T14" s="197">
        <v>0</v>
      </c>
      <c r="U14" s="115">
        <v>0</v>
      </c>
      <c r="V14" s="115">
        <v>0</v>
      </c>
      <c r="W14" s="116">
        <v>2449071.8974731746</v>
      </c>
      <c r="Y14" s="222">
        <v>-66738.694399999993</v>
      </c>
    </row>
    <row r="15" spans="1:51" ht="10.5" x14ac:dyDescent="0.25">
      <c r="A15" s="106" t="s">
        <v>278</v>
      </c>
      <c r="B15" s="106" t="s">
        <v>26</v>
      </c>
      <c r="C15" s="107">
        <v>2166</v>
      </c>
      <c r="D15" s="108" t="s">
        <v>27</v>
      </c>
      <c r="E15" s="109"/>
      <c r="F15" s="196">
        <v>624197.85568000004</v>
      </c>
      <c r="G15" s="197">
        <v>7081.1328000018621</v>
      </c>
      <c r="H15" s="197">
        <v>5170.8271999996077</v>
      </c>
      <c r="I15" s="197">
        <v>270.04319999993544</v>
      </c>
      <c r="J15" s="197">
        <v>0</v>
      </c>
      <c r="K15" s="197">
        <v>37017.090618187431</v>
      </c>
      <c r="L15" s="197">
        <v>1946.050963312957</v>
      </c>
      <c r="M15" s="112">
        <v>121319.408</v>
      </c>
      <c r="N15" s="197">
        <v>0</v>
      </c>
      <c r="O15" s="112">
        <v>21956</v>
      </c>
      <c r="P15" s="113"/>
      <c r="Q15" s="114"/>
      <c r="R15" s="197">
        <v>-6833.0890845796703</v>
      </c>
      <c r="S15" s="111"/>
      <c r="T15" s="197">
        <v>30407.591538498207</v>
      </c>
      <c r="U15" s="115">
        <v>0</v>
      </c>
      <c r="V15" s="115">
        <v>0</v>
      </c>
      <c r="W15" s="116">
        <v>842532.91091542027</v>
      </c>
      <c r="Y15" s="222">
        <v>-23521.762900000002</v>
      </c>
    </row>
    <row r="16" spans="1:51" ht="10.5" x14ac:dyDescent="0.25">
      <c r="A16" s="106" t="s">
        <v>278</v>
      </c>
      <c r="B16" s="106" t="s">
        <v>28</v>
      </c>
      <c r="C16" s="107">
        <v>2062</v>
      </c>
      <c r="D16" s="108" t="s">
        <v>29</v>
      </c>
      <c r="E16" s="109"/>
      <c r="F16" s="196">
        <v>1328833.5793600001</v>
      </c>
      <c r="G16" s="197">
        <v>32020.158902198287</v>
      </c>
      <c r="H16" s="197">
        <v>22201.045516299939</v>
      </c>
      <c r="I16" s="197">
        <v>68492.587231127283</v>
      </c>
      <c r="J16" s="197">
        <v>0</v>
      </c>
      <c r="K16" s="197">
        <v>114281.615466684</v>
      </c>
      <c r="L16" s="197">
        <v>9498.1182930200994</v>
      </c>
      <c r="M16" s="112">
        <v>121319.408</v>
      </c>
      <c r="N16" s="197">
        <v>0</v>
      </c>
      <c r="O16" s="112">
        <v>34560</v>
      </c>
      <c r="P16" s="113"/>
      <c r="Q16" s="114"/>
      <c r="R16" s="197">
        <v>-14713.20430165898</v>
      </c>
      <c r="S16" s="111"/>
      <c r="T16" s="197">
        <v>64798.487230669889</v>
      </c>
      <c r="U16" s="115">
        <v>0</v>
      </c>
      <c r="V16" s="115">
        <v>0</v>
      </c>
      <c r="W16" s="116">
        <v>1781291.795698341</v>
      </c>
      <c r="Y16" s="222">
        <v>-48167.041299999997</v>
      </c>
    </row>
    <row r="17" spans="1:25" ht="10.5" x14ac:dyDescent="0.25">
      <c r="A17" s="106" t="s">
        <v>278</v>
      </c>
      <c r="B17" s="106" t="s">
        <v>30</v>
      </c>
      <c r="C17" s="107">
        <v>2075</v>
      </c>
      <c r="D17" s="108" t="s">
        <v>31</v>
      </c>
      <c r="E17" s="109"/>
      <c r="F17" s="196">
        <v>1975554.0380800001</v>
      </c>
      <c r="G17" s="197">
        <v>172307.56480004531</v>
      </c>
      <c r="H17" s="197">
        <v>133501.35679998982</v>
      </c>
      <c r="I17" s="197">
        <v>242878.85439994241</v>
      </c>
      <c r="J17" s="197">
        <v>6624.0596799150917</v>
      </c>
      <c r="K17" s="197">
        <v>312046.06499362329</v>
      </c>
      <c r="L17" s="197">
        <v>134351.30479995519</v>
      </c>
      <c r="M17" s="112">
        <v>121319.408</v>
      </c>
      <c r="N17" s="197">
        <v>31370.877769976039</v>
      </c>
      <c r="O17" s="112">
        <v>54262.75</v>
      </c>
      <c r="P17" s="113"/>
      <c r="Q17" s="114"/>
      <c r="R17" s="197">
        <v>-23098.972498310271</v>
      </c>
      <c r="S17" s="111"/>
      <c r="T17" s="197">
        <v>0</v>
      </c>
      <c r="U17" s="115">
        <v>0</v>
      </c>
      <c r="V17" s="115">
        <v>0</v>
      </c>
      <c r="W17" s="116">
        <v>3161117.3068251368</v>
      </c>
      <c r="Y17" s="222">
        <v>-88072.089300000007</v>
      </c>
    </row>
    <row r="18" spans="1:25" ht="10.5" x14ac:dyDescent="0.25">
      <c r="A18" s="106" t="s">
        <v>278</v>
      </c>
      <c r="B18" s="106" t="s">
        <v>32</v>
      </c>
      <c r="C18" s="107">
        <v>2107</v>
      </c>
      <c r="D18" s="108" t="s">
        <v>33</v>
      </c>
      <c r="E18" s="109"/>
      <c r="F18" s="196">
        <v>1261265.77024</v>
      </c>
      <c r="G18" s="197">
        <v>65076.395212293246</v>
      </c>
      <c r="H18" s="197">
        <v>49012.853589766099</v>
      </c>
      <c r="I18" s="197">
        <v>125189.33655239976</v>
      </c>
      <c r="J18" s="197">
        <v>0</v>
      </c>
      <c r="K18" s="197">
        <v>168351.73196802553</v>
      </c>
      <c r="L18" s="197">
        <v>52741.770666649049</v>
      </c>
      <c r="M18" s="112">
        <v>121319.408</v>
      </c>
      <c r="N18" s="197">
        <v>0</v>
      </c>
      <c r="O18" s="112">
        <v>41216</v>
      </c>
      <c r="P18" s="113"/>
      <c r="Q18" s="114"/>
      <c r="R18" s="197">
        <v>-14305.8187933269</v>
      </c>
      <c r="S18" s="111"/>
      <c r="T18" s="197">
        <v>0</v>
      </c>
      <c r="U18" s="115">
        <v>44413.052371148951</v>
      </c>
      <c r="V18" s="115">
        <v>0</v>
      </c>
      <c r="W18" s="116">
        <v>1914280.4998069557</v>
      </c>
      <c r="Y18" s="222">
        <v>-50989.07</v>
      </c>
    </row>
    <row r="19" spans="1:25" ht="10.5" x14ac:dyDescent="0.25">
      <c r="A19" s="122" t="s">
        <v>280</v>
      </c>
      <c r="B19" s="122"/>
      <c r="C19" s="123" t="s">
        <v>293</v>
      </c>
      <c r="D19" s="124" t="s">
        <v>5</v>
      </c>
      <c r="E19" s="109"/>
      <c r="F19" s="196">
        <v>1338486.1235200001</v>
      </c>
      <c r="G19" s="197">
        <v>107397.18080002822</v>
      </c>
      <c r="H19" s="197">
        <v>79912.78399999383</v>
      </c>
      <c r="I19" s="197">
        <v>132841.25119996836</v>
      </c>
      <c r="J19" s="197">
        <v>0</v>
      </c>
      <c r="K19" s="197">
        <v>208957.8723555872</v>
      </c>
      <c r="L19" s="197">
        <v>29054.535622462325</v>
      </c>
      <c r="M19" s="198"/>
      <c r="N19" s="197">
        <v>0</v>
      </c>
      <c r="O19" s="198"/>
      <c r="P19" s="113"/>
      <c r="Q19" s="114"/>
      <c r="R19" s="197">
        <v>0</v>
      </c>
      <c r="S19" s="111"/>
      <c r="T19" s="198"/>
      <c r="U19" s="198"/>
      <c r="V19" s="125"/>
      <c r="W19" s="116">
        <v>1896649.7474980403</v>
      </c>
      <c r="Y19" s="222">
        <v>0</v>
      </c>
    </row>
    <row r="20" spans="1:25" ht="10.5" x14ac:dyDescent="0.25">
      <c r="A20" s="122" t="s">
        <v>281</v>
      </c>
      <c r="B20" s="122"/>
      <c r="C20" s="126" t="s">
        <v>294</v>
      </c>
      <c r="D20" s="124" t="s">
        <v>6</v>
      </c>
      <c r="E20" s="109"/>
      <c r="F20" s="196">
        <v>1219438.0788800002</v>
      </c>
      <c r="G20" s="197">
        <v>59009.440000015427</v>
      </c>
      <c r="H20" s="197">
        <v>44187.068799996698</v>
      </c>
      <c r="I20" s="197">
        <v>94405.102399977477</v>
      </c>
      <c r="J20" s="197">
        <v>0</v>
      </c>
      <c r="K20" s="197">
        <v>102111.66032942725</v>
      </c>
      <c r="L20" s="197">
        <v>25479.944306100908</v>
      </c>
      <c r="M20" s="198"/>
      <c r="N20" s="197">
        <v>0</v>
      </c>
      <c r="O20" s="198"/>
      <c r="P20" s="113"/>
      <c r="Q20" s="114"/>
      <c r="R20" s="197">
        <v>0</v>
      </c>
      <c r="S20" s="111"/>
      <c r="T20" s="198"/>
      <c r="U20" s="198"/>
      <c r="V20" s="125"/>
      <c r="W20" s="116">
        <v>1544631.2947155181</v>
      </c>
      <c r="Y20" s="222">
        <v>0</v>
      </c>
    </row>
    <row r="21" spans="1:25" ht="10.5" x14ac:dyDescent="0.25">
      <c r="A21" s="106" t="s">
        <v>278</v>
      </c>
      <c r="B21" s="106" t="s">
        <v>34</v>
      </c>
      <c r="C21" s="107">
        <v>3031</v>
      </c>
      <c r="D21" s="108" t="s">
        <v>35</v>
      </c>
      <c r="E21" s="109"/>
      <c r="F21" s="196">
        <v>659590.51760000002</v>
      </c>
      <c r="G21" s="197">
        <v>2360.3776000006173</v>
      </c>
      <c r="H21" s="197">
        <v>1880.3007999998538</v>
      </c>
      <c r="I21" s="197">
        <v>0</v>
      </c>
      <c r="J21" s="197">
        <v>0</v>
      </c>
      <c r="K21" s="197">
        <v>37327.360311116769</v>
      </c>
      <c r="L21" s="197">
        <v>0</v>
      </c>
      <c r="M21" s="112">
        <v>121319.408</v>
      </c>
      <c r="N21" s="197">
        <v>0</v>
      </c>
      <c r="O21" s="112">
        <v>18088.75</v>
      </c>
      <c r="P21" s="113"/>
      <c r="Q21" s="114"/>
      <c r="R21" s="197">
        <v>-7170.2105544654405</v>
      </c>
      <c r="S21" s="111"/>
      <c r="T21" s="197">
        <v>51847.035688882708</v>
      </c>
      <c r="U21" s="115">
        <v>0</v>
      </c>
      <c r="V21" s="115">
        <v>0</v>
      </c>
      <c r="W21" s="116">
        <v>885243.53944553458</v>
      </c>
      <c r="Y21" s="222">
        <v>-23908.824799999999</v>
      </c>
    </row>
    <row r="22" spans="1:25" ht="10.5" x14ac:dyDescent="0.25">
      <c r="A22" s="106" t="s">
        <v>278</v>
      </c>
      <c r="B22" s="106" t="s">
        <v>36</v>
      </c>
      <c r="C22" s="107">
        <v>2203</v>
      </c>
      <c r="D22" s="108" t="s">
        <v>37</v>
      </c>
      <c r="E22" s="109"/>
      <c r="F22" s="196">
        <v>1315963.5204799999</v>
      </c>
      <c r="G22" s="197">
        <v>11801.8880000031</v>
      </c>
      <c r="H22" s="197">
        <v>7991.2783999993835</v>
      </c>
      <c r="I22" s="197">
        <v>270.04319999993498</v>
      </c>
      <c r="J22" s="197">
        <v>0</v>
      </c>
      <c r="K22" s="197">
        <v>83128.339278486703</v>
      </c>
      <c r="L22" s="197">
        <v>1320.6969919995583</v>
      </c>
      <c r="M22" s="112">
        <v>121319.408</v>
      </c>
      <c r="N22" s="197">
        <v>0</v>
      </c>
      <c r="O22" s="112">
        <v>36096</v>
      </c>
      <c r="P22" s="113"/>
      <c r="Q22" s="114"/>
      <c r="R22" s="197">
        <v>-14375.123488357944</v>
      </c>
      <c r="S22" s="111"/>
      <c r="T22" s="197">
        <v>202589.82564951107</v>
      </c>
      <c r="U22" s="115">
        <v>0</v>
      </c>
      <c r="V22" s="115">
        <v>0</v>
      </c>
      <c r="W22" s="116">
        <v>1766105.876511642</v>
      </c>
      <c r="Y22" s="222">
        <v>-45060.208500000001</v>
      </c>
    </row>
    <row r="23" spans="1:25" ht="10.5" x14ac:dyDescent="0.25">
      <c r="A23" s="122" t="s">
        <v>280</v>
      </c>
      <c r="B23" s="122"/>
      <c r="C23" s="107">
        <v>2036</v>
      </c>
      <c r="D23" s="108" t="s">
        <v>38</v>
      </c>
      <c r="E23" s="109"/>
      <c r="F23" s="196">
        <v>1972336.52336</v>
      </c>
      <c r="G23" s="197">
        <v>110937.7472000292</v>
      </c>
      <c r="H23" s="197">
        <v>85083.611199993436</v>
      </c>
      <c r="I23" s="197">
        <v>195079.39398426717</v>
      </c>
      <c r="J23" s="197">
        <v>0</v>
      </c>
      <c r="K23" s="197">
        <v>239132.43652863582</v>
      </c>
      <c r="L23" s="197">
        <v>145475.12728733392</v>
      </c>
      <c r="M23" s="112">
        <v>121319.408</v>
      </c>
      <c r="N23" s="197">
        <v>0</v>
      </c>
      <c r="O23" s="112">
        <v>14336</v>
      </c>
      <c r="P23" s="113"/>
      <c r="Q23" s="114"/>
      <c r="R23" s="197">
        <v>0</v>
      </c>
      <c r="S23" s="111"/>
      <c r="T23" s="197">
        <v>0</v>
      </c>
      <c r="U23" s="115">
        <v>0</v>
      </c>
      <c r="V23" s="115">
        <v>0</v>
      </c>
      <c r="W23" s="116">
        <v>2883700.247560259</v>
      </c>
      <c r="Y23" s="222">
        <v>-79133.659400000004</v>
      </c>
    </row>
    <row r="24" spans="1:25" ht="10.5" x14ac:dyDescent="0.25">
      <c r="A24" s="106" t="s">
        <v>278</v>
      </c>
      <c r="B24" s="106" t="s">
        <v>39</v>
      </c>
      <c r="C24" s="107">
        <v>2087</v>
      </c>
      <c r="D24" s="108" t="s">
        <v>40</v>
      </c>
      <c r="E24" s="109"/>
      <c r="F24" s="196">
        <v>933079.26880000008</v>
      </c>
      <c r="G24" s="197">
        <v>109757.55840002889</v>
      </c>
      <c r="H24" s="197">
        <v>82733.235199993665</v>
      </c>
      <c r="I24" s="197">
        <v>155654.9007999629</v>
      </c>
      <c r="J24" s="197">
        <v>6105.9767999217293</v>
      </c>
      <c r="K24" s="197">
        <v>143230.39351183275</v>
      </c>
      <c r="L24" s="197">
        <v>12021.807351347348</v>
      </c>
      <c r="M24" s="112">
        <v>121319.408</v>
      </c>
      <c r="N24" s="197">
        <v>0</v>
      </c>
      <c r="O24" s="112">
        <v>33024</v>
      </c>
      <c r="P24" s="113"/>
      <c r="Q24" s="114"/>
      <c r="R24" s="197">
        <v>-11188.692719191922</v>
      </c>
      <c r="S24" s="111"/>
      <c r="T24" s="197">
        <v>0</v>
      </c>
      <c r="U24" s="115">
        <v>73095.903274168493</v>
      </c>
      <c r="V24" s="115">
        <v>0</v>
      </c>
      <c r="W24" s="116">
        <v>1658833.7594180638</v>
      </c>
      <c r="Y24" s="222">
        <v>-47627.619200000001</v>
      </c>
    </row>
    <row r="25" spans="1:25" ht="10.5" x14ac:dyDescent="0.25">
      <c r="A25" s="106" t="s">
        <v>278</v>
      </c>
      <c r="B25" s="106" t="s">
        <v>41</v>
      </c>
      <c r="C25" s="107">
        <v>2094</v>
      </c>
      <c r="D25" s="108" t="s">
        <v>42</v>
      </c>
      <c r="E25" s="109"/>
      <c r="F25" s="196">
        <v>1338486.1235200001</v>
      </c>
      <c r="G25" s="197">
        <v>120669.32810027266</v>
      </c>
      <c r="H25" s="197">
        <v>90471.918974450993</v>
      </c>
      <c r="I25" s="197">
        <v>156370.84665827578</v>
      </c>
      <c r="J25" s="197">
        <v>0</v>
      </c>
      <c r="K25" s="197">
        <v>178334.73588968223</v>
      </c>
      <c r="L25" s="197">
        <v>11919.427930136873</v>
      </c>
      <c r="M25" s="112">
        <v>121319.408</v>
      </c>
      <c r="N25" s="197">
        <v>0</v>
      </c>
      <c r="O25" s="112">
        <v>35840</v>
      </c>
      <c r="P25" s="113"/>
      <c r="Q25" s="114"/>
      <c r="R25" s="197">
        <v>-15688.69497536589</v>
      </c>
      <c r="S25" s="111"/>
      <c r="T25" s="197">
        <v>0</v>
      </c>
      <c r="U25" s="115">
        <v>0</v>
      </c>
      <c r="V25" s="115">
        <v>0</v>
      </c>
      <c r="W25" s="116">
        <v>2037723.0940974529</v>
      </c>
      <c r="Y25" s="222">
        <v>-61326.593800000002</v>
      </c>
    </row>
    <row r="26" spans="1:25" ht="10.5" x14ac:dyDescent="0.25">
      <c r="A26" s="122" t="s">
        <v>280</v>
      </c>
      <c r="B26" s="122"/>
      <c r="C26" s="123">
        <v>2013</v>
      </c>
      <c r="D26" s="108" t="s">
        <v>43</v>
      </c>
      <c r="E26" s="109"/>
      <c r="F26" s="196">
        <v>559847.56128000002</v>
      </c>
      <c r="G26" s="197">
        <v>56058.968000014742</v>
      </c>
      <c r="H26" s="197">
        <v>42776.843199996678</v>
      </c>
      <c r="I26" s="197">
        <v>62279.963199985141</v>
      </c>
      <c r="J26" s="197">
        <v>0</v>
      </c>
      <c r="K26" s="197">
        <v>53044.143600008036</v>
      </c>
      <c r="L26" s="197">
        <v>7307.9934162137752</v>
      </c>
      <c r="M26" s="112">
        <v>121319.408</v>
      </c>
      <c r="N26" s="197">
        <v>0</v>
      </c>
      <c r="O26" s="112">
        <v>3788.8</v>
      </c>
      <c r="P26" s="113"/>
      <c r="Q26" s="114"/>
      <c r="R26" s="197">
        <v>0</v>
      </c>
      <c r="S26" s="111"/>
      <c r="T26" s="197">
        <v>0</v>
      </c>
      <c r="U26" s="115">
        <v>42230.720969764749</v>
      </c>
      <c r="V26" s="115">
        <v>0</v>
      </c>
      <c r="W26" s="116">
        <v>948654.40166598302</v>
      </c>
      <c r="Y26" s="222">
        <v>-28637.581300000002</v>
      </c>
    </row>
    <row r="27" spans="1:25" ht="10.5" x14ac:dyDescent="0.25">
      <c r="A27" s="122" t="s">
        <v>280</v>
      </c>
      <c r="B27" s="122"/>
      <c r="C27" s="107">
        <v>3024</v>
      </c>
      <c r="D27" s="108" t="s">
        <v>44</v>
      </c>
      <c r="E27" s="109"/>
      <c r="F27" s="196">
        <v>1190480.4464</v>
      </c>
      <c r="G27" s="197">
        <v>72581.611200018961</v>
      </c>
      <c r="H27" s="197">
        <v>55468.873599995757</v>
      </c>
      <c r="I27" s="197">
        <v>65070.409599984574</v>
      </c>
      <c r="J27" s="197">
        <v>0</v>
      </c>
      <c r="K27" s="197">
        <v>148650.6906046737</v>
      </c>
      <c r="L27" s="197">
        <v>19123.486097554585</v>
      </c>
      <c r="M27" s="112">
        <v>121319.408</v>
      </c>
      <c r="N27" s="197">
        <v>0</v>
      </c>
      <c r="O27" s="112">
        <v>8038.4000000000005</v>
      </c>
      <c r="P27" s="113"/>
      <c r="Q27" s="114"/>
      <c r="R27" s="197">
        <v>0</v>
      </c>
      <c r="S27" s="111"/>
      <c r="T27" s="197">
        <v>0</v>
      </c>
      <c r="U27" s="115">
        <v>0</v>
      </c>
      <c r="V27" s="115">
        <v>0</v>
      </c>
      <c r="W27" s="116">
        <v>1680733.3255022278</v>
      </c>
      <c r="Y27" s="222">
        <v>-50033.004000000001</v>
      </c>
    </row>
    <row r="28" spans="1:25" ht="10.5" x14ac:dyDescent="0.25">
      <c r="A28" s="106" t="s">
        <v>278</v>
      </c>
      <c r="B28" s="106" t="s">
        <v>45</v>
      </c>
      <c r="C28" s="107">
        <v>2015</v>
      </c>
      <c r="D28" s="108" t="s">
        <v>46</v>
      </c>
      <c r="E28" s="109"/>
      <c r="F28" s="196">
        <v>669243.06176000007</v>
      </c>
      <c r="G28" s="197">
        <v>23603.776000006164</v>
      </c>
      <c r="H28" s="197">
        <v>16922.707199998691</v>
      </c>
      <c r="I28" s="197">
        <v>28464.553599993182</v>
      </c>
      <c r="J28" s="197">
        <v>2331.3729599701082</v>
      </c>
      <c r="K28" s="197">
        <v>90616.50749498581</v>
      </c>
      <c r="L28" s="197">
        <v>5876.9401599980392</v>
      </c>
      <c r="M28" s="112">
        <v>121319.408</v>
      </c>
      <c r="N28" s="197">
        <v>0</v>
      </c>
      <c r="O28" s="112">
        <v>15219.5</v>
      </c>
      <c r="P28" s="113"/>
      <c r="Q28" s="114"/>
      <c r="R28" s="197">
        <v>-7483.4988221359454</v>
      </c>
      <c r="S28" s="111"/>
      <c r="T28" s="197">
        <v>0</v>
      </c>
      <c r="U28" s="115">
        <v>69136.350109989988</v>
      </c>
      <c r="V28" s="115">
        <v>0</v>
      </c>
      <c r="W28" s="116">
        <v>1035250.678462806</v>
      </c>
      <c r="Y28" s="222">
        <v>-27260.361000000001</v>
      </c>
    </row>
    <row r="29" spans="1:25" ht="10.5" x14ac:dyDescent="0.25">
      <c r="A29" s="122" t="s">
        <v>280</v>
      </c>
      <c r="B29" s="122"/>
      <c r="C29" s="107">
        <v>2186</v>
      </c>
      <c r="D29" s="108" t="s">
        <v>338</v>
      </c>
      <c r="E29" s="109"/>
      <c r="F29" s="196">
        <v>1370661.2707200001</v>
      </c>
      <c r="G29" s="197">
        <v>59599.534400015589</v>
      </c>
      <c r="H29" s="197">
        <v>45597.294399996514</v>
      </c>
      <c r="I29" s="197">
        <v>126060.16639996988</v>
      </c>
      <c r="J29" s="197">
        <v>0</v>
      </c>
      <c r="K29" s="197">
        <v>211675.06948968727</v>
      </c>
      <c r="L29" s="197">
        <v>121021.98337045131</v>
      </c>
      <c r="M29" s="112">
        <v>121319.408</v>
      </c>
      <c r="N29" s="197">
        <v>0</v>
      </c>
      <c r="O29" s="112">
        <v>8601.6</v>
      </c>
      <c r="P29" s="113"/>
      <c r="Q29" s="114"/>
      <c r="R29" s="197">
        <v>0</v>
      </c>
      <c r="S29" s="111"/>
      <c r="T29" s="197">
        <v>0</v>
      </c>
      <c r="U29" s="115">
        <v>0</v>
      </c>
      <c r="V29" s="115">
        <v>0</v>
      </c>
      <c r="W29" s="116">
        <v>2064536.3267801208</v>
      </c>
      <c r="Y29" s="222">
        <v>-53595.573900000003</v>
      </c>
    </row>
    <row r="30" spans="1:25" ht="10.5" x14ac:dyDescent="0.25">
      <c r="A30" s="122" t="s">
        <v>280</v>
      </c>
      <c r="B30" s="122"/>
      <c r="C30" s="107">
        <v>2110</v>
      </c>
      <c r="D30" s="108" t="s">
        <v>47</v>
      </c>
      <c r="E30" s="109"/>
      <c r="F30" s="196">
        <v>1335268.6088</v>
      </c>
      <c r="G30" s="197">
        <v>37766.041600010038</v>
      </c>
      <c r="H30" s="197">
        <v>27264.361599997846</v>
      </c>
      <c r="I30" s="197">
        <v>49947.990399988063</v>
      </c>
      <c r="J30" s="197">
        <v>0</v>
      </c>
      <c r="K30" s="197">
        <v>67778.183815039185</v>
      </c>
      <c r="L30" s="197">
        <v>24442.149554921409</v>
      </c>
      <c r="M30" s="112">
        <v>121319.408</v>
      </c>
      <c r="N30" s="197">
        <v>0</v>
      </c>
      <c r="O30" s="191">
        <v>36096</v>
      </c>
      <c r="P30" s="113"/>
      <c r="Q30" s="114"/>
      <c r="R30" s="197">
        <v>0</v>
      </c>
      <c r="S30" s="111"/>
      <c r="T30" s="197">
        <v>106188.25623004333</v>
      </c>
      <c r="U30" s="115">
        <v>0</v>
      </c>
      <c r="V30" s="115">
        <v>0</v>
      </c>
      <c r="W30" s="116">
        <v>1806071</v>
      </c>
      <c r="Y30" s="222">
        <v>-49382.9</v>
      </c>
    </row>
    <row r="31" spans="1:25" ht="10.5" x14ac:dyDescent="0.25">
      <c r="A31" s="106" t="s">
        <v>278</v>
      </c>
      <c r="B31" s="106" t="s">
        <v>48</v>
      </c>
      <c r="C31" s="107">
        <v>2111</v>
      </c>
      <c r="D31" s="108" t="s">
        <v>49</v>
      </c>
      <c r="E31" s="109"/>
      <c r="F31" s="196">
        <v>1364226.24128</v>
      </c>
      <c r="G31" s="197">
        <v>33045.286400008634</v>
      </c>
      <c r="H31" s="197">
        <v>22563.609599998206</v>
      </c>
      <c r="I31" s="197">
        <v>8151.3039999980547</v>
      </c>
      <c r="J31" s="197">
        <v>0</v>
      </c>
      <c r="K31" s="197">
        <v>119114.59814401806</v>
      </c>
      <c r="L31" s="197">
        <v>3971.2430320428703</v>
      </c>
      <c r="M31" s="112">
        <v>121319.408</v>
      </c>
      <c r="N31" s="197">
        <v>0</v>
      </c>
      <c r="O31" s="112">
        <v>40192</v>
      </c>
      <c r="P31" s="113"/>
      <c r="Q31" s="114"/>
      <c r="R31" s="197">
        <v>-15106.774014807073</v>
      </c>
      <c r="S31" s="111"/>
      <c r="T31" s="197">
        <v>135968.30954393404</v>
      </c>
      <c r="U31" s="115">
        <v>0</v>
      </c>
      <c r="V31" s="115">
        <v>0</v>
      </c>
      <c r="W31" s="116">
        <v>1833445.2259851929</v>
      </c>
      <c r="Y31" s="222">
        <v>-49575.930899999999</v>
      </c>
    </row>
    <row r="32" spans="1:25" ht="10.5" x14ac:dyDescent="0.25">
      <c r="A32" s="122" t="s">
        <v>280</v>
      </c>
      <c r="B32" s="122"/>
      <c r="C32" s="107">
        <v>2024</v>
      </c>
      <c r="D32" s="108" t="s">
        <v>50</v>
      </c>
      <c r="E32" s="109"/>
      <c r="F32" s="196">
        <v>1972336.52336</v>
      </c>
      <c r="G32" s="197">
        <v>124122.30737258171</v>
      </c>
      <c r="H32" s="197">
        <v>93697.816049665897</v>
      </c>
      <c r="I32" s="197">
        <v>185183.71630764822</v>
      </c>
      <c r="J32" s="197">
        <v>2112.7840697768188</v>
      </c>
      <c r="K32" s="197">
        <v>315410.31841277145</v>
      </c>
      <c r="L32" s="197">
        <v>93994.799570367089</v>
      </c>
      <c r="M32" s="112">
        <v>121319.408</v>
      </c>
      <c r="N32" s="197">
        <v>0</v>
      </c>
      <c r="O32" s="112">
        <v>10649.6</v>
      </c>
      <c r="P32" s="113"/>
      <c r="Q32" s="114"/>
      <c r="R32" s="197">
        <v>0</v>
      </c>
      <c r="S32" s="111"/>
      <c r="T32" s="197">
        <v>0</v>
      </c>
      <c r="U32" s="115">
        <v>0</v>
      </c>
      <c r="V32" s="115">
        <v>0</v>
      </c>
      <c r="W32" s="116">
        <v>2918827.2731428114</v>
      </c>
      <c r="Y32" s="222">
        <v>-80936.114400000006</v>
      </c>
    </row>
    <row r="33" spans="1:25" ht="10.5" x14ac:dyDescent="0.25">
      <c r="A33" s="122" t="s">
        <v>280</v>
      </c>
      <c r="B33" s="122"/>
      <c r="C33" s="107">
        <v>2112</v>
      </c>
      <c r="D33" s="108" t="s">
        <v>295</v>
      </c>
      <c r="E33" s="109"/>
      <c r="F33" s="196">
        <v>1023169.68096</v>
      </c>
      <c r="G33" s="197">
        <v>23603.776000006281</v>
      </c>
      <c r="H33" s="197">
        <v>16922.707199998655</v>
      </c>
      <c r="I33" s="197">
        <v>9821.571199997652</v>
      </c>
      <c r="J33" s="197">
        <v>0</v>
      </c>
      <c r="K33" s="197">
        <v>76154.859408189979</v>
      </c>
      <c r="L33" s="197">
        <v>4624.6001117631695</v>
      </c>
      <c r="M33" s="112">
        <v>121319.408</v>
      </c>
      <c r="N33" s="197">
        <v>0</v>
      </c>
      <c r="O33" s="112">
        <v>6246.4000000000005</v>
      </c>
      <c r="P33" s="113"/>
      <c r="Q33" s="114"/>
      <c r="R33" s="197">
        <v>0</v>
      </c>
      <c r="S33" s="111"/>
      <c r="T33" s="197">
        <v>80653.397120044334</v>
      </c>
      <c r="U33" s="115">
        <v>0</v>
      </c>
      <c r="V33" s="115">
        <v>0</v>
      </c>
      <c r="W33" s="116">
        <v>1362516.4</v>
      </c>
      <c r="Y33" s="222">
        <v>-37932.068200000002</v>
      </c>
    </row>
    <row r="34" spans="1:25" ht="10.5" x14ac:dyDescent="0.25">
      <c r="A34" s="122" t="s">
        <v>280</v>
      </c>
      <c r="B34" s="122"/>
      <c r="C34" s="107">
        <v>2167</v>
      </c>
      <c r="D34" s="108" t="s">
        <v>339</v>
      </c>
      <c r="E34" s="109"/>
      <c r="F34" s="196">
        <v>608110.28208000003</v>
      </c>
      <c r="G34" s="197">
        <v>31275.00320000817</v>
      </c>
      <c r="H34" s="197">
        <v>24443.910399998116</v>
      </c>
      <c r="I34" s="197">
        <v>23243.718399994461</v>
      </c>
      <c r="J34" s="197">
        <v>0</v>
      </c>
      <c r="K34" s="197">
        <v>62094.235813962907</v>
      </c>
      <c r="L34" s="197">
        <v>1873.7207999993739</v>
      </c>
      <c r="M34" s="112">
        <v>121319.408</v>
      </c>
      <c r="N34" s="197">
        <v>0</v>
      </c>
      <c r="O34" s="112">
        <v>4531.2</v>
      </c>
      <c r="P34" s="113"/>
      <c r="Q34" s="114"/>
      <c r="R34" s="197">
        <v>0</v>
      </c>
      <c r="S34" s="111"/>
      <c r="T34" s="197">
        <v>0</v>
      </c>
      <c r="U34" s="115">
        <v>23329.349019134068</v>
      </c>
      <c r="V34" s="115">
        <v>0</v>
      </c>
      <c r="W34" s="116">
        <v>900220.8277130971</v>
      </c>
      <c r="Y34" s="222">
        <v>-26522.242900000001</v>
      </c>
    </row>
    <row r="35" spans="1:25" ht="10.5" x14ac:dyDescent="0.25">
      <c r="A35" s="122" t="s">
        <v>280</v>
      </c>
      <c r="B35" s="122"/>
      <c r="C35" s="123" t="s">
        <v>296</v>
      </c>
      <c r="D35" s="124" t="s">
        <v>7</v>
      </c>
      <c r="E35" s="109"/>
      <c r="F35" s="196">
        <v>1354573.6971200001</v>
      </c>
      <c r="G35" s="197">
        <v>55009.442960014341</v>
      </c>
      <c r="H35" s="197">
        <v>40051.526266663517</v>
      </c>
      <c r="I35" s="197">
        <v>127693.68962663604</v>
      </c>
      <c r="J35" s="197">
        <v>0</v>
      </c>
      <c r="K35" s="197">
        <v>155867.52102071329</v>
      </c>
      <c r="L35" s="197">
        <v>35548.732864355989</v>
      </c>
      <c r="M35" s="198"/>
      <c r="N35" s="197">
        <v>0</v>
      </c>
      <c r="O35" s="198"/>
      <c r="P35" s="113"/>
      <c r="Q35" s="114"/>
      <c r="R35" s="197">
        <v>0</v>
      </c>
      <c r="S35" s="111"/>
      <c r="T35" s="198"/>
      <c r="U35" s="198"/>
      <c r="V35" s="125"/>
      <c r="W35" s="116">
        <v>1768744.6098583832</v>
      </c>
      <c r="Y35" s="222">
        <v>0</v>
      </c>
    </row>
    <row r="36" spans="1:25" ht="10.5" x14ac:dyDescent="0.25">
      <c r="A36" s="122" t="s">
        <v>280</v>
      </c>
      <c r="B36" s="122"/>
      <c r="C36" s="123">
        <v>2018</v>
      </c>
      <c r="D36" s="108" t="s">
        <v>52</v>
      </c>
      <c r="E36" s="109"/>
      <c r="F36" s="196">
        <v>1348138.66768</v>
      </c>
      <c r="G36" s="197">
        <v>59599.534400015596</v>
      </c>
      <c r="H36" s="197">
        <v>43716.993599996575</v>
      </c>
      <c r="I36" s="197">
        <v>122499.59679997081</v>
      </c>
      <c r="J36" s="197">
        <v>0</v>
      </c>
      <c r="K36" s="197">
        <v>124906.2716614682</v>
      </c>
      <c r="L36" s="197">
        <v>69251.120189392066</v>
      </c>
      <c r="M36" s="112">
        <v>121319.408</v>
      </c>
      <c r="N36" s="197">
        <v>0</v>
      </c>
      <c r="O36" s="112">
        <v>8243.2000000000007</v>
      </c>
      <c r="P36" s="113"/>
      <c r="Q36" s="114"/>
      <c r="R36" s="197">
        <v>0</v>
      </c>
      <c r="S36" s="111"/>
      <c r="T36" s="197">
        <v>0</v>
      </c>
      <c r="U36" s="115">
        <v>200197.18002837221</v>
      </c>
      <c r="V36" s="115">
        <v>0</v>
      </c>
      <c r="W36" s="116">
        <v>2097871.9723592158</v>
      </c>
      <c r="Y36" s="222">
        <v>-52916.465300000003</v>
      </c>
    </row>
    <row r="37" spans="1:25" ht="10.5" x14ac:dyDescent="0.25">
      <c r="A37" s="122" t="s">
        <v>281</v>
      </c>
      <c r="B37" s="122"/>
      <c r="C37" s="126">
        <v>2008</v>
      </c>
      <c r="D37" s="108" t="s">
        <v>53</v>
      </c>
      <c r="E37" s="109"/>
      <c r="F37" s="196">
        <v>1328833.5793600001</v>
      </c>
      <c r="G37" s="197">
        <v>36585.852800009692</v>
      </c>
      <c r="H37" s="197">
        <v>27734.4367999979</v>
      </c>
      <c r="I37" s="197">
        <v>105116.81599997483</v>
      </c>
      <c r="J37" s="197">
        <v>0</v>
      </c>
      <c r="K37" s="197">
        <v>101354.61414401536</v>
      </c>
      <c r="L37" s="197">
        <v>5274.1770666649118</v>
      </c>
      <c r="M37" s="112">
        <v>121319.408</v>
      </c>
      <c r="N37" s="197">
        <v>0</v>
      </c>
      <c r="O37" s="198"/>
      <c r="P37" s="113"/>
      <c r="Q37" s="114"/>
      <c r="R37" s="197">
        <v>0</v>
      </c>
      <c r="S37" s="111"/>
      <c r="T37" s="197">
        <v>35226.115829337054</v>
      </c>
      <c r="U37" s="115">
        <v>80206.749247607542</v>
      </c>
      <c r="V37" s="115">
        <v>0</v>
      </c>
      <c r="W37" s="116">
        <v>1841651.7492476075</v>
      </c>
      <c r="Y37" s="222">
        <v>-49018.841800000002</v>
      </c>
    </row>
    <row r="38" spans="1:25" ht="10.5" x14ac:dyDescent="0.25">
      <c r="A38" s="122" t="s">
        <v>280</v>
      </c>
      <c r="B38" s="122"/>
      <c r="C38" s="107">
        <v>3028</v>
      </c>
      <c r="D38" s="108" t="s">
        <v>54</v>
      </c>
      <c r="E38" s="109"/>
      <c r="F38" s="196">
        <v>656373.00288000004</v>
      </c>
      <c r="G38" s="197">
        <v>8851.4160000023276</v>
      </c>
      <c r="H38" s="197">
        <v>6581.0527999994993</v>
      </c>
      <c r="I38" s="197">
        <v>4980.7967999988123</v>
      </c>
      <c r="J38" s="197">
        <v>0</v>
      </c>
      <c r="K38" s="197">
        <v>57306.046113303477</v>
      </c>
      <c r="L38" s="197">
        <v>654.99114545432667</v>
      </c>
      <c r="M38" s="112">
        <v>121319.408</v>
      </c>
      <c r="N38" s="197">
        <v>0</v>
      </c>
      <c r="O38" s="112">
        <v>2918.4</v>
      </c>
      <c r="P38" s="113"/>
      <c r="Q38" s="114"/>
      <c r="R38" s="197">
        <v>0</v>
      </c>
      <c r="S38" s="111"/>
      <c r="T38" s="197">
        <v>13993.286261241385</v>
      </c>
      <c r="U38" s="115">
        <v>823.60601600003429</v>
      </c>
      <c r="V38" s="115">
        <v>0</v>
      </c>
      <c r="W38" s="116">
        <v>873802.00601600006</v>
      </c>
      <c r="Y38" s="222">
        <v>-24746.958900000001</v>
      </c>
    </row>
    <row r="39" spans="1:25" ht="10.5" x14ac:dyDescent="0.25">
      <c r="A39" s="106" t="s">
        <v>278</v>
      </c>
      <c r="B39" s="106" t="s">
        <v>55</v>
      </c>
      <c r="C39" s="107">
        <v>2147</v>
      </c>
      <c r="D39" s="108" t="s">
        <v>56</v>
      </c>
      <c r="E39" s="109"/>
      <c r="F39" s="196">
        <v>678895.60592</v>
      </c>
      <c r="G39" s="197">
        <v>13572.17120000358</v>
      </c>
      <c r="H39" s="197">
        <v>9871.5791999992434</v>
      </c>
      <c r="I39" s="197">
        <v>1520.243199999637</v>
      </c>
      <c r="J39" s="197">
        <v>0</v>
      </c>
      <c r="K39" s="197">
        <v>64045.7313920097</v>
      </c>
      <c r="L39" s="197">
        <v>2635.0071690598993</v>
      </c>
      <c r="M39" s="112">
        <v>121319.408</v>
      </c>
      <c r="N39" s="197">
        <v>0</v>
      </c>
      <c r="O39" s="112">
        <v>17465</v>
      </c>
      <c r="P39" s="113"/>
      <c r="Q39" s="114"/>
      <c r="R39" s="197">
        <v>-7489.5376937586725</v>
      </c>
      <c r="S39" s="111"/>
      <c r="T39" s="197">
        <v>8055.2539189278759</v>
      </c>
      <c r="U39" s="115">
        <v>3569.6567300603492</v>
      </c>
      <c r="V39" s="115">
        <v>0</v>
      </c>
      <c r="W39" s="116">
        <v>913460.11903630162</v>
      </c>
      <c r="Y39" s="222">
        <v>-26106.176299999999</v>
      </c>
    </row>
    <row r="40" spans="1:25" ht="10.5" x14ac:dyDescent="0.25">
      <c r="A40" s="122" t="s">
        <v>280</v>
      </c>
      <c r="B40" s="122"/>
      <c r="C40" s="107">
        <v>2120</v>
      </c>
      <c r="D40" s="108" t="s">
        <v>297</v>
      </c>
      <c r="E40" s="109"/>
      <c r="F40" s="196">
        <v>1248395.7113600001</v>
      </c>
      <c r="G40" s="197">
        <v>71401.422400018811</v>
      </c>
      <c r="H40" s="197">
        <v>50768.121599996186</v>
      </c>
      <c r="I40" s="197">
        <v>111677.8655999733</v>
      </c>
      <c r="J40" s="197">
        <v>0</v>
      </c>
      <c r="K40" s="197">
        <v>140156.72528609718</v>
      </c>
      <c r="L40" s="197">
        <v>99719.509420374859</v>
      </c>
      <c r="M40" s="112">
        <v>121319.408</v>
      </c>
      <c r="N40" s="197">
        <v>0</v>
      </c>
      <c r="O40" s="112">
        <v>6195.2000000000007</v>
      </c>
      <c r="P40" s="113"/>
      <c r="Q40" s="114"/>
      <c r="R40" s="197">
        <v>0</v>
      </c>
      <c r="S40" s="111"/>
      <c r="T40" s="197">
        <v>0</v>
      </c>
      <c r="U40" s="115">
        <v>6903.785179940518</v>
      </c>
      <c r="V40" s="115">
        <v>0</v>
      </c>
      <c r="W40" s="116">
        <v>1856537.7488464012</v>
      </c>
      <c r="Y40" s="222">
        <v>-51609.256200000003</v>
      </c>
    </row>
    <row r="41" spans="1:25" ht="10.5" x14ac:dyDescent="0.25">
      <c r="A41" s="106" t="s">
        <v>278</v>
      </c>
      <c r="B41" s="106" t="s">
        <v>57</v>
      </c>
      <c r="C41" s="107">
        <v>2113</v>
      </c>
      <c r="D41" s="108" t="s">
        <v>58</v>
      </c>
      <c r="E41" s="109"/>
      <c r="F41" s="196">
        <v>1682760.1985600002</v>
      </c>
      <c r="G41" s="197">
        <v>13572.171200003571</v>
      </c>
      <c r="H41" s="197">
        <v>8931.4287999993066</v>
      </c>
      <c r="I41" s="197">
        <v>12491.998399997017</v>
      </c>
      <c r="J41" s="197">
        <v>0</v>
      </c>
      <c r="K41" s="197">
        <v>103675.42368293142</v>
      </c>
      <c r="L41" s="197">
        <v>11164.930547551836</v>
      </c>
      <c r="M41" s="112">
        <v>121319.408</v>
      </c>
      <c r="N41" s="197">
        <v>0</v>
      </c>
      <c r="O41" s="112">
        <v>45056</v>
      </c>
      <c r="P41" s="113"/>
      <c r="Q41" s="114"/>
      <c r="R41" s="197">
        <v>-18366.956422002841</v>
      </c>
      <c r="S41" s="111"/>
      <c r="T41" s="197">
        <v>276679.44080951647</v>
      </c>
      <c r="U41" s="115">
        <v>0</v>
      </c>
      <c r="V41" s="115">
        <v>0</v>
      </c>
      <c r="W41" s="116">
        <v>2257284.043577997</v>
      </c>
      <c r="Y41" s="222">
        <v>-56375.018600000003</v>
      </c>
    </row>
    <row r="42" spans="1:25" ht="10.5" x14ac:dyDescent="0.25">
      <c r="A42" s="106" t="s">
        <v>278</v>
      </c>
      <c r="B42" s="106" t="s">
        <v>59</v>
      </c>
      <c r="C42" s="107">
        <v>2103</v>
      </c>
      <c r="D42" s="108" t="s">
        <v>60</v>
      </c>
      <c r="E42" s="109"/>
      <c r="F42" s="196">
        <v>685330.63536000007</v>
      </c>
      <c r="G42" s="197">
        <v>59599.534400015713</v>
      </c>
      <c r="H42" s="197">
        <v>45127.219199996573</v>
      </c>
      <c r="I42" s="197">
        <v>89224.273599978696</v>
      </c>
      <c r="J42" s="197">
        <v>0</v>
      </c>
      <c r="K42" s="197">
        <v>110679.7748965685</v>
      </c>
      <c r="L42" s="197">
        <v>35909.777794463145</v>
      </c>
      <c r="M42" s="112">
        <v>121319.408</v>
      </c>
      <c r="N42" s="197">
        <v>0</v>
      </c>
      <c r="O42" s="112">
        <v>28928</v>
      </c>
      <c r="P42" s="113"/>
      <c r="Q42" s="114"/>
      <c r="R42" s="197">
        <v>-8011.4430933361191</v>
      </c>
      <c r="S42" s="111"/>
      <c r="T42" s="197">
        <v>0</v>
      </c>
      <c r="U42" s="115">
        <v>4187.726420917199</v>
      </c>
      <c r="V42" s="115">
        <v>0</v>
      </c>
      <c r="W42" s="116">
        <v>1172294.9065786037</v>
      </c>
      <c r="Y42" s="222">
        <v>-32931.268199999999</v>
      </c>
    </row>
    <row r="43" spans="1:25" ht="10.5" x14ac:dyDescent="0.25">
      <c r="A43" s="106" t="s">
        <v>278</v>
      </c>
      <c r="B43" s="106" t="s">
        <v>61</v>
      </c>
      <c r="C43" s="107">
        <v>2084</v>
      </c>
      <c r="D43" s="108" t="s">
        <v>62</v>
      </c>
      <c r="E43" s="109"/>
      <c r="F43" s="196">
        <v>1251613.2260799999</v>
      </c>
      <c r="G43" s="197">
        <v>134643.6842460302</v>
      </c>
      <c r="H43" s="197">
        <v>103950.99642376456</v>
      </c>
      <c r="I43" s="197">
        <v>175570.61910486742</v>
      </c>
      <c r="J43" s="197">
        <v>0</v>
      </c>
      <c r="K43" s="197">
        <v>176896.7013112694</v>
      </c>
      <c r="L43" s="197">
        <v>11435.731158377677</v>
      </c>
      <c r="M43" s="112">
        <v>121319.408</v>
      </c>
      <c r="N43" s="197">
        <v>0</v>
      </c>
      <c r="O43" s="112">
        <v>33024</v>
      </c>
      <c r="P43" s="113"/>
      <c r="Q43" s="114"/>
      <c r="R43" s="197">
        <v>-14884.665650000483</v>
      </c>
      <c r="S43" s="111"/>
      <c r="T43" s="197">
        <v>0</v>
      </c>
      <c r="U43" s="115">
        <v>0</v>
      </c>
      <c r="V43" s="115">
        <v>0</v>
      </c>
      <c r="W43" s="116">
        <v>1993569.7006743085</v>
      </c>
      <c r="Y43" s="222">
        <v>-60623.413999999997</v>
      </c>
    </row>
    <row r="44" spans="1:25" ht="10.5" x14ac:dyDescent="0.25">
      <c r="A44" s="122" t="s">
        <v>280</v>
      </c>
      <c r="B44" s="122"/>
      <c r="C44" s="107">
        <v>2183</v>
      </c>
      <c r="D44" s="108" t="s">
        <v>63</v>
      </c>
      <c r="E44" s="109"/>
      <c r="F44" s="196">
        <v>1344921.1529600001</v>
      </c>
      <c r="G44" s="197">
        <v>58559.439953972214</v>
      </c>
      <c r="H44" s="197">
        <v>42879.425557790564</v>
      </c>
      <c r="I44" s="197">
        <v>133029.48275104741</v>
      </c>
      <c r="J44" s="197">
        <v>0</v>
      </c>
      <c r="K44" s="197">
        <v>192621.82646669584</v>
      </c>
      <c r="L44" s="197">
        <v>111782.84013968095</v>
      </c>
      <c r="M44" s="112">
        <v>121319.408</v>
      </c>
      <c r="N44" s="197">
        <v>9394.627379677011</v>
      </c>
      <c r="O44" s="112">
        <v>6092.8</v>
      </c>
      <c r="P44" s="113"/>
      <c r="Q44" s="114"/>
      <c r="R44" s="197">
        <v>0</v>
      </c>
      <c r="S44" s="111"/>
      <c r="T44" s="197">
        <v>0</v>
      </c>
      <c r="U44" s="115">
        <v>0</v>
      </c>
      <c r="V44" s="115">
        <v>0</v>
      </c>
      <c r="W44" s="116">
        <v>2020601.0032088642</v>
      </c>
      <c r="Y44" s="222">
        <v>-52572.590100000001</v>
      </c>
    </row>
    <row r="45" spans="1:25" ht="10.5" x14ac:dyDescent="0.25">
      <c r="A45" s="122" t="s">
        <v>280</v>
      </c>
      <c r="B45" s="122"/>
      <c r="C45" s="107">
        <v>2065</v>
      </c>
      <c r="D45" s="108" t="s">
        <v>298</v>
      </c>
      <c r="E45" s="109"/>
      <c r="F45" s="196">
        <v>1026387.19568</v>
      </c>
      <c r="G45" s="197">
        <v>108577.36960002861</v>
      </c>
      <c r="H45" s="197">
        <v>83203.310399993614</v>
      </c>
      <c r="I45" s="197">
        <v>122439.58719997073</v>
      </c>
      <c r="J45" s="197">
        <v>20223.735279740707</v>
      </c>
      <c r="K45" s="197">
        <v>197799.23036267591</v>
      </c>
      <c r="L45" s="197">
        <v>34490.91477543972</v>
      </c>
      <c r="M45" s="112">
        <v>121319.408</v>
      </c>
      <c r="N45" s="197">
        <v>0</v>
      </c>
      <c r="O45" s="112">
        <v>7731.2</v>
      </c>
      <c r="P45" s="113"/>
      <c r="Q45" s="114"/>
      <c r="R45" s="197">
        <v>0</v>
      </c>
      <c r="S45" s="111"/>
      <c r="T45" s="197">
        <v>0</v>
      </c>
      <c r="U45" s="115">
        <v>0</v>
      </c>
      <c r="V45" s="115">
        <v>0</v>
      </c>
      <c r="W45" s="116">
        <v>1722171.9512978494</v>
      </c>
      <c r="Y45" s="222">
        <v>-50271.042099999999</v>
      </c>
    </row>
    <row r="46" spans="1:25" ht="10.5" x14ac:dyDescent="0.25">
      <c r="A46" s="122" t="s">
        <v>280</v>
      </c>
      <c r="B46" s="122"/>
      <c r="C46" s="123">
        <v>2007</v>
      </c>
      <c r="D46" s="108" t="s">
        <v>64</v>
      </c>
      <c r="E46" s="109"/>
      <c r="F46" s="196">
        <v>1296658.4321600001</v>
      </c>
      <c r="G46" s="197">
        <v>70329.195733351735</v>
      </c>
      <c r="H46" s="197">
        <v>53651.013866662499</v>
      </c>
      <c r="I46" s="197">
        <v>137617.72959996713</v>
      </c>
      <c r="J46" s="197">
        <v>20613.364026402236</v>
      </c>
      <c r="K46" s="197">
        <v>142130.25493335488</v>
      </c>
      <c r="L46" s="197">
        <v>94505.262515242241</v>
      </c>
      <c r="M46" s="112">
        <v>121319.408</v>
      </c>
      <c r="N46" s="197">
        <v>0</v>
      </c>
      <c r="O46" s="112">
        <v>7424</v>
      </c>
      <c r="P46" s="113"/>
      <c r="Q46" s="114"/>
      <c r="R46" s="197">
        <v>0</v>
      </c>
      <c r="S46" s="111"/>
      <c r="T46" s="197">
        <v>0</v>
      </c>
      <c r="U46" s="115">
        <v>6512.2833217259031</v>
      </c>
      <c r="V46" s="115">
        <v>0</v>
      </c>
      <c r="W46" s="116">
        <v>1950760.9441567066</v>
      </c>
      <c r="Y46" s="222">
        <v>-52521.953500000003</v>
      </c>
    </row>
    <row r="47" spans="1:25" ht="10.5" x14ac:dyDescent="0.25">
      <c r="A47" s="106" t="s">
        <v>278</v>
      </c>
      <c r="B47" s="106" t="s">
        <v>65</v>
      </c>
      <c r="C47" s="107">
        <v>5201</v>
      </c>
      <c r="D47" s="108" t="s">
        <v>66</v>
      </c>
      <c r="E47" s="109"/>
      <c r="F47" s="196">
        <v>662808.03232</v>
      </c>
      <c r="G47" s="197">
        <v>13572.17120000354</v>
      </c>
      <c r="H47" s="197">
        <v>9871.5791999992889</v>
      </c>
      <c r="I47" s="197">
        <v>9391.502399997762</v>
      </c>
      <c r="J47" s="197">
        <v>0</v>
      </c>
      <c r="K47" s="197">
        <v>37039.107127278345</v>
      </c>
      <c r="L47" s="197">
        <v>3307.0631363625321</v>
      </c>
      <c r="M47" s="112">
        <v>121319.408</v>
      </c>
      <c r="N47" s="197">
        <v>0</v>
      </c>
      <c r="O47" s="112">
        <v>3097.6000000000004</v>
      </c>
      <c r="P47" s="113"/>
      <c r="Q47" s="114"/>
      <c r="R47" s="197">
        <v>-7315.2200859342456</v>
      </c>
      <c r="S47" s="111"/>
      <c r="T47" s="197">
        <v>21281.136616358395</v>
      </c>
      <c r="U47" s="115">
        <v>12795.87234546151</v>
      </c>
      <c r="V47" s="115">
        <v>0</v>
      </c>
      <c r="W47" s="116">
        <v>887168.25225952733</v>
      </c>
      <c r="Y47" s="222">
        <v>-25621.098699999999</v>
      </c>
    </row>
    <row r="48" spans="1:25" ht="10.5" x14ac:dyDescent="0.25">
      <c r="A48" s="106" t="s">
        <v>278</v>
      </c>
      <c r="B48" s="106" t="s">
        <v>67</v>
      </c>
      <c r="C48" s="107">
        <v>2027</v>
      </c>
      <c r="D48" s="108" t="s">
        <v>68</v>
      </c>
      <c r="E48" s="109"/>
      <c r="F48" s="196">
        <v>1222655.5936</v>
      </c>
      <c r="G48" s="197">
        <v>62550.006400016515</v>
      </c>
      <c r="H48" s="197">
        <v>49827.971199996246</v>
      </c>
      <c r="I48" s="197">
        <v>44307.087999989388</v>
      </c>
      <c r="J48" s="197">
        <v>0</v>
      </c>
      <c r="K48" s="197">
        <v>189234.64770002867</v>
      </c>
      <c r="L48" s="197">
        <v>86154.815999971339</v>
      </c>
      <c r="M48" s="112">
        <v>121319.408</v>
      </c>
      <c r="N48" s="197">
        <v>0</v>
      </c>
      <c r="O48" s="112">
        <v>26368</v>
      </c>
      <c r="P48" s="113"/>
      <c r="Q48" s="114"/>
      <c r="R48" s="197">
        <v>-13862.636986751919</v>
      </c>
      <c r="S48" s="111"/>
      <c r="T48" s="197">
        <v>0</v>
      </c>
      <c r="U48" s="115">
        <v>0</v>
      </c>
      <c r="V48" s="115">
        <v>0</v>
      </c>
      <c r="W48" s="116">
        <v>1788554.8939132504</v>
      </c>
      <c r="Y48" s="222">
        <v>-49557.928</v>
      </c>
    </row>
    <row r="49" spans="1:25" ht="10.5" x14ac:dyDescent="0.25">
      <c r="A49" s="106" t="s">
        <v>278</v>
      </c>
      <c r="B49" s="106" t="s">
        <v>69</v>
      </c>
      <c r="C49" s="107">
        <v>2182</v>
      </c>
      <c r="D49" s="108" t="s">
        <v>70</v>
      </c>
      <c r="E49" s="109"/>
      <c r="F49" s="196">
        <v>1335268.6088</v>
      </c>
      <c r="G49" s="197">
        <v>82613.216000021581</v>
      </c>
      <c r="H49" s="197">
        <v>63460.151999995105</v>
      </c>
      <c r="I49" s="197">
        <v>117608.81439997198</v>
      </c>
      <c r="J49" s="197">
        <v>0</v>
      </c>
      <c r="K49" s="197">
        <v>189208.96177275592</v>
      </c>
      <c r="L49" s="197">
        <v>99089.795492924764</v>
      </c>
      <c r="M49" s="112">
        <v>121319.408</v>
      </c>
      <c r="N49" s="197">
        <v>23205.525394372671</v>
      </c>
      <c r="O49" s="112">
        <v>39936</v>
      </c>
      <c r="P49" s="113"/>
      <c r="Q49" s="114"/>
      <c r="R49" s="197">
        <v>-15279.963627666755</v>
      </c>
      <c r="S49" s="111"/>
      <c r="T49" s="197">
        <v>0</v>
      </c>
      <c r="U49" s="115">
        <v>0</v>
      </c>
      <c r="V49" s="115">
        <v>0</v>
      </c>
      <c r="W49" s="116">
        <v>2056430.5182323754</v>
      </c>
      <c r="Y49" s="222">
        <v>-55843.933599999997</v>
      </c>
    </row>
    <row r="50" spans="1:25" ht="10.5" x14ac:dyDescent="0.25">
      <c r="A50" s="106" t="s">
        <v>278</v>
      </c>
      <c r="B50" s="106" t="s">
        <v>71</v>
      </c>
      <c r="C50" s="107">
        <v>2157</v>
      </c>
      <c r="D50" s="108" t="s">
        <v>72</v>
      </c>
      <c r="E50" s="109"/>
      <c r="F50" s="196">
        <v>546977.5024</v>
      </c>
      <c r="G50" s="197">
        <v>44847.174400011805</v>
      </c>
      <c r="H50" s="197">
        <v>34315.489599997345</v>
      </c>
      <c r="I50" s="197">
        <v>39946.390399990465</v>
      </c>
      <c r="J50" s="197">
        <v>5365.8583999312059</v>
      </c>
      <c r="K50" s="197">
        <v>54720.779240514625</v>
      </c>
      <c r="L50" s="197">
        <v>4366.6076363621833</v>
      </c>
      <c r="M50" s="112">
        <v>121319.408</v>
      </c>
      <c r="N50" s="197">
        <v>0</v>
      </c>
      <c r="O50" s="112">
        <v>19710.5</v>
      </c>
      <c r="P50" s="113"/>
      <c r="Q50" s="114"/>
      <c r="R50" s="197">
        <v>-6367.3827056461605</v>
      </c>
      <c r="S50" s="111"/>
      <c r="T50" s="197">
        <v>0</v>
      </c>
      <c r="U50" s="115">
        <v>24945.591919148457</v>
      </c>
      <c r="V50" s="115">
        <v>0</v>
      </c>
      <c r="W50" s="116">
        <v>890147.91929030977</v>
      </c>
      <c r="Y50" s="222">
        <v>-26634.2608</v>
      </c>
    </row>
    <row r="51" spans="1:25" ht="10.5" x14ac:dyDescent="0.25">
      <c r="A51" s="122" t="s">
        <v>280</v>
      </c>
      <c r="B51" s="122"/>
      <c r="C51" s="107">
        <v>2034</v>
      </c>
      <c r="D51" s="108" t="s">
        <v>340</v>
      </c>
      <c r="E51" s="109"/>
      <c r="F51" s="196">
        <v>1737457.9488000001</v>
      </c>
      <c r="G51" s="197">
        <v>109982.14656719298</v>
      </c>
      <c r="H51" s="197">
        <v>80982.731283575966</v>
      </c>
      <c r="I51" s="197">
        <v>205010.32449433309</v>
      </c>
      <c r="J51" s="197">
        <v>0</v>
      </c>
      <c r="K51" s="197">
        <v>229213.1659355186</v>
      </c>
      <c r="L51" s="197">
        <v>146923.50399995086</v>
      </c>
      <c r="M51" s="112">
        <v>121319.408</v>
      </c>
      <c r="N51" s="197">
        <v>0</v>
      </c>
      <c r="O51" s="112">
        <v>8294.4</v>
      </c>
      <c r="P51" s="113"/>
      <c r="Q51" s="114"/>
      <c r="R51" s="197">
        <v>0</v>
      </c>
      <c r="S51" s="111"/>
      <c r="T51" s="197">
        <v>0</v>
      </c>
      <c r="U51" s="115">
        <v>23035.956767707597</v>
      </c>
      <c r="V51" s="115">
        <v>0</v>
      </c>
      <c r="W51" s="116">
        <v>2662219.5858482793</v>
      </c>
      <c r="Y51" s="222">
        <v>-71525.793000000005</v>
      </c>
    </row>
    <row r="52" spans="1:25" ht="10.5" x14ac:dyDescent="0.25">
      <c r="A52" s="122" t="s">
        <v>280</v>
      </c>
      <c r="B52" s="122"/>
      <c r="C52" s="107">
        <v>2033</v>
      </c>
      <c r="D52" s="108" t="s">
        <v>73</v>
      </c>
      <c r="E52" s="109"/>
      <c r="F52" s="196">
        <v>637067.91456000006</v>
      </c>
      <c r="G52" s="197">
        <v>38946.230400010187</v>
      </c>
      <c r="H52" s="197">
        <v>28674.587199997794</v>
      </c>
      <c r="I52" s="197">
        <v>57569.20959998633</v>
      </c>
      <c r="J52" s="197">
        <v>0</v>
      </c>
      <c r="K52" s="197">
        <v>69495.589565227929</v>
      </c>
      <c r="L52" s="197">
        <v>3310.2928757385348</v>
      </c>
      <c r="M52" s="112">
        <v>121319.408</v>
      </c>
      <c r="N52" s="197">
        <v>0</v>
      </c>
      <c r="O52" s="112">
        <v>4838.4000000000005</v>
      </c>
      <c r="P52" s="113"/>
      <c r="Q52" s="114"/>
      <c r="R52" s="197">
        <v>0</v>
      </c>
      <c r="S52" s="111"/>
      <c r="T52" s="197">
        <v>0</v>
      </c>
      <c r="U52" s="115">
        <v>0</v>
      </c>
      <c r="V52" s="115">
        <v>0</v>
      </c>
      <c r="W52" s="116">
        <v>961221.63220096088</v>
      </c>
      <c r="Y52" s="222">
        <v>-28500.559399999998</v>
      </c>
    </row>
    <row r="53" spans="1:25" ht="10.5" x14ac:dyDescent="0.25">
      <c r="A53" s="122" t="s">
        <v>280</v>
      </c>
      <c r="B53" s="122"/>
      <c r="C53" s="107">
        <v>2093</v>
      </c>
      <c r="D53" s="108" t="s">
        <v>74</v>
      </c>
      <c r="E53" s="109"/>
      <c r="F53" s="196">
        <v>1270918.3144</v>
      </c>
      <c r="G53" s="197">
        <v>70991.052182759828</v>
      </c>
      <c r="H53" s="197">
        <v>55138.389258878989</v>
      </c>
      <c r="I53" s="197">
        <v>77669.024040590535</v>
      </c>
      <c r="J53" s="197">
        <v>0</v>
      </c>
      <c r="K53" s="197">
        <v>154334.26096002338</v>
      </c>
      <c r="L53" s="197">
        <v>32921.933333322449</v>
      </c>
      <c r="M53" s="112">
        <v>121319.408</v>
      </c>
      <c r="N53" s="197">
        <v>0</v>
      </c>
      <c r="O53" s="112">
        <v>8499.2000000000007</v>
      </c>
      <c r="P53" s="113"/>
      <c r="Q53" s="114"/>
      <c r="R53" s="197">
        <v>0</v>
      </c>
      <c r="S53" s="111"/>
      <c r="T53" s="197">
        <v>0</v>
      </c>
      <c r="U53" s="115">
        <v>0</v>
      </c>
      <c r="V53" s="115">
        <v>0</v>
      </c>
      <c r="W53" s="116">
        <v>1791791.5821755752</v>
      </c>
      <c r="Y53" s="222">
        <v>-52132.2281</v>
      </c>
    </row>
    <row r="54" spans="1:25" ht="10.5" x14ac:dyDescent="0.25">
      <c r="A54" s="122" t="s">
        <v>280</v>
      </c>
      <c r="B54" s="122"/>
      <c r="C54" s="123">
        <v>2114</v>
      </c>
      <c r="D54" s="108" t="s">
        <v>75</v>
      </c>
      <c r="E54" s="109"/>
      <c r="F54" s="196">
        <v>682113.12063999998</v>
      </c>
      <c r="G54" s="197">
        <v>12391.982400003255</v>
      </c>
      <c r="H54" s="197">
        <v>8461.3535999993528</v>
      </c>
      <c r="I54" s="197">
        <v>3580.5727999991441</v>
      </c>
      <c r="J54" s="197">
        <v>0</v>
      </c>
      <c r="K54" s="197">
        <v>44515.536647001289</v>
      </c>
      <c r="L54" s="197">
        <v>0</v>
      </c>
      <c r="M54" s="112">
        <v>121319.408</v>
      </c>
      <c r="N54" s="197">
        <v>0</v>
      </c>
      <c r="O54" s="112">
        <v>3148.8</v>
      </c>
      <c r="P54" s="113"/>
      <c r="Q54" s="114"/>
      <c r="R54" s="197">
        <v>0</v>
      </c>
      <c r="S54" s="111"/>
      <c r="T54" s="197">
        <v>31798.025912997</v>
      </c>
      <c r="U54" s="115">
        <v>0</v>
      </c>
      <c r="V54" s="115">
        <v>0</v>
      </c>
      <c r="W54" s="116">
        <v>907328.79999999993</v>
      </c>
      <c r="Y54" s="222">
        <v>-26033.1646</v>
      </c>
    </row>
    <row r="55" spans="1:25" ht="10.5" x14ac:dyDescent="0.25">
      <c r="A55" s="122" t="s">
        <v>280</v>
      </c>
      <c r="B55" s="122"/>
      <c r="C55" s="123">
        <v>2121</v>
      </c>
      <c r="D55" s="108" t="s">
        <v>76</v>
      </c>
      <c r="E55" s="109"/>
      <c r="F55" s="196">
        <v>936296.78352000006</v>
      </c>
      <c r="G55" s="197">
        <v>23013.681600006043</v>
      </c>
      <c r="H55" s="197">
        <v>17392.782399998658</v>
      </c>
      <c r="I55" s="197">
        <v>24123.85919999424</v>
      </c>
      <c r="J55" s="197">
        <v>0</v>
      </c>
      <c r="K55" s="197">
        <v>85852.890891579285</v>
      </c>
      <c r="L55" s="197">
        <v>0</v>
      </c>
      <c r="M55" s="112">
        <v>121319.408</v>
      </c>
      <c r="N55" s="197">
        <v>0</v>
      </c>
      <c r="O55" s="112">
        <v>5888</v>
      </c>
      <c r="P55" s="113"/>
      <c r="Q55" s="114"/>
      <c r="R55" s="197">
        <v>0</v>
      </c>
      <c r="S55" s="111"/>
      <c r="T55" s="197">
        <v>33115.594388421669</v>
      </c>
      <c r="U55" s="115">
        <v>3232.1822399999946</v>
      </c>
      <c r="V55" s="115">
        <v>0</v>
      </c>
      <c r="W55" s="116">
        <v>1250235.18224</v>
      </c>
      <c r="Y55" s="222">
        <v>-35227.635499999997</v>
      </c>
    </row>
    <row r="56" spans="1:25" ht="10.5" x14ac:dyDescent="0.25">
      <c r="A56" s="122" t="s">
        <v>280</v>
      </c>
      <c r="B56" s="122"/>
      <c r="C56" s="107">
        <v>2038</v>
      </c>
      <c r="D56" s="108" t="s">
        <v>24</v>
      </c>
      <c r="E56" s="109"/>
      <c r="F56" s="196">
        <v>2023816.7588800001</v>
      </c>
      <c r="G56" s="197">
        <v>131000.95680003431</v>
      </c>
      <c r="H56" s="197">
        <v>99185.867199992543</v>
      </c>
      <c r="I56" s="197">
        <v>219765.15679994764</v>
      </c>
      <c r="J56" s="197">
        <v>0</v>
      </c>
      <c r="K56" s="197">
        <v>218096.36556430493</v>
      </c>
      <c r="L56" s="197">
        <v>134116.53885646065</v>
      </c>
      <c r="M56" s="112">
        <v>121319.408</v>
      </c>
      <c r="N56" s="197">
        <v>0</v>
      </c>
      <c r="O56" s="112">
        <v>11161.6</v>
      </c>
      <c r="P56" s="113"/>
      <c r="Q56" s="114"/>
      <c r="R56" s="197">
        <v>0</v>
      </c>
      <c r="S56" s="111"/>
      <c r="T56" s="197">
        <v>0</v>
      </c>
      <c r="U56" s="115">
        <v>0</v>
      </c>
      <c r="V56" s="115">
        <v>0</v>
      </c>
      <c r="W56" s="116">
        <v>2958462.6521007405</v>
      </c>
      <c r="Y56" s="222">
        <v>-83576.3701</v>
      </c>
    </row>
    <row r="57" spans="1:25" ht="10.5" x14ac:dyDescent="0.25">
      <c r="A57" s="106" t="s">
        <v>278</v>
      </c>
      <c r="B57" s="106" t="s">
        <v>77</v>
      </c>
      <c r="C57" s="107">
        <v>3308</v>
      </c>
      <c r="D57" s="108" t="s">
        <v>78</v>
      </c>
      <c r="E57" s="109"/>
      <c r="F57" s="196">
        <v>1335268.6088</v>
      </c>
      <c r="G57" s="197">
        <v>54878.779200014498</v>
      </c>
      <c r="H57" s="197">
        <v>42776.843199996729</v>
      </c>
      <c r="I57" s="197">
        <v>58919.425599986011</v>
      </c>
      <c r="J57" s="197">
        <v>0</v>
      </c>
      <c r="K57" s="197">
        <v>104073.6017751637</v>
      </c>
      <c r="L57" s="197">
        <v>15854.367278867949</v>
      </c>
      <c r="M57" s="112">
        <v>121319.408</v>
      </c>
      <c r="N57" s="197">
        <v>0</v>
      </c>
      <c r="O57" s="112">
        <v>6400</v>
      </c>
      <c r="P57" s="113"/>
      <c r="Q57" s="114"/>
      <c r="R57" s="197">
        <v>-15007.497182114954</v>
      </c>
      <c r="S57" s="111"/>
      <c r="T57" s="197">
        <v>36883.966145971164</v>
      </c>
      <c r="U57" s="115">
        <v>124637.4339851616</v>
      </c>
      <c r="V57" s="115">
        <v>0</v>
      </c>
      <c r="W57" s="116">
        <v>1886004.9368030466</v>
      </c>
      <c r="Y57" s="222">
        <v>-51848.294399999999</v>
      </c>
    </row>
    <row r="58" spans="1:25" ht="10.5" x14ac:dyDescent="0.25">
      <c r="A58" s="122" t="s">
        <v>280</v>
      </c>
      <c r="B58" s="122"/>
      <c r="C58" s="123">
        <v>2026</v>
      </c>
      <c r="D58" s="108" t="s">
        <v>80</v>
      </c>
      <c r="E58" s="109"/>
      <c r="F58" s="196">
        <v>1103607.54896</v>
      </c>
      <c r="G58" s="197">
        <v>102086.33120002689</v>
      </c>
      <c r="H58" s="197">
        <v>77092.332799994096</v>
      </c>
      <c r="I58" s="197">
        <v>106337.01119997475</v>
      </c>
      <c r="J58" s="197">
        <v>5084.6350488237076</v>
      </c>
      <c r="K58" s="197">
        <v>107371.24139857742</v>
      </c>
      <c r="L58" s="197">
        <v>17328.815213239257</v>
      </c>
      <c r="M58" s="112">
        <v>121319.408</v>
      </c>
      <c r="N58" s="197">
        <v>0</v>
      </c>
      <c r="O58" s="112">
        <v>7116.8</v>
      </c>
      <c r="P58" s="113"/>
      <c r="Q58" s="114"/>
      <c r="R58" s="197">
        <v>0</v>
      </c>
      <c r="S58" s="111"/>
      <c r="T58" s="197">
        <v>0</v>
      </c>
      <c r="U58" s="115">
        <v>12758.359466994647</v>
      </c>
      <c r="V58" s="115">
        <v>0</v>
      </c>
      <c r="W58" s="116">
        <v>1660102.4832876308</v>
      </c>
      <c r="Y58" s="222">
        <v>-51664.264999999999</v>
      </c>
    </row>
    <row r="59" spans="1:25" ht="10.5" x14ac:dyDescent="0.25">
      <c r="A59" s="106" t="s">
        <v>278</v>
      </c>
      <c r="B59" s="106" t="s">
        <v>81</v>
      </c>
      <c r="C59" s="107">
        <v>5203</v>
      </c>
      <c r="D59" s="108" t="s">
        <v>82</v>
      </c>
      <c r="E59" s="109"/>
      <c r="F59" s="196">
        <v>669243.06176000007</v>
      </c>
      <c r="G59" s="197">
        <v>26554.248000006992</v>
      </c>
      <c r="H59" s="197">
        <v>19273.08319999856</v>
      </c>
      <c r="I59" s="197">
        <v>52628.419199987431</v>
      </c>
      <c r="J59" s="197">
        <v>0</v>
      </c>
      <c r="K59" s="197">
        <v>63391.714085402862</v>
      </c>
      <c r="L59" s="197">
        <v>1320.6607101119216</v>
      </c>
      <c r="M59" s="112">
        <v>121319.408</v>
      </c>
      <c r="N59" s="197">
        <v>0</v>
      </c>
      <c r="O59" s="112">
        <v>2585.6000000000004</v>
      </c>
      <c r="P59" s="113"/>
      <c r="Q59" s="114"/>
      <c r="R59" s="197">
        <v>-7512.4846142159249</v>
      </c>
      <c r="S59" s="111"/>
      <c r="T59" s="197">
        <v>0</v>
      </c>
      <c r="U59" s="115">
        <v>0</v>
      </c>
      <c r="V59" s="115">
        <v>0</v>
      </c>
      <c r="W59" s="116">
        <v>948803.71034129197</v>
      </c>
      <c r="Y59" s="222">
        <v>-27685.429</v>
      </c>
    </row>
    <row r="60" spans="1:25" ht="10.5" x14ac:dyDescent="0.25">
      <c r="A60" s="122" t="s">
        <v>280</v>
      </c>
      <c r="B60" s="122"/>
      <c r="C60" s="107">
        <v>5204</v>
      </c>
      <c r="D60" s="108" t="s">
        <v>83</v>
      </c>
      <c r="E60" s="109"/>
      <c r="F60" s="196">
        <v>1361008.7265600001</v>
      </c>
      <c r="G60" s="197">
        <v>65500.478400017084</v>
      </c>
      <c r="H60" s="197">
        <v>50768.12159999607</v>
      </c>
      <c r="I60" s="197">
        <v>97115.535999976768</v>
      </c>
      <c r="J60" s="197">
        <v>0</v>
      </c>
      <c r="K60" s="197">
        <v>191494.41571767611</v>
      </c>
      <c r="L60" s="197">
        <v>56630.464383452134</v>
      </c>
      <c r="M60" s="112">
        <v>121319.408</v>
      </c>
      <c r="N60" s="197">
        <v>0</v>
      </c>
      <c r="O60" s="112">
        <v>7680</v>
      </c>
      <c r="P60" s="113"/>
      <c r="Q60" s="114"/>
      <c r="R60" s="197">
        <v>0</v>
      </c>
      <c r="S60" s="111"/>
      <c r="T60" s="197">
        <v>0</v>
      </c>
      <c r="U60" s="115">
        <v>0</v>
      </c>
      <c r="V60" s="115">
        <v>0</v>
      </c>
      <c r="W60" s="116">
        <v>1951517.1506611183</v>
      </c>
      <c r="Y60" s="222">
        <v>-54154.663399999998</v>
      </c>
    </row>
    <row r="61" spans="1:25" ht="10.5" x14ac:dyDescent="0.25">
      <c r="A61" s="122" t="s">
        <v>280</v>
      </c>
      <c r="B61" s="122"/>
      <c r="C61" s="107">
        <v>2196</v>
      </c>
      <c r="D61" s="108" t="s">
        <v>84</v>
      </c>
      <c r="E61" s="109"/>
      <c r="F61" s="196">
        <v>691765.66480000003</v>
      </c>
      <c r="G61" s="197">
        <v>79072.649600020726</v>
      </c>
      <c r="H61" s="197">
        <v>60639.700799995349</v>
      </c>
      <c r="I61" s="197">
        <v>100446.06879997595</v>
      </c>
      <c r="J61" s="197">
        <v>92.514799998821132</v>
      </c>
      <c r="K61" s="197">
        <v>101716.27200001542</v>
      </c>
      <c r="L61" s="197">
        <v>7302.9442404347164</v>
      </c>
      <c r="M61" s="112">
        <v>121319.408</v>
      </c>
      <c r="N61" s="197">
        <v>0</v>
      </c>
      <c r="O61" s="112">
        <v>5427.2000000000007</v>
      </c>
      <c r="P61" s="113"/>
      <c r="Q61" s="114"/>
      <c r="R61" s="197">
        <v>0</v>
      </c>
      <c r="S61" s="111"/>
      <c r="T61" s="197">
        <v>0</v>
      </c>
      <c r="U61" s="115">
        <v>32556.028677809052</v>
      </c>
      <c r="V61" s="115">
        <v>0</v>
      </c>
      <c r="W61" s="116">
        <v>1200338.4517182498</v>
      </c>
      <c r="Y61" s="222">
        <v>-35930.748</v>
      </c>
    </row>
    <row r="62" spans="1:25" ht="10.5" x14ac:dyDescent="0.25">
      <c r="A62" s="122" t="s">
        <v>280</v>
      </c>
      <c r="B62" s="122"/>
      <c r="C62" s="107">
        <v>2123</v>
      </c>
      <c r="D62" s="108" t="s">
        <v>299</v>
      </c>
      <c r="E62" s="109"/>
      <c r="F62" s="196">
        <v>1087519.97536</v>
      </c>
      <c r="G62" s="197">
        <v>77892.460800020417</v>
      </c>
      <c r="H62" s="197">
        <v>61109.775999995378</v>
      </c>
      <c r="I62" s="197">
        <v>105236.83519997494</v>
      </c>
      <c r="J62" s="197">
        <v>9917.5865598728433</v>
      </c>
      <c r="K62" s="197">
        <v>116085.14308977025</v>
      </c>
      <c r="L62" s="197">
        <v>45687.840446496397</v>
      </c>
      <c r="M62" s="112">
        <v>121319.408</v>
      </c>
      <c r="N62" s="197">
        <v>0</v>
      </c>
      <c r="O62" s="112">
        <v>6707.2000000000007</v>
      </c>
      <c r="P62" s="113"/>
      <c r="Q62" s="114"/>
      <c r="R62" s="197">
        <v>0</v>
      </c>
      <c r="S62" s="111"/>
      <c r="T62" s="197">
        <v>0</v>
      </c>
      <c r="U62" s="115">
        <v>24843.759578619851</v>
      </c>
      <c r="V62" s="115">
        <v>0</v>
      </c>
      <c r="W62" s="116">
        <v>1656319.9850347503</v>
      </c>
      <c r="Y62" s="222">
        <v>-47693.629800000002</v>
      </c>
    </row>
    <row r="63" spans="1:25" ht="10.5" x14ac:dyDescent="0.25">
      <c r="A63" s="106" t="s">
        <v>278</v>
      </c>
      <c r="B63" s="106" t="s">
        <v>85</v>
      </c>
      <c r="C63" s="107">
        <v>3379</v>
      </c>
      <c r="D63" s="108" t="s">
        <v>86</v>
      </c>
      <c r="E63" s="109"/>
      <c r="F63" s="196">
        <v>1344921.1529600001</v>
      </c>
      <c r="G63" s="197">
        <v>73938.686810571045</v>
      </c>
      <c r="H63" s="197">
        <v>52303.475130931198</v>
      </c>
      <c r="I63" s="197">
        <v>119885.94127191381</v>
      </c>
      <c r="J63" s="197">
        <v>0</v>
      </c>
      <c r="K63" s="197">
        <v>180426.93949390488</v>
      </c>
      <c r="L63" s="197">
        <v>26318.416401105311</v>
      </c>
      <c r="M63" s="112">
        <v>121319.408</v>
      </c>
      <c r="N63" s="197">
        <v>0</v>
      </c>
      <c r="O63" s="112">
        <v>39168</v>
      </c>
      <c r="P63" s="113"/>
      <c r="Q63" s="114"/>
      <c r="R63" s="197">
        <v>-15299.334573440419</v>
      </c>
      <c r="S63" s="111"/>
      <c r="T63" s="197">
        <v>0</v>
      </c>
      <c r="U63" s="115">
        <v>0</v>
      </c>
      <c r="V63" s="115">
        <v>0</v>
      </c>
      <c r="W63" s="116">
        <v>1942982.6854949857</v>
      </c>
      <c r="Y63" s="222">
        <v>-54788.244299999998</v>
      </c>
    </row>
    <row r="64" spans="1:25" ht="10.5" x14ac:dyDescent="0.25">
      <c r="A64" s="122" t="s">
        <v>280</v>
      </c>
      <c r="B64" s="122"/>
      <c r="C64" s="107">
        <v>2029</v>
      </c>
      <c r="D64" s="108" t="s">
        <v>341</v>
      </c>
      <c r="E64" s="109"/>
      <c r="F64" s="196">
        <v>2014164.21472</v>
      </c>
      <c r="G64" s="197">
        <v>131000.95680003443</v>
      </c>
      <c r="H64" s="197">
        <v>99185.867199992295</v>
      </c>
      <c r="I64" s="197">
        <v>187209.94879995531</v>
      </c>
      <c r="J64" s="197">
        <v>0</v>
      </c>
      <c r="K64" s="197">
        <v>350858.8631314818</v>
      </c>
      <c r="L64" s="197">
        <v>172253.47032531578</v>
      </c>
      <c r="M64" s="112">
        <v>121319.408</v>
      </c>
      <c r="N64" s="197">
        <v>9394.627379677011</v>
      </c>
      <c r="O64" s="112">
        <v>7680</v>
      </c>
      <c r="P64" s="113"/>
      <c r="Q64" s="114"/>
      <c r="R64" s="197">
        <v>0</v>
      </c>
      <c r="S64" s="111"/>
      <c r="T64" s="197">
        <v>0</v>
      </c>
      <c r="U64" s="115">
        <v>0</v>
      </c>
      <c r="V64" s="115">
        <v>0</v>
      </c>
      <c r="W64" s="116">
        <v>3093067.3563564559</v>
      </c>
      <c r="Y64" s="222">
        <v>-83285.323499999999</v>
      </c>
    </row>
    <row r="65" spans="1:25" ht="10.5" x14ac:dyDescent="0.25">
      <c r="A65" s="122" t="s">
        <v>280</v>
      </c>
      <c r="B65" s="122"/>
      <c r="C65" s="107">
        <v>2180</v>
      </c>
      <c r="D65" s="108" t="s">
        <v>342</v>
      </c>
      <c r="E65" s="109"/>
      <c r="F65" s="196">
        <v>1406053.93264</v>
      </c>
      <c r="G65" s="197">
        <v>126569.83508994138</v>
      </c>
      <c r="H65" s="197">
        <v>95644.130888065993</v>
      </c>
      <c r="I65" s="197">
        <v>185433.93073757042</v>
      </c>
      <c r="J65" s="197">
        <v>0</v>
      </c>
      <c r="K65" s="197">
        <v>171408.53862590832</v>
      </c>
      <c r="L65" s="197">
        <v>92358.554845592575</v>
      </c>
      <c r="M65" s="112">
        <v>121319.408</v>
      </c>
      <c r="N65" s="197">
        <v>0</v>
      </c>
      <c r="O65" s="112">
        <v>6912</v>
      </c>
      <c r="P65" s="113"/>
      <c r="Q65" s="114"/>
      <c r="R65" s="197">
        <v>0</v>
      </c>
      <c r="S65" s="111"/>
      <c r="T65" s="197">
        <v>0</v>
      </c>
      <c r="U65" s="115">
        <v>146694.34931559605</v>
      </c>
      <c r="V65" s="115">
        <v>0</v>
      </c>
      <c r="W65" s="116">
        <v>2352394.6801426746</v>
      </c>
      <c r="Y65" s="222">
        <v>-64213.9928</v>
      </c>
    </row>
    <row r="66" spans="1:25" ht="10.5" x14ac:dyDescent="0.25">
      <c r="A66" s="106" t="s">
        <v>278</v>
      </c>
      <c r="B66" s="106" t="s">
        <v>87</v>
      </c>
      <c r="C66" s="107">
        <v>2168</v>
      </c>
      <c r="D66" s="108" t="s">
        <v>88</v>
      </c>
      <c r="E66" s="109"/>
      <c r="F66" s="196">
        <v>968471.93072000006</v>
      </c>
      <c r="G66" s="197">
        <v>36115.744261342763</v>
      </c>
      <c r="H66" s="197">
        <v>28298.527039997833</v>
      </c>
      <c r="I66" s="197">
        <v>41885.833994656619</v>
      </c>
      <c r="J66" s="197">
        <v>0</v>
      </c>
      <c r="K66" s="197">
        <v>70240.50793847219</v>
      </c>
      <c r="L66" s="197">
        <v>6618.3739455230871</v>
      </c>
      <c r="M66" s="112">
        <v>121319.408</v>
      </c>
      <c r="N66" s="197">
        <v>0</v>
      </c>
      <c r="O66" s="112">
        <v>29440</v>
      </c>
      <c r="P66" s="113"/>
      <c r="Q66" s="114"/>
      <c r="R66" s="197">
        <v>-10848.725409950763</v>
      </c>
      <c r="S66" s="111"/>
      <c r="T66" s="197">
        <v>10814.674100007407</v>
      </c>
      <c r="U66" s="115">
        <v>0</v>
      </c>
      <c r="V66" s="115">
        <v>0</v>
      </c>
      <c r="W66" s="116">
        <v>1302356.2745900492</v>
      </c>
      <c r="Y66" s="222">
        <v>-37988.360500000003</v>
      </c>
    </row>
    <row r="67" spans="1:25" ht="10.5" x14ac:dyDescent="0.25">
      <c r="A67" s="106" t="s">
        <v>278</v>
      </c>
      <c r="B67" s="106" t="s">
        <v>89</v>
      </c>
      <c r="C67" s="107">
        <v>3304</v>
      </c>
      <c r="D67" s="108" t="s">
        <v>90</v>
      </c>
      <c r="E67" s="109"/>
      <c r="F67" s="196">
        <v>1367443.7560000001</v>
      </c>
      <c r="G67" s="197">
        <v>23715.377777784004</v>
      </c>
      <c r="H67" s="197">
        <v>15585.826666665467</v>
      </c>
      <c r="I67" s="197">
        <v>34507.884444436204</v>
      </c>
      <c r="J67" s="197">
        <v>0</v>
      </c>
      <c r="K67" s="197">
        <v>59870.767592077063</v>
      </c>
      <c r="L67" s="197">
        <v>4631.2505234144255</v>
      </c>
      <c r="M67" s="112">
        <v>121319.408</v>
      </c>
      <c r="N67" s="197">
        <v>0</v>
      </c>
      <c r="O67" s="112">
        <v>7270.4000000000005</v>
      </c>
      <c r="P67" s="113"/>
      <c r="Q67" s="114"/>
      <c r="R67" s="197">
        <v>-15049.979391014558</v>
      </c>
      <c r="S67" s="111"/>
      <c r="T67" s="197">
        <v>185550.72899562269</v>
      </c>
      <c r="U67" s="115">
        <v>0</v>
      </c>
      <c r="V67" s="115">
        <v>0</v>
      </c>
      <c r="W67" s="116">
        <v>1804845.4206089852</v>
      </c>
      <c r="Y67" s="222">
        <v>-48134.775999999998</v>
      </c>
    </row>
    <row r="68" spans="1:25" ht="10.5" x14ac:dyDescent="0.25">
      <c r="A68" s="106" t="s">
        <v>278</v>
      </c>
      <c r="B68" s="106" t="s">
        <v>91</v>
      </c>
      <c r="C68" s="107">
        <v>2124</v>
      </c>
      <c r="D68" s="108" t="s">
        <v>92</v>
      </c>
      <c r="E68" s="109"/>
      <c r="F68" s="196">
        <v>1245178.19664</v>
      </c>
      <c r="G68" s="197">
        <v>115068.40800003021</v>
      </c>
      <c r="H68" s="197">
        <v>86493.836799993383</v>
      </c>
      <c r="I68" s="197">
        <v>142002.71679996597</v>
      </c>
      <c r="J68" s="197">
        <v>0</v>
      </c>
      <c r="K68" s="197">
        <v>137109.70833857878</v>
      </c>
      <c r="L68" s="197">
        <v>11300.090399996241</v>
      </c>
      <c r="M68" s="112">
        <v>121319.408</v>
      </c>
      <c r="N68" s="197">
        <v>0</v>
      </c>
      <c r="O68" s="112">
        <v>27648</v>
      </c>
      <c r="P68" s="113"/>
      <c r="Q68" s="114"/>
      <c r="R68" s="197">
        <v>-14622.628736729745</v>
      </c>
      <c r="S68" s="111"/>
      <c r="T68" s="197">
        <v>0</v>
      </c>
      <c r="U68" s="115">
        <v>61869.21232866263</v>
      </c>
      <c r="V68" s="115">
        <v>0</v>
      </c>
      <c r="W68" s="116">
        <v>1933366.9485704976</v>
      </c>
      <c r="Y68" s="222">
        <v>-57803.247000000003</v>
      </c>
    </row>
    <row r="69" spans="1:25" ht="10.5" x14ac:dyDescent="0.25">
      <c r="A69" s="122" t="s">
        <v>280</v>
      </c>
      <c r="B69" s="122"/>
      <c r="C69" s="123">
        <v>2195</v>
      </c>
      <c r="D69" s="108" t="s">
        <v>93</v>
      </c>
      <c r="E69" s="109"/>
      <c r="F69" s="196">
        <v>2001294.1558400001</v>
      </c>
      <c r="G69" s="197">
        <v>70925.355903400123</v>
      </c>
      <c r="H69" s="197">
        <v>50379.04164379651</v>
      </c>
      <c r="I69" s="197">
        <v>213166.75822990094</v>
      </c>
      <c r="J69" s="197">
        <v>0</v>
      </c>
      <c r="K69" s="197">
        <v>136908.49361500202</v>
      </c>
      <c r="L69" s="197">
        <v>140726.62919995302</v>
      </c>
      <c r="M69" s="112">
        <v>121319.408</v>
      </c>
      <c r="N69" s="197">
        <v>0</v>
      </c>
      <c r="O69" s="112">
        <v>8038.4000000000005</v>
      </c>
      <c r="P69" s="113"/>
      <c r="Q69" s="114"/>
      <c r="R69" s="197">
        <v>0</v>
      </c>
      <c r="S69" s="111"/>
      <c r="T69" s="197">
        <v>0</v>
      </c>
      <c r="U69" s="115">
        <v>110205.55303326016</v>
      </c>
      <c r="V69" s="115">
        <v>0</v>
      </c>
      <c r="W69" s="116">
        <v>2852963.7954653124</v>
      </c>
      <c r="Y69" s="222">
        <v>-74145.286500000002</v>
      </c>
    </row>
    <row r="70" spans="1:25" ht="10.5" x14ac:dyDescent="0.25">
      <c r="A70" s="106" t="s">
        <v>278</v>
      </c>
      <c r="B70" s="106" t="s">
        <v>94</v>
      </c>
      <c r="C70" s="107">
        <v>5207</v>
      </c>
      <c r="D70" s="108" t="s">
        <v>95</v>
      </c>
      <c r="E70" s="109"/>
      <c r="F70" s="196">
        <v>344274.07504000003</v>
      </c>
      <c r="G70" s="197">
        <v>4765.2906264163439</v>
      </c>
      <c r="H70" s="197">
        <v>2847.0592301884631</v>
      </c>
      <c r="I70" s="197">
        <v>10721.903909431398</v>
      </c>
      <c r="J70" s="197">
        <v>0</v>
      </c>
      <c r="K70" s="197">
        <v>21740.107074160598</v>
      </c>
      <c r="L70" s="197">
        <v>664.44695384593274</v>
      </c>
      <c r="M70" s="112">
        <v>121319.408</v>
      </c>
      <c r="N70" s="197">
        <v>0</v>
      </c>
      <c r="O70" s="112">
        <v>1715.2</v>
      </c>
      <c r="P70" s="113"/>
      <c r="Q70" s="114"/>
      <c r="R70" s="197">
        <v>-3777.211596160565</v>
      </c>
      <c r="S70" s="111"/>
      <c r="T70" s="197">
        <v>0</v>
      </c>
      <c r="U70" s="115">
        <v>38972.969269083405</v>
      </c>
      <c r="V70" s="115">
        <v>0</v>
      </c>
      <c r="W70" s="116">
        <v>543243.24850696558</v>
      </c>
      <c r="Y70" s="222">
        <v>-14650.7588</v>
      </c>
    </row>
    <row r="71" spans="1:25" ht="10.5" x14ac:dyDescent="0.25">
      <c r="A71" s="106" t="s">
        <v>278</v>
      </c>
      <c r="B71" s="106" t="s">
        <v>96</v>
      </c>
      <c r="C71" s="107">
        <v>3363</v>
      </c>
      <c r="D71" s="108" t="s">
        <v>97</v>
      </c>
      <c r="E71" s="109"/>
      <c r="F71" s="196">
        <v>1093955.0048</v>
      </c>
      <c r="G71" s="197">
        <v>56649.062400014955</v>
      </c>
      <c r="H71" s="197">
        <v>42776.843199996663</v>
      </c>
      <c r="I71" s="197">
        <v>103112.94513606999</v>
      </c>
      <c r="J71" s="197">
        <v>1540.2759032250963</v>
      </c>
      <c r="K71" s="197">
        <v>181947.12808483321</v>
      </c>
      <c r="L71" s="197">
        <v>86105.413458165276</v>
      </c>
      <c r="M71" s="112">
        <v>121319.408</v>
      </c>
      <c r="N71" s="197">
        <v>0</v>
      </c>
      <c r="O71" s="112">
        <v>6297.6</v>
      </c>
      <c r="P71" s="113"/>
      <c r="Q71" s="114"/>
      <c r="R71" s="197">
        <v>-12410.124539996554</v>
      </c>
      <c r="S71" s="111"/>
      <c r="T71" s="197">
        <v>0</v>
      </c>
      <c r="U71" s="115">
        <v>0</v>
      </c>
      <c r="V71" s="115">
        <v>0</v>
      </c>
      <c r="W71" s="116">
        <v>1681293.5564423089</v>
      </c>
      <c r="Y71" s="222">
        <v>-44827.171199999997</v>
      </c>
    </row>
    <row r="72" spans="1:25" ht="10.5" x14ac:dyDescent="0.25">
      <c r="A72" s="106" t="s">
        <v>278</v>
      </c>
      <c r="B72" s="106" t="s">
        <v>98</v>
      </c>
      <c r="C72" s="107">
        <v>5200</v>
      </c>
      <c r="D72" s="108" t="s">
        <v>99</v>
      </c>
      <c r="E72" s="109"/>
      <c r="F72" s="196">
        <v>2004511.67056</v>
      </c>
      <c r="G72" s="197">
        <v>92054.726400024083</v>
      </c>
      <c r="H72" s="197">
        <v>68630.97919999469</v>
      </c>
      <c r="I72" s="197">
        <v>216694.66559994832</v>
      </c>
      <c r="J72" s="197">
        <v>0</v>
      </c>
      <c r="K72" s="197">
        <v>274640.41727269936</v>
      </c>
      <c r="L72" s="197">
        <v>89493.419460157224</v>
      </c>
      <c r="M72" s="112">
        <v>121319.408</v>
      </c>
      <c r="N72" s="197">
        <v>0</v>
      </c>
      <c r="O72" s="112">
        <v>13305.687728000003</v>
      </c>
      <c r="P72" s="113"/>
      <c r="Q72" s="114"/>
      <c r="R72" s="197">
        <v>-22624.330647818802</v>
      </c>
      <c r="S72" s="111"/>
      <c r="T72" s="197">
        <v>0</v>
      </c>
      <c r="U72" s="115">
        <v>15447.360985457897</v>
      </c>
      <c r="V72" s="115">
        <v>0</v>
      </c>
      <c r="W72" s="116">
        <v>2873474.0045584626</v>
      </c>
      <c r="Y72" s="222">
        <v>-77383.379400000005</v>
      </c>
    </row>
    <row r="73" spans="1:25" ht="10.5" x14ac:dyDescent="0.25">
      <c r="A73" s="106" t="s">
        <v>278</v>
      </c>
      <c r="B73" s="106" t="s">
        <v>100</v>
      </c>
      <c r="C73" s="107">
        <v>2198</v>
      </c>
      <c r="D73" s="108" t="s">
        <v>101</v>
      </c>
      <c r="E73" s="109"/>
      <c r="F73" s="196">
        <v>1196915.47584</v>
      </c>
      <c r="G73" s="197">
        <v>137862.59356984752</v>
      </c>
      <c r="H73" s="197">
        <v>105580.66378867108</v>
      </c>
      <c r="I73" s="197">
        <v>199648.54243014101</v>
      </c>
      <c r="J73" s="197">
        <v>0</v>
      </c>
      <c r="K73" s="197">
        <v>205657.91548238412</v>
      </c>
      <c r="L73" s="197">
        <v>13583.034476303155</v>
      </c>
      <c r="M73" s="112">
        <v>121319.408</v>
      </c>
      <c r="N73" s="197">
        <v>0</v>
      </c>
      <c r="O73" s="112">
        <v>34816</v>
      </c>
      <c r="P73" s="113"/>
      <c r="Q73" s="114"/>
      <c r="R73" s="197">
        <v>-14323.608736058723</v>
      </c>
      <c r="S73" s="111"/>
      <c r="T73" s="197">
        <v>0</v>
      </c>
      <c r="U73" s="115">
        <v>0</v>
      </c>
      <c r="V73" s="115">
        <v>0</v>
      </c>
      <c r="W73" s="116">
        <v>2001060.0248512884</v>
      </c>
      <c r="Y73" s="222">
        <v>-59534.906799999997</v>
      </c>
    </row>
    <row r="74" spans="1:25" ht="10.5" x14ac:dyDescent="0.25">
      <c r="A74" s="122" t="s">
        <v>280</v>
      </c>
      <c r="B74" s="122"/>
      <c r="C74" s="107">
        <v>2041</v>
      </c>
      <c r="D74" s="108" t="s">
        <v>102</v>
      </c>
      <c r="E74" s="109"/>
      <c r="F74" s="196">
        <v>2033469.3030400001</v>
      </c>
      <c r="G74" s="197">
        <v>104944.86480384297</v>
      </c>
      <c r="H74" s="197">
        <v>78404.657205717449</v>
      </c>
      <c r="I74" s="197">
        <v>193388.77509184563</v>
      </c>
      <c r="J74" s="197">
        <v>0</v>
      </c>
      <c r="K74" s="197">
        <v>200223.99890579577</v>
      </c>
      <c r="L74" s="197">
        <v>182146.44295804497</v>
      </c>
      <c r="M74" s="112">
        <v>121319.408</v>
      </c>
      <c r="N74" s="197">
        <v>0</v>
      </c>
      <c r="O74" s="112">
        <v>10342.400000000001</v>
      </c>
      <c r="P74" s="113"/>
      <c r="Q74" s="114"/>
      <c r="R74" s="197">
        <v>0</v>
      </c>
      <c r="S74" s="111"/>
      <c r="T74" s="197">
        <v>0</v>
      </c>
      <c r="U74" s="115">
        <v>28993.687074702233</v>
      </c>
      <c r="V74" s="115">
        <v>0</v>
      </c>
      <c r="W74" s="116">
        <v>2953233.5370799485</v>
      </c>
      <c r="Y74" s="222">
        <v>-79822.526299999998</v>
      </c>
    </row>
    <row r="75" spans="1:25" ht="10.5" x14ac:dyDescent="0.25">
      <c r="A75" s="122" t="s">
        <v>280</v>
      </c>
      <c r="B75" s="122"/>
      <c r="C75" s="107">
        <v>2126</v>
      </c>
      <c r="D75" s="108" t="s">
        <v>103</v>
      </c>
      <c r="E75" s="109"/>
      <c r="F75" s="196">
        <v>315316.44256</v>
      </c>
      <c r="G75" s="197">
        <v>17702.832000004662</v>
      </c>
      <c r="H75" s="197">
        <v>11751.879999999119</v>
      </c>
      <c r="I75" s="197">
        <v>48795.64110514296</v>
      </c>
      <c r="J75" s="197">
        <v>0</v>
      </c>
      <c r="K75" s="197">
        <v>30082.343269140358</v>
      </c>
      <c r="L75" s="197">
        <v>1954.5479717640526</v>
      </c>
      <c r="M75" s="112">
        <v>121319.408</v>
      </c>
      <c r="N75" s="197">
        <v>0</v>
      </c>
      <c r="O75" s="112">
        <v>2380.8000000000002</v>
      </c>
      <c r="P75" s="113"/>
      <c r="Q75" s="114"/>
      <c r="R75" s="197">
        <v>0</v>
      </c>
      <c r="S75" s="111"/>
      <c r="T75" s="197">
        <v>0</v>
      </c>
      <c r="U75" s="115">
        <v>63442.46313411626</v>
      </c>
      <c r="V75" s="115">
        <v>0</v>
      </c>
      <c r="W75" s="116">
        <v>612746.35804016748</v>
      </c>
      <c r="Y75" s="222">
        <v>-15738.5178</v>
      </c>
    </row>
    <row r="76" spans="1:25" ht="10.5" x14ac:dyDescent="0.25">
      <c r="A76" s="122" t="s">
        <v>280</v>
      </c>
      <c r="B76" s="122"/>
      <c r="C76" s="107">
        <v>2127</v>
      </c>
      <c r="D76" s="108" t="s">
        <v>104</v>
      </c>
      <c r="E76" s="109"/>
      <c r="F76" s="196">
        <v>653155.48816000007</v>
      </c>
      <c r="G76" s="197">
        <v>15342.454400004011</v>
      </c>
      <c r="H76" s="197">
        <v>11281.804799999167</v>
      </c>
      <c r="I76" s="197">
        <v>15072.411199996415</v>
      </c>
      <c r="J76" s="197">
        <v>0</v>
      </c>
      <c r="K76" s="197">
        <v>40016.285302331649</v>
      </c>
      <c r="L76" s="197">
        <v>663.08295491307365</v>
      </c>
      <c r="M76" s="112">
        <v>121319.408</v>
      </c>
      <c r="N76" s="197">
        <v>0</v>
      </c>
      <c r="O76" s="112">
        <v>2508.8000000000002</v>
      </c>
      <c r="P76" s="113"/>
      <c r="Q76" s="114"/>
      <c r="R76" s="197">
        <v>0</v>
      </c>
      <c r="S76" s="111"/>
      <c r="T76" s="197">
        <v>8944.0651827556212</v>
      </c>
      <c r="U76" s="115">
        <v>15559.459637766471</v>
      </c>
      <c r="V76" s="115">
        <v>0</v>
      </c>
      <c r="W76" s="116">
        <v>883863.2596377664</v>
      </c>
      <c r="Y76" s="222">
        <v>-25585.093000000001</v>
      </c>
    </row>
    <row r="77" spans="1:25" ht="10.5" x14ac:dyDescent="0.25">
      <c r="A77" s="106" t="s">
        <v>278</v>
      </c>
      <c r="B77" s="106" t="s">
        <v>105</v>
      </c>
      <c r="C77" s="107">
        <v>2090</v>
      </c>
      <c r="D77" s="108" t="s">
        <v>106</v>
      </c>
      <c r="E77" s="109"/>
      <c r="F77" s="196">
        <v>1219438.0788800002</v>
      </c>
      <c r="G77" s="197">
        <v>113305.95098570615</v>
      </c>
      <c r="H77" s="197">
        <v>82699.569336863729</v>
      </c>
      <c r="I77" s="197">
        <v>159205.46879996199</v>
      </c>
      <c r="J77" s="197">
        <v>0</v>
      </c>
      <c r="K77" s="197">
        <v>152482.96942397134</v>
      </c>
      <c r="L77" s="197">
        <v>41285.640790347577</v>
      </c>
      <c r="M77" s="112">
        <v>121319.408</v>
      </c>
      <c r="N77" s="197">
        <v>0</v>
      </c>
      <c r="O77" s="112">
        <v>27392</v>
      </c>
      <c r="P77" s="113"/>
      <c r="Q77" s="114"/>
      <c r="R77" s="197">
        <v>-14326.405974352809</v>
      </c>
      <c r="S77" s="111"/>
      <c r="T77" s="197">
        <v>0</v>
      </c>
      <c r="U77" s="115">
        <v>0</v>
      </c>
      <c r="V77" s="115">
        <v>0</v>
      </c>
      <c r="W77" s="116">
        <v>1902802.6802424982</v>
      </c>
      <c r="Y77" s="222">
        <v>-56579.178500000002</v>
      </c>
    </row>
    <row r="78" spans="1:25" ht="10.5" x14ac:dyDescent="0.25">
      <c r="A78" s="106" t="s">
        <v>278</v>
      </c>
      <c r="B78" s="106" t="s">
        <v>107</v>
      </c>
      <c r="C78" s="107">
        <v>2043</v>
      </c>
      <c r="D78" s="108" t="s">
        <v>108</v>
      </c>
      <c r="E78" s="109"/>
      <c r="F78" s="196">
        <v>1798590.72848</v>
      </c>
      <c r="G78" s="197">
        <v>99670.764915134103</v>
      </c>
      <c r="H78" s="197">
        <v>71836.959700713982</v>
      </c>
      <c r="I78" s="197">
        <v>203595.03402297295</v>
      </c>
      <c r="J78" s="197">
        <v>0</v>
      </c>
      <c r="K78" s="197">
        <v>268866.9321627242</v>
      </c>
      <c r="L78" s="197">
        <v>133718.4160637591</v>
      </c>
      <c r="M78" s="112">
        <v>121319.408</v>
      </c>
      <c r="N78" s="197">
        <v>0</v>
      </c>
      <c r="O78" s="112">
        <v>9676.8000000000011</v>
      </c>
      <c r="P78" s="113"/>
      <c r="Q78" s="114"/>
      <c r="R78" s="197">
        <v>-20467.886146790588</v>
      </c>
      <c r="S78" s="111"/>
      <c r="T78" s="197">
        <v>0</v>
      </c>
      <c r="U78" s="115">
        <v>0</v>
      </c>
      <c r="V78" s="115">
        <v>0</v>
      </c>
      <c r="W78" s="116">
        <v>2686807.1571985129</v>
      </c>
      <c r="Y78" s="222">
        <v>-71980.565400000007</v>
      </c>
    </row>
    <row r="79" spans="1:25" ht="10.5" x14ac:dyDescent="0.25">
      <c r="A79" s="122" t="s">
        <v>280</v>
      </c>
      <c r="B79" s="122"/>
      <c r="C79" s="107">
        <v>2044</v>
      </c>
      <c r="D79" s="108" t="s">
        <v>109</v>
      </c>
      <c r="E79" s="109"/>
      <c r="F79" s="196">
        <v>1309528.49104</v>
      </c>
      <c r="G79" s="197">
        <v>79662.74400002099</v>
      </c>
      <c r="H79" s="197">
        <v>60639.700799995364</v>
      </c>
      <c r="I79" s="197">
        <v>127202.83688272821</v>
      </c>
      <c r="J79" s="197">
        <v>0</v>
      </c>
      <c r="K79" s="197">
        <v>152404.20004821589</v>
      </c>
      <c r="L79" s="197">
        <v>93186.32984134811</v>
      </c>
      <c r="M79" s="112">
        <v>121319.408</v>
      </c>
      <c r="N79" s="197">
        <v>0</v>
      </c>
      <c r="O79" s="112">
        <v>5222.4000000000005</v>
      </c>
      <c r="P79" s="113"/>
      <c r="Q79" s="114"/>
      <c r="R79" s="197">
        <v>0</v>
      </c>
      <c r="S79" s="111"/>
      <c r="T79" s="197">
        <v>0</v>
      </c>
      <c r="U79" s="115">
        <v>0</v>
      </c>
      <c r="V79" s="115">
        <v>0</v>
      </c>
      <c r="W79" s="116">
        <v>1949166.1106123084</v>
      </c>
      <c r="Y79" s="222">
        <v>-54642.741399999999</v>
      </c>
    </row>
    <row r="80" spans="1:25" ht="10.5" x14ac:dyDescent="0.25">
      <c r="A80" s="122" t="s">
        <v>280</v>
      </c>
      <c r="B80" s="122"/>
      <c r="C80" s="107">
        <v>2002</v>
      </c>
      <c r="D80" s="108" t="s">
        <v>358</v>
      </c>
      <c r="E80" s="109"/>
      <c r="F80" s="196">
        <v>942731.81296000001</v>
      </c>
      <c r="G80" s="197">
        <v>55850.102971836001</v>
      </c>
      <c r="H80" s="197">
        <v>43070.842122333415</v>
      </c>
      <c r="I80" s="197">
        <v>77984.70923434569</v>
      </c>
      <c r="J80" s="197">
        <v>11681.090324798799</v>
      </c>
      <c r="K80" s="197">
        <v>128184.3771871162</v>
      </c>
      <c r="L80" s="197">
        <v>67224.513599977567</v>
      </c>
      <c r="M80" s="112">
        <v>121319.408</v>
      </c>
      <c r="N80" s="197">
        <v>0</v>
      </c>
      <c r="O80" s="112">
        <v>7936</v>
      </c>
      <c r="P80" s="113"/>
      <c r="Q80" s="114"/>
      <c r="R80" s="197">
        <v>0</v>
      </c>
      <c r="S80" s="111"/>
      <c r="T80" s="197">
        <v>0</v>
      </c>
      <c r="U80" s="115">
        <v>0</v>
      </c>
      <c r="V80" s="115">
        <v>0</v>
      </c>
      <c r="W80" s="116">
        <v>1455982.8564004079</v>
      </c>
      <c r="Y80" s="222">
        <v>-39958.306400000001</v>
      </c>
    </row>
    <row r="81" spans="1:25" ht="10.5" x14ac:dyDescent="0.25">
      <c r="A81" s="106" t="s">
        <v>278</v>
      </c>
      <c r="B81" s="106" t="s">
        <v>110</v>
      </c>
      <c r="C81" s="107">
        <v>2128</v>
      </c>
      <c r="D81" s="108" t="s">
        <v>111</v>
      </c>
      <c r="E81" s="109"/>
      <c r="F81" s="196">
        <v>1213003.04944</v>
      </c>
      <c r="G81" s="197">
        <v>67036.297425084209</v>
      </c>
      <c r="H81" s="197">
        <v>50566.302647462733</v>
      </c>
      <c r="I81" s="197">
        <v>87719.312844779008</v>
      </c>
      <c r="J81" s="197">
        <v>0</v>
      </c>
      <c r="K81" s="197">
        <v>139225.5401284718</v>
      </c>
      <c r="L81" s="197">
        <v>5810.1567490889756</v>
      </c>
      <c r="M81" s="112">
        <v>121319.408</v>
      </c>
      <c r="N81" s="197">
        <v>0</v>
      </c>
      <c r="O81" s="112">
        <v>34048</v>
      </c>
      <c r="P81" s="113"/>
      <c r="Q81" s="114"/>
      <c r="R81" s="197">
        <v>-13802.120285107942</v>
      </c>
      <c r="S81" s="111"/>
      <c r="T81" s="197">
        <v>0</v>
      </c>
      <c r="U81" s="115">
        <v>0</v>
      </c>
      <c r="V81" s="115">
        <v>0</v>
      </c>
      <c r="W81" s="116">
        <v>1704925.9469497791</v>
      </c>
      <c r="Y81" s="222">
        <v>-49719.180500000002</v>
      </c>
    </row>
    <row r="82" spans="1:25" ht="10.5" x14ac:dyDescent="0.25">
      <c r="A82" s="106" t="s">
        <v>278</v>
      </c>
      <c r="B82" s="106" t="s">
        <v>112</v>
      </c>
      <c r="C82" s="107">
        <v>2145</v>
      </c>
      <c r="D82" s="108" t="s">
        <v>113</v>
      </c>
      <c r="E82" s="109"/>
      <c r="F82" s="196">
        <v>1412488.96208</v>
      </c>
      <c r="G82" s="197">
        <v>42486.796800011143</v>
      </c>
      <c r="H82" s="197">
        <v>31495.038399997593</v>
      </c>
      <c r="I82" s="197">
        <v>62770.041599985074</v>
      </c>
      <c r="J82" s="197">
        <v>0</v>
      </c>
      <c r="K82" s="197">
        <v>139542.01065002114</v>
      </c>
      <c r="L82" s="197">
        <v>3272.7531081783354</v>
      </c>
      <c r="M82" s="112">
        <v>121319.408</v>
      </c>
      <c r="N82" s="197">
        <v>0</v>
      </c>
      <c r="O82" s="112">
        <v>31488</v>
      </c>
      <c r="P82" s="113"/>
      <c r="Q82" s="114"/>
      <c r="R82" s="197">
        <v>-15722.481372936283</v>
      </c>
      <c r="S82" s="111"/>
      <c r="T82" s="197">
        <v>58959.989361807049</v>
      </c>
      <c r="U82" s="115">
        <v>0</v>
      </c>
      <c r="V82" s="115">
        <v>0</v>
      </c>
      <c r="W82" s="116">
        <v>1888100.5186270636</v>
      </c>
      <c r="Y82" s="222">
        <v>-52391.381300000001</v>
      </c>
    </row>
    <row r="83" spans="1:25" ht="10.5" x14ac:dyDescent="0.25">
      <c r="A83" s="106" t="s">
        <v>278</v>
      </c>
      <c r="B83" s="106" t="s">
        <v>114</v>
      </c>
      <c r="C83" s="107">
        <v>3023</v>
      </c>
      <c r="D83" s="108" t="s">
        <v>115</v>
      </c>
      <c r="E83" s="109"/>
      <c r="F83" s="196">
        <v>1332051.09408</v>
      </c>
      <c r="G83" s="197">
        <v>45437.268800011887</v>
      </c>
      <c r="H83" s="197">
        <v>35255.639999997285</v>
      </c>
      <c r="I83" s="197">
        <v>58629.379199985968</v>
      </c>
      <c r="J83" s="197">
        <v>0</v>
      </c>
      <c r="K83" s="197">
        <v>83360.576937943668</v>
      </c>
      <c r="L83" s="197">
        <v>3304.3421694904146</v>
      </c>
      <c r="M83" s="112">
        <v>121319.408</v>
      </c>
      <c r="N83" s="197">
        <v>0</v>
      </c>
      <c r="O83" s="112">
        <v>28416</v>
      </c>
      <c r="P83" s="113"/>
      <c r="Q83" s="114"/>
      <c r="R83" s="197">
        <v>-14879.879125894135</v>
      </c>
      <c r="S83" s="111"/>
      <c r="T83" s="197">
        <v>86352.290812570791</v>
      </c>
      <c r="U83" s="115">
        <v>0</v>
      </c>
      <c r="V83" s="115">
        <v>0</v>
      </c>
      <c r="W83" s="116">
        <v>1779246.120874106</v>
      </c>
      <c r="Y83" s="222">
        <v>-50391.061300000001</v>
      </c>
    </row>
    <row r="84" spans="1:25" ht="10.5" x14ac:dyDescent="0.25">
      <c r="A84" s="122" t="s">
        <v>280</v>
      </c>
      <c r="B84" s="122"/>
      <c r="C84" s="107">
        <v>2199</v>
      </c>
      <c r="D84" s="108" t="s">
        <v>116</v>
      </c>
      <c r="E84" s="109"/>
      <c r="F84" s="196">
        <v>1206568.02</v>
      </c>
      <c r="G84" s="197">
        <v>89694.348800023479</v>
      </c>
      <c r="H84" s="197">
        <v>69101.054399994697</v>
      </c>
      <c r="I84" s="197">
        <v>158995.43519996197</v>
      </c>
      <c r="J84" s="197">
        <v>0</v>
      </c>
      <c r="K84" s="197">
        <v>199443.67058826552</v>
      </c>
      <c r="L84" s="197">
        <v>21443.162499992803</v>
      </c>
      <c r="M84" s="112">
        <v>121319.408</v>
      </c>
      <c r="N84" s="197">
        <v>0</v>
      </c>
      <c r="O84" s="112">
        <v>9420.8000000000011</v>
      </c>
      <c r="P84" s="113"/>
      <c r="Q84" s="114"/>
      <c r="R84" s="197">
        <v>0</v>
      </c>
      <c r="S84" s="111"/>
      <c r="T84" s="197">
        <v>0</v>
      </c>
      <c r="U84" s="115">
        <v>0</v>
      </c>
      <c r="V84" s="115">
        <v>0</v>
      </c>
      <c r="W84" s="116">
        <v>1875985.8994882389</v>
      </c>
      <c r="Y84" s="222">
        <v>-52983.476000000002</v>
      </c>
    </row>
    <row r="85" spans="1:25" ht="10.5" x14ac:dyDescent="0.25">
      <c r="A85" s="122" t="s">
        <v>280</v>
      </c>
      <c r="B85" s="122"/>
      <c r="C85" s="107">
        <v>2179</v>
      </c>
      <c r="D85" s="108" t="s">
        <v>117</v>
      </c>
      <c r="E85" s="109"/>
      <c r="F85" s="196">
        <v>1920856.2878400001</v>
      </c>
      <c r="G85" s="197">
        <v>93743.996640024547</v>
      </c>
      <c r="H85" s="197">
        <v>68493.940328130484</v>
      </c>
      <c r="I85" s="197">
        <v>150113.86183318446</v>
      </c>
      <c r="J85" s="197">
        <v>0</v>
      </c>
      <c r="K85" s="197">
        <v>253565.70441126951</v>
      </c>
      <c r="L85" s="197">
        <v>134541.96969995517</v>
      </c>
      <c r="M85" s="112">
        <v>121319.408</v>
      </c>
      <c r="N85" s="197">
        <v>0</v>
      </c>
      <c r="O85" s="112">
        <v>11468.800000000001</v>
      </c>
      <c r="P85" s="113"/>
      <c r="Q85" s="114"/>
      <c r="R85" s="197">
        <v>0</v>
      </c>
      <c r="S85" s="111"/>
      <c r="T85" s="197">
        <v>0</v>
      </c>
      <c r="U85" s="115">
        <v>0</v>
      </c>
      <c r="V85" s="115">
        <v>0</v>
      </c>
      <c r="W85" s="116">
        <v>2754103.9687525639</v>
      </c>
      <c r="Y85" s="222">
        <v>-74425.236600000004</v>
      </c>
    </row>
    <row r="86" spans="1:25" ht="10.5" x14ac:dyDescent="0.25">
      <c r="A86" s="122" t="s">
        <v>280</v>
      </c>
      <c r="B86" s="122"/>
      <c r="C86" s="107">
        <v>2048</v>
      </c>
      <c r="D86" s="108" t="s">
        <v>118</v>
      </c>
      <c r="E86" s="109"/>
      <c r="F86" s="196">
        <v>1332051.09408</v>
      </c>
      <c r="G86" s="197">
        <v>67860.856000017884</v>
      </c>
      <c r="H86" s="197">
        <v>52648.422399996045</v>
      </c>
      <c r="I86" s="197">
        <v>139482.31359996658</v>
      </c>
      <c r="J86" s="197">
        <v>4773.7636799387919</v>
      </c>
      <c r="K86" s="197">
        <v>134346.04638417877</v>
      </c>
      <c r="L86" s="197">
        <v>99510.031734051212</v>
      </c>
      <c r="M86" s="112">
        <v>121319.408</v>
      </c>
      <c r="N86" s="197">
        <v>0</v>
      </c>
      <c r="O86" s="112">
        <v>4965.05</v>
      </c>
      <c r="P86" s="113"/>
      <c r="Q86" s="114"/>
      <c r="R86" s="197">
        <v>0</v>
      </c>
      <c r="S86" s="111"/>
      <c r="T86" s="197">
        <v>0</v>
      </c>
      <c r="U86" s="115">
        <v>0</v>
      </c>
      <c r="V86" s="115">
        <v>0</v>
      </c>
      <c r="W86" s="116">
        <v>1956956.9858781493</v>
      </c>
      <c r="Y86" s="222">
        <v>-53621.578099999999</v>
      </c>
    </row>
    <row r="87" spans="1:25" ht="10.5" x14ac:dyDescent="0.25">
      <c r="A87" s="106" t="s">
        <v>278</v>
      </c>
      <c r="B87" s="106" t="s">
        <v>119</v>
      </c>
      <c r="C87" s="107">
        <v>2192</v>
      </c>
      <c r="D87" s="108" t="s">
        <v>120</v>
      </c>
      <c r="E87" s="109"/>
      <c r="F87" s="196">
        <v>1303093.4616</v>
      </c>
      <c r="G87" s="197">
        <v>5310.8496000013902</v>
      </c>
      <c r="H87" s="197">
        <v>4230.6767999996719</v>
      </c>
      <c r="I87" s="197">
        <v>3600.5759999991351</v>
      </c>
      <c r="J87" s="197">
        <v>0</v>
      </c>
      <c r="K87" s="197">
        <v>71643.635060880435</v>
      </c>
      <c r="L87" s="197">
        <v>0</v>
      </c>
      <c r="M87" s="112">
        <v>121319.408</v>
      </c>
      <c r="N87" s="197">
        <v>0</v>
      </c>
      <c r="O87" s="112">
        <v>27648</v>
      </c>
      <c r="P87" s="113"/>
      <c r="Q87" s="114"/>
      <c r="R87" s="197">
        <v>-14171.900659522449</v>
      </c>
      <c r="S87" s="111"/>
      <c r="T87" s="197">
        <v>218126.39293911916</v>
      </c>
      <c r="U87" s="115">
        <v>2829.9434239999391</v>
      </c>
      <c r="V87" s="115">
        <v>0</v>
      </c>
      <c r="W87" s="116">
        <v>1743631.0427644774</v>
      </c>
      <c r="Y87" s="222">
        <v>-43736.996800000001</v>
      </c>
    </row>
    <row r="88" spans="1:25" ht="10.5" x14ac:dyDescent="0.25">
      <c r="A88" s="122" t="s">
        <v>280</v>
      </c>
      <c r="B88" s="122"/>
      <c r="C88" s="123">
        <v>2014</v>
      </c>
      <c r="D88" s="108" t="s">
        <v>121</v>
      </c>
      <c r="E88" s="109"/>
      <c r="F88" s="196">
        <v>978124.47487999999</v>
      </c>
      <c r="G88" s="197">
        <v>107987.27520002832</v>
      </c>
      <c r="H88" s="197">
        <v>83673.38559999362</v>
      </c>
      <c r="I88" s="197">
        <v>140002.39679996672</v>
      </c>
      <c r="J88" s="197">
        <v>703.1124799909868</v>
      </c>
      <c r="K88" s="197">
        <v>133913.07620789431</v>
      </c>
      <c r="L88" s="197">
        <v>12505.602108808091</v>
      </c>
      <c r="M88" s="112">
        <v>121319.408</v>
      </c>
      <c r="N88" s="197">
        <v>0</v>
      </c>
      <c r="O88" s="112">
        <v>9779.2000000000007</v>
      </c>
      <c r="P88" s="113"/>
      <c r="Q88" s="114"/>
      <c r="R88" s="197">
        <v>0</v>
      </c>
      <c r="S88" s="111"/>
      <c r="T88" s="197">
        <v>0</v>
      </c>
      <c r="U88" s="115">
        <v>25285.16552416468</v>
      </c>
      <c r="V88" s="115">
        <v>0</v>
      </c>
      <c r="W88" s="116">
        <v>1613293.0968008467</v>
      </c>
      <c r="Y88" s="222">
        <v>-48730.795700000002</v>
      </c>
    </row>
    <row r="89" spans="1:25" ht="10.5" x14ac:dyDescent="0.25">
      <c r="A89" s="106" t="s">
        <v>278</v>
      </c>
      <c r="B89" s="106" t="s">
        <v>122</v>
      </c>
      <c r="C89" s="107">
        <v>2185</v>
      </c>
      <c r="D89" s="108" t="s">
        <v>123</v>
      </c>
      <c r="E89" s="109"/>
      <c r="F89" s="196">
        <v>1058562.3428800001</v>
      </c>
      <c r="G89" s="197">
        <v>60779.723200016037</v>
      </c>
      <c r="H89" s="197">
        <v>46537.44479999636</v>
      </c>
      <c r="I89" s="197">
        <v>104886.77919997495</v>
      </c>
      <c r="J89" s="197">
        <v>14117.758479818935</v>
      </c>
      <c r="K89" s="197">
        <v>142793.83195135245</v>
      </c>
      <c r="L89" s="197">
        <v>62404.948229349873</v>
      </c>
      <c r="M89" s="112">
        <v>121319.408</v>
      </c>
      <c r="N89" s="197">
        <v>0</v>
      </c>
      <c r="O89" s="112">
        <v>35584</v>
      </c>
      <c r="P89" s="113"/>
      <c r="Q89" s="114"/>
      <c r="R89" s="197">
        <v>-12067.205911694788</v>
      </c>
      <c r="S89" s="111"/>
      <c r="T89" s="197">
        <v>0</v>
      </c>
      <c r="U89" s="115">
        <v>0</v>
      </c>
      <c r="V89" s="115">
        <v>0</v>
      </c>
      <c r="W89" s="116">
        <v>1634919.030828814</v>
      </c>
      <c r="Y89" s="222">
        <v>-44355.095699999998</v>
      </c>
    </row>
    <row r="90" spans="1:25" ht="10.5" x14ac:dyDescent="0.25">
      <c r="A90" s="106" t="s">
        <v>278</v>
      </c>
      <c r="B90" s="106" t="s">
        <v>124</v>
      </c>
      <c r="C90" s="107">
        <v>5206</v>
      </c>
      <c r="D90" s="108" t="s">
        <v>125</v>
      </c>
      <c r="E90" s="109"/>
      <c r="F90" s="196">
        <v>666025.54703999998</v>
      </c>
      <c r="G90" s="197">
        <v>14752.36000000383</v>
      </c>
      <c r="H90" s="197">
        <v>10341.65439999921</v>
      </c>
      <c r="I90" s="197">
        <v>6491.0383999984533</v>
      </c>
      <c r="J90" s="197">
        <v>0</v>
      </c>
      <c r="K90" s="197">
        <v>48126.327552007293</v>
      </c>
      <c r="L90" s="197">
        <v>5947.8159050827562</v>
      </c>
      <c r="M90" s="112">
        <v>121319.408</v>
      </c>
      <c r="N90" s="197">
        <v>0</v>
      </c>
      <c r="O90" s="112">
        <v>3404.8</v>
      </c>
      <c r="P90" s="113"/>
      <c r="Q90" s="114"/>
      <c r="R90" s="197">
        <v>-7361.677924331123</v>
      </c>
      <c r="S90" s="111"/>
      <c r="T90" s="197">
        <v>9850.8487029084845</v>
      </c>
      <c r="U90" s="115">
        <v>2850.8569293296896</v>
      </c>
      <c r="V90" s="115">
        <v>0</v>
      </c>
      <c r="W90" s="116">
        <v>881748.97900499857</v>
      </c>
      <c r="Y90" s="222">
        <v>-25888.1414</v>
      </c>
    </row>
    <row r="91" spans="1:25" ht="10.5" x14ac:dyDescent="0.25">
      <c r="A91" s="122" t="s">
        <v>280</v>
      </c>
      <c r="B91" s="122"/>
      <c r="C91" s="107">
        <v>2170</v>
      </c>
      <c r="D91" s="108" t="s">
        <v>300</v>
      </c>
      <c r="E91" s="109"/>
      <c r="F91" s="196">
        <v>1000647.0779200001</v>
      </c>
      <c r="G91" s="197">
        <v>38479.865470977908</v>
      </c>
      <c r="H91" s="197">
        <v>24994.353295481975</v>
      </c>
      <c r="I91" s="197">
        <v>55607.66999740609</v>
      </c>
      <c r="J91" s="197">
        <v>0</v>
      </c>
      <c r="K91" s="197">
        <v>110853.34908309371</v>
      </c>
      <c r="L91" s="197">
        <v>14426.673570144445</v>
      </c>
      <c r="M91" s="112">
        <v>121319.408</v>
      </c>
      <c r="N91" s="197">
        <v>0</v>
      </c>
      <c r="O91" s="112">
        <v>6860.8</v>
      </c>
      <c r="P91" s="113"/>
      <c r="Q91" s="114"/>
      <c r="R91" s="197">
        <v>0</v>
      </c>
      <c r="S91" s="111"/>
      <c r="T91" s="197">
        <v>0</v>
      </c>
      <c r="U91" s="115">
        <v>0</v>
      </c>
      <c r="V91" s="115">
        <v>0</v>
      </c>
      <c r="W91" s="116">
        <v>1373189.1973371045</v>
      </c>
      <c r="Y91" s="222">
        <v>-39299.109400000001</v>
      </c>
    </row>
    <row r="92" spans="1:25" ht="10.5" x14ac:dyDescent="0.25">
      <c r="A92" s="106" t="s">
        <v>278</v>
      </c>
      <c r="B92" s="106" t="s">
        <v>126</v>
      </c>
      <c r="C92" s="107">
        <v>2054</v>
      </c>
      <c r="D92" s="108" t="s">
        <v>127</v>
      </c>
      <c r="E92" s="109"/>
      <c r="F92" s="196">
        <v>1341703.63824</v>
      </c>
      <c r="G92" s="197">
        <v>76712.272000020224</v>
      </c>
      <c r="H92" s="197">
        <v>57819.249599995492</v>
      </c>
      <c r="I92" s="197">
        <v>135041.60319996768</v>
      </c>
      <c r="J92" s="197">
        <v>0</v>
      </c>
      <c r="K92" s="197">
        <v>137293.22390590317</v>
      </c>
      <c r="L92" s="197">
        <v>70692.809039976404</v>
      </c>
      <c r="M92" s="112">
        <v>121319.408</v>
      </c>
      <c r="N92" s="197">
        <v>0</v>
      </c>
      <c r="O92" s="112">
        <v>40704</v>
      </c>
      <c r="P92" s="113"/>
      <c r="Q92" s="114"/>
      <c r="R92" s="197">
        <v>-15291.719086636571</v>
      </c>
      <c r="S92" s="111"/>
      <c r="T92" s="197">
        <v>0</v>
      </c>
      <c r="U92" s="115">
        <v>0</v>
      </c>
      <c r="V92" s="115">
        <v>0</v>
      </c>
      <c r="W92" s="116">
        <v>1965994.4848992266</v>
      </c>
      <c r="Y92" s="222">
        <v>-55187.828600000001</v>
      </c>
    </row>
    <row r="93" spans="1:25" ht="10.5" x14ac:dyDescent="0.25">
      <c r="A93" s="106" t="s">
        <v>278</v>
      </c>
      <c r="B93" s="106" t="s">
        <v>128</v>
      </c>
      <c r="C93" s="107">
        <v>2197</v>
      </c>
      <c r="D93" s="108" t="s">
        <v>129</v>
      </c>
      <c r="E93" s="109"/>
      <c r="F93" s="196">
        <v>1277353.34384</v>
      </c>
      <c r="G93" s="197">
        <v>83203.310400021903</v>
      </c>
      <c r="H93" s="197">
        <v>63930.227199995177</v>
      </c>
      <c r="I93" s="197">
        <v>111387.81919997348</v>
      </c>
      <c r="J93" s="197">
        <v>0</v>
      </c>
      <c r="K93" s="197">
        <v>145624.78746668875</v>
      </c>
      <c r="L93" s="197">
        <v>45126.040850559577</v>
      </c>
      <c r="M93" s="112">
        <v>121319.408</v>
      </c>
      <c r="N93" s="197">
        <v>0</v>
      </c>
      <c r="O93" s="112">
        <v>49664</v>
      </c>
      <c r="P93" s="113"/>
      <c r="Q93" s="114"/>
      <c r="R93" s="197">
        <v>-14658.217397914821</v>
      </c>
      <c r="S93" s="111"/>
      <c r="T93" s="197">
        <v>0</v>
      </c>
      <c r="U93" s="115">
        <v>0</v>
      </c>
      <c r="V93" s="115">
        <v>0</v>
      </c>
      <c r="W93" s="116">
        <v>1882950.7195593242</v>
      </c>
      <c r="Y93" s="222">
        <v>-54182.667800000003</v>
      </c>
    </row>
    <row r="94" spans="1:25" ht="10.5" x14ac:dyDescent="0.25">
      <c r="A94" s="122" t="s">
        <v>280</v>
      </c>
      <c r="B94" s="122"/>
      <c r="C94" s="107">
        <v>5205</v>
      </c>
      <c r="D94" s="108" t="s">
        <v>130</v>
      </c>
      <c r="E94" s="109"/>
      <c r="F94" s="196">
        <v>1328833.5793600001</v>
      </c>
      <c r="G94" s="197">
        <v>23069.540050491501</v>
      </c>
      <c r="H94" s="197">
        <v>15550.133254367742</v>
      </c>
      <c r="I94" s="197">
        <v>27470.899495139085</v>
      </c>
      <c r="J94" s="197">
        <v>0</v>
      </c>
      <c r="K94" s="197">
        <v>84744.017968888918</v>
      </c>
      <c r="L94" s="197">
        <v>1318.5442666662257</v>
      </c>
      <c r="M94" s="112">
        <v>121319.408</v>
      </c>
      <c r="N94" s="197">
        <v>0</v>
      </c>
      <c r="O94" s="112">
        <v>5529.6</v>
      </c>
      <c r="P94" s="113"/>
      <c r="Q94" s="114"/>
      <c r="R94" s="197">
        <v>0</v>
      </c>
      <c r="S94" s="111"/>
      <c r="T94" s="197">
        <v>159138.87760444637</v>
      </c>
      <c r="U94" s="115">
        <v>0</v>
      </c>
      <c r="V94" s="115">
        <v>0</v>
      </c>
      <c r="W94" s="116">
        <v>1766974.6</v>
      </c>
      <c r="Y94" s="222">
        <v>-46974.560799999999</v>
      </c>
    </row>
    <row r="95" spans="1:25" ht="10.5" x14ac:dyDescent="0.25">
      <c r="A95" s="122" t="s">
        <v>280</v>
      </c>
      <c r="B95" s="122"/>
      <c r="C95" s="107">
        <v>2130</v>
      </c>
      <c r="D95" s="108" t="s">
        <v>131</v>
      </c>
      <c r="E95" s="109"/>
      <c r="F95" s="196">
        <v>183398.33904000002</v>
      </c>
      <c r="G95" s="197">
        <v>7207.581600001884</v>
      </c>
      <c r="H95" s="197">
        <v>4306.2245999996776</v>
      </c>
      <c r="I95" s="197">
        <v>7027.6697018165032</v>
      </c>
      <c r="J95" s="197">
        <v>2486.0048399681218</v>
      </c>
      <c r="K95" s="197">
        <v>19606.179965220366</v>
      </c>
      <c r="L95" s="197">
        <v>0</v>
      </c>
      <c r="M95" s="112">
        <v>121319.408</v>
      </c>
      <c r="N95" s="197">
        <v>0</v>
      </c>
      <c r="O95" s="112">
        <v>768</v>
      </c>
      <c r="P95" s="113"/>
      <c r="Q95" s="114"/>
      <c r="R95" s="197">
        <v>0</v>
      </c>
      <c r="S95" s="111"/>
      <c r="T95" s="197">
        <v>0</v>
      </c>
      <c r="U95" s="115">
        <v>57225.686300391506</v>
      </c>
      <c r="V95" s="115">
        <v>0</v>
      </c>
      <c r="W95" s="116">
        <v>403345.09404739807</v>
      </c>
      <c r="Y95" s="222">
        <v>-10151.838299999999</v>
      </c>
    </row>
    <row r="96" spans="1:25" ht="10.5" x14ac:dyDescent="0.25">
      <c r="A96" s="122" t="s">
        <v>280</v>
      </c>
      <c r="B96" s="122"/>
      <c r="C96" s="107">
        <v>3353</v>
      </c>
      <c r="D96" s="108" t="s">
        <v>132</v>
      </c>
      <c r="E96" s="109"/>
      <c r="F96" s="196">
        <v>617762.82624000008</v>
      </c>
      <c r="G96" s="197">
        <v>35405.664000009303</v>
      </c>
      <c r="H96" s="197">
        <v>26324.211199998015</v>
      </c>
      <c r="I96" s="197">
        <v>89124.257599978737</v>
      </c>
      <c r="J96" s="197">
        <v>444.0710399943074</v>
      </c>
      <c r="K96" s="197">
        <v>77853.065184744613</v>
      </c>
      <c r="L96" s="197">
        <v>23154.923707309295</v>
      </c>
      <c r="M96" s="112">
        <v>121319.408</v>
      </c>
      <c r="N96" s="197">
        <v>0</v>
      </c>
      <c r="O96" s="112">
        <v>2816</v>
      </c>
      <c r="P96" s="113"/>
      <c r="Q96" s="114"/>
      <c r="R96" s="197">
        <v>0</v>
      </c>
      <c r="S96" s="111"/>
      <c r="T96" s="197">
        <v>0</v>
      </c>
      <c r="U96" s="115">
        <v>0</v>
      </c>
      <c r="V96" s="115">
        <v>0</v>
      </c>
      <c r="W96" s="116">
        <v>994204.42697203439</v>
      </c>
      <c r="Y96" s="222">
        <v>-27408.384600000001</v>
      </c>
    </row>
    <row r="97" spans="1:25" ht="10.5" x14ac:dyDescent="0.25">
      <c r="A97" s="122" t="s">
        <v>280</v>
      </c>
      <c r="B97" s="122"/>
      <c r="C97" s="123">
        <v>3372</v>
      </c>
      <c r="D97" s="108" t="s">
        <v>133</v>
      </c>
      <c r="E97" s="109"/>
      <c r="F97" s="196">
        <v>675678.09120000002</v>
      </c>
      <c r="G97" s="197">
        <v>22423.587200005899</v>
      </c>
      <c r="H97" s="197">
        <v>15042.40639999881</v>
      </c>
      <c r="I97" s="197">
        <v>67400.782399983887</v>
      </c>
      <c r="J97" s="197">
        <v>0</v>
      </c>
      <c r="K97" s="197">
        <v>100148.39112140247</v>
      </c>
      <c r="L97" s="197">
        <v>37578.511599987498</v>
      </c>
      <c r="M97" s="112">
        <v>121319.408</v>
      </c>
      <c r="N97" s="197">
        <v>0</v>
      </c>
      <c r="O97" s="112">
        <v>3353.6000000000004</v>
      </c>
      <c r="P97" s="113"/>
      <c r="Q97" s="114"/>
      <c r="R97" s="197">
        <v>0</v>
      </c>
      <c r="S97" s="111"/>
      <c r="T97" s="197">
        <v>0</v>
      </c>
      <c r="U97" s="115">
        <v>2509.800588240847</v>
      </c>
      <c r="V97" s="115">
        <v>0</v>
      </c>
      <c r="W97" s="116">
        <v>1045454.5785096193</v>
      </c>
      <c r="Y97" s="222">
        <v>-27284.364799999999</v>
      </c>
    </row>
    <row r="98" spans="1:25" ht="10.5" x14ac:dyDescent="0.25">
      <c r="A98" s="122" t="s">
        <v>280</v>
      </c>
      <c r="B98" s="122"/>
      <c r="C98" s="107">
        <v>3375</v>
      </c>
      <c r="D98" s="108" t="s">
        <v>134</v>
      </c>
      <c r="E98" s="109"/>
      <c r="F98" s="196">
        <v>653155.48816000007</v>
      </c>
      <c r="G98" s="197">
        <v>12982.076800003386</v>
      </c>
      <c r="H98" s="197">
        <v>9401.5039999992769</v>
      </c>
      <c r="I98" s="197">
        <v>1620.2591999996134</v>
      </c>
      <c r="J98" s="197">
        <v>2608.9173599665637</v>
      </c>
      <c r="K98" s="197">
        <v>68548.222058546977</v>
      </c>
      <c r="L98" s="197">
        <v>2637.0885333324491</v>
      </c>
      <c r="M98" s="112">
        <v>121319.408</v>
      </c>
      <c r="N98" s="197">
        <v>0</v>
      </c>
      <c r="O98" s="112">
        <v>2918.4</v>
      </c>
      <c r="P98" s="113"/>
      <c r="Q98" s="114"/>
      <c r="R98" s="197">
        <v>0</v>
      </c>
      <c r="S98" s="111"/>
      <c r="T98" s="197">
        <v>0</v>
      </c>
      <c r="U98" s="115">
        <v>0</v>
      </c>
      <c r="V98" s="115">
        <v>0</v>
      </c>
      <c r="W98" s="116">
        <v>875191.36411184829</v>
      </c>
      <c r="Y98" s="222">
        <v>-25245.0386</v>
      </c>
    </row>
    <row r="99" spans="1:25" ht="10.5" x14ac:dyDescent="0.25">
      <c r="A99" s="122" t="s">
        <v>280</v>
      </c>
      <c r="B99" s="122"/>
      <c r="C99" s="107">
        <v>2064</v>
      </c>
      <c r="D99" s="108" t="s">
        <v>301</v>
      </c>
      <c r="E99" s="109"/>
      <c r="F99" s="196">
        <v>685330.63536000007</v>
      </c>
      <c r="G99" s="197">
        <v>75295.488747189607</v>
      </c>
      <c r="H99" s="197">
        <v>55730.519230184436</v>
      </c>
      <c r="I99" s="197">
        <v>86761.14371318683</v>
      </c>
      <c r="J99" s="197">
        <v>0</v>
      </c>
      <c r="K99" s="197">
        <v>91963.700602261117</v>
      </c>
      <c r="L99" s="197">
        <v>1984.0261846147248</v>
      </c>
      <c r="M99" s="112">
        <v>121319.408</v>
      </c>
      <c r="N99" s="197">
        <v>0</v>
      </c>
      <c r="O99" s="112">
        <v>5990.4000000000005</v>
      </c>
      <c r="P99" s="113"/>
      <c r="Q99" s="114"/>
      <c r="R99" s="197">
        <v>0</v>
      </c>
      <c r="S99" s="111"/>
      <c r="T99" s="197">
        <v>0</v>
      </c>
      <c r="U99" s="115">
        <v>49374.18708302849</v>
      </c>
      <c r="V99" s="115">
        <v>0</v>
      </c>
      <c r="W99" s="116">
        <v>1173749.5089204651</v>
      </c>
      <c r="Y99" s="222">
        <v>-35095.534200000002</v>
      </c>
    </row>
    <row r="100" spans="1:25" ht="10.5" x14ac:dyDescent="0.25">
      <c r="A100" s="122" t="s">
        <v>280</v>
      </c>
      <c r="B100" s="122"/>
      <c r="C100" s="107">
        <v>2132</v>
      </c>
      <c r="D100" s="108" t="s">
        <v>135</v>
      </c>
      <c r="E100" s="109"/>
      <c r="F100" s="196">
        <v>582370.16431999998</v>
      </c>
      <c r="G100" s="197">
        <v>49567.929600012998</v>
      </c>
      <c r="H100" s="197">
        <v>38546.166399997033</v>
      </c>
      <c r="I100" s="197">
        <v>64260.279999984654</v>
      </c>
      <c r="J100" s="197">
        <v>7530.7047199034996</v>
      </c>
      <c r="K100" s="197">
        <v>84464.608949690242</v>
      </c>
      <c r="L100" s="197">
        <v>10799.895408692024</v>
      </c>
      <c r="M100" s="112">
        <v>121319.408</v>
      </c>
      <c r="N100" s="197">
        <v>15320.874409089516</v>
      </c>
      <c r="O100" s="112">
        <v>2867.2000000000003</v>
      </c>
      <c r="P100" s="113"/>
      <c r="Q100" s="114"/>
      <c r="R100" s="197">
        <v>0</v>
      </c>
      <c r="S100" s="111"/>
      <c r="T100" s="197">
        <v>0</v>
      </c>
      <c r="U100" s="115">
        <v>102875.32386866258</v>
      </c>
      <c r="V100" s="115">
        <v>0</v>
      </c>
      <c r="W100" s="116">
        <v>1079922.5556760326</v>
      </c>
      <c r="Y100" s="222">
        <v>-28381.540300000001</v>
      </c>
    </row>
    <row r="101" spans="1:25" ht="10.5" x14ac:dyDescent="0.25">
      <c r="A101" s="106" t="s">
        <v>278</v>
      </c>
      <c r="B101" s="106" t="s">
        <v>136</v>
      </c>
      <c r="C101" s="107">
        <v>3377</v>
      </c>
      <c r="D101" s="108" t="s">
        <v>137</v>
      </c>
      <c r="E101" s="109"/>
      <c r="F101" s="196">
        <v>1850070.9640000002</v>
      </c>
      <c r="G101" s="197">
        <v>131688.0247552793</v>
      </c>
      <c r="H101" s="197">
        <v>102068.77594404822</v>
      </c>
      <c r="I101" s="197">
        <v>163820.78755240838</v>
      </c>
      <c r="J101" s="197">
        <v>17372.403265511573</v>
      </c>
      <c r="K101" s="197">
        <v>216114.22390700949</v>
      </c>
      <c r="L101" s="197">
        <v>75131.337272702294</v>
      </c>
      <c r="M101" s="112">
        <v>121319.408</v>
      </c>
      <c r="N101" s="197">
        <v>0</v>
      </c>
      <c r="O101" s="112">
        <v>65024</v>
      </c>
      <c r="P101" s="113"/>
      <c r="Q101" s="114"/>
      <c r="R101" s="197">
        <v>-21340.243906455587</v>
      </c>
      <c r="S101" s="111"/>
      <c r="T101" s="197">
        <v>0</v>
      </c>
      <c r="U101" s="115">
        <v>54294.263654137962</v>
      </c>
      <c r="V101" s="115">
        <v>0</v>
      </c>
      <c r="W101" s="116">
        <v>2775563.9444446419</v>
      </c>
      <c r="Y101" s="222">
        <v>-78145.469800000006</v>
      </c>
    </row>
    <row r="102" spans="1:25" ht="10.5" x14ac:dyDescent="0.25">
      <c r="A102" s="106" t="s">
        <v>278</v>
      </c>
      <c r="B102" s="106" t="s">
        <v>138</v>
      </c>
      <c r="C102" s="107">
        <v>2101</v>
      </c>
      <c r="D102" s="108" t="s">
        <v>139</v>
      </c>
      <c r="E102" s="109"/>
      <c r="F102" s="196">
        <v>1042474.76928</v>
      </c>
      <c r="G102" s="197">
        <v>52844.602852187731</v>
      </c>
      <c r="H102" s="197">
        <v>37839.593739127522</v>
      </c>
      <c r="I102" s="197">
        <v>98141.414399976478</v>
      </c>
      <c r="J102" s="197">
        <v>4356.5851408137078</v>
      </c>
      <c r="K102" s="197">
        <v>111845.34009039354</v>
      </c>
      <c r="L102" s="197">
        <v>39985.017268952142</v>
      </c>
      <c r="M102" s="112">
        <v>121319.408</v>
      </c>
      <c r="N102" s="197">
        <v>0</v>
      </c>
      <c r="O102" s="112">
        <v>39680</v>
      </c>
      <c r="P102" s="113"/>
      <c r="Q102" s="114"/>
      <c r="R102" s="197">
        <v>-11814.932726413026</v>
      </c>
      <c r="S102" s="111"/>
      <c r="T102" s="197">
        <v>0</v>
      </c>
      <c r="U102" s="115">
        <v>0</v>
      </c>
      <c r="V102" s="115">
        <v>0</v>
      </c>
      <c r="W102" s="116">
        <v>1536671.798045038</v>
      </c>
      <c r="Y102" s="222">
        <v>-42532.791700000002</v>
      </c>
    </row>
    <row r="103" spans="1:25" ht="10.5" x14ac:dyDescent="0.25">
      <c r="A103" s="122" t="s">
        <v>280</v>
      </c>
      <c r="B103" s="122"/>
      <c r="C103" s="107">
        <v>2115</v>
      </c>
      <c r="D103" s="108" t="s">
        <v>25</v>
      </c>
      <c r="E103" s="109"/>
      <c r="F103" s="196">
        <v>604892.76736000006</v>
      </c>
      <c r="G103" s="197">
        <v>21243.398400005619</v>
      </c>
      <c r="H103" s="197">
        <v>14572.331199998918</v>
      </c>
      <c r="I103" s="197">
        <v>16602.655999996037</v>
      </c>
      <c r="J103" s="197">
        <v>0</v>
      </c>
      <c r="K103" s="197">
        <v>46357.961541825207</v>
      </c>
      <c r="L103" s="197">
        <v>2623.1356839497462</v>
      </c>
      <c r="M103" s="112">
        <v>121319.408</v>
      </c>
      <c r="N103" s="197">
        <v>0</v>
      </c>
      <c r="O103" s="112">
        <v>2995.2000000000003</v>
      </c>
      <c r="P103" s="113"/>
      <c r="Q103" s="114"/>
      <c r="R103" s="197">
        <v>0</v>
      </c>
      <c r="S103" s="111"/>
      <c r="T103" s="197">
        <v>0</v>
      </c>
      <c r="U103" s="115">
        <v>38915.961486831773</v>
      </c>
      <c r="V103" s="115">
        <v>0</v>
      </c>
      <c r="W103" s="116">
        <v>869522.81967260735</v>
      </c>
      <c r="Y103" s="222">
        <v>-24979.996200000001</v>
      </c>
    </row>
    <row r="104" spans="1:25" ht="10.5" x14ac:dyDescent="0.25">
      <c r="A104" s="122" t="s">
        <v>280</v>
      </c>
      <c r="B104" s="122"/>
      <c r="C104" s="107">
        <v>2086</v>
      </c>
      <c r="D104" s="108" t="s">
        <v>348</v>
      </c>
      <c r="E104" s="109"/>
      <c r="F104" s="196">
        <v>1335268.6088</v>
      </c>
      <c r="G104" s="197">
        <v>85563.688000022521</v>
      </c>
      <c r="H104" s="197">
        <v>62520.001599995128</v>
      </c>
      <c r="I104" s="197">
        <v>131831.08959996866</v>
      </c>
      <c r="J104" s="197">
        <v>21370.918799726165</v>
      </c>
      <c r="K104" s="197">
        <v>212526.96762503221</v>
      </c>
      <c r="L104" s="197">
        <v>75649.198709652104</v>
      </c>
      <c r="M104" s="112">
        <v>121319.408</v>
      </c>
      <c r="N104" s="197">
        <v>0</v>
      </c>
      <c r="O104" s="112">
        <v>11468.800000000001</v>
      </c>
      <c r="P104" s="113"/>
      <c r="Q104" s="114"/>
      <c r="R104" s="197">
        <v>0</v>
      </c>
      <c r="S104" s="111"/>
      <c r="T104" s="197">
        <v>0</v>
      </c>
      <c r="U104" s="115">
        <v>0</v>
      </c>
      <c r="V104" s="115">
        <v>0</v>
      </c>
      <c r="W104" s="116">
        <v>2057518.6811343967</v>
      </c>
      <c r="Y104" s="222">
        <v>-56269.001600000003</v>
      </c>
    </row>
    <row r="105" spans="1:25" ht="10.5" x14ac:dyDescent="0.25">
      <c r="A105" s="122" t="s">
        <v>281</v>
      </c>
      <c r="B105" s="122"/>
      <c r="C105" s="126">
        <v>2000</v>
      </c>
      <c r="D105" s="108" t="s">
        <v>359</v>
      </c>
      <c r="E105" s="109"/>
      <c r="F105" s="196">
        <v>939514.29824000003</v>
      </c>
      <c r="G105" s="197">
        <v>53883.12163850206</v>
      </c>
      <c r="H105" s="197">
        <v>41037.080346388546</v>
      </c>
      <c r="I105" s="197">
        <v>84342.289858399075</v>
      </c>
      <c r="J105" s="197">
        <v>9784.5687168505174</v>
      </c>
      <c r="K105" s="197">
        <v>114181.64166752785</v>
      </c>
      <c r="L105" s="197">
        <v>60627.350339373632</v>
      </c>
      <c r="M105" s="112">
        <v>121319.408</v>
      </c>
      <c r="N105" s="197">
        <v>0</v>
      </c>
      <c r="O105" s="112">
        <v>16691.2</v>
      </c>
      <c r="P105" s="113"/>
      <c r="Q105" s="114"/>
      <c r="R105" s="197">
        <v>0</v>
      </c>
      <c r="S105" s="111"/>
      <c r="T105" s="197">
        <v>0</v>
      </c>
      <c r="U105" s="115">
        <v>89224.432871813886</v>
      </c>
      <c r="V105" s="115">
        <v>0</v>
      </c>
      <c r="W105" s="116">
        <v>1530605.3916788555</v>
      </c>
      <c r="Y105" s="222">
        <v>-39674.9277</v>
      </c>
    </row>
    <row r="106" spans="1:25" ht="10.5" x14ac:dyDescent="0.25">
      <c r="A106" s="122" t="s">
        <v>280</v>
      </c>
      <c r="B106" s="122"/>
      <c r="C106" s="126">
        <v>2031</v>
      </c>
      <c r="D106" s="108" t="s">
        <v>140</v>
      </c>
      <c r="E106" s="109"/>
      <c r="F106" s="196">
        <v>659590.51760000002</v>
      </c>
      <c r="G106" s="197">
        <v>80842.932800021197</v>
      </c>
      <c r="H106" s="197">
        <v>60639.700799995378</v>
      </c>
      <c r="I106" s="197">
        <v>89124.257599978737</v>
      </c>
      <c r="J106" s="197">
        <v>0</v>
      </c>
      <c r="K106" s="197">
        <v>106073.59556628113</v>
      </c>
      <c r="L106" s="197">
        <v>3971.7782399986768</v>
      </c>
      <c r="M106" s="112">
        <v>121319.408</v>
      </c>
      <c r="N106" s="197">
        <v>0</v>
      </c>
      <c r="O106" s="112">
        <v>5478.4000000000005</v>
      </c>
      <c r="P106" s="113"/>
      <c r="Q106" s="114"/>
      <c r="R106" s="197">
        <v>0</v>
      </c>
      <c r="S106" s="111"/>
      <c r="T106" s="197">
        <v>0</v>
      </c>
      <c r="U106" s="115">
        <v>12071.515946648782</v>
      </c>
      <c r="V106" s="115">
        <v>0</v>
      </c>
      <c r="W106" s="116">
        <v>1139112.1065529238</v>
      </c>
      <c r="Y106" s="222">
        <v>-35215.633600000001</v>
      </c>
    </row>
    <row r="107" spans="1:25" ht="10.5" x14ac:dyDescent="0.25">
      <c r="A107" s="106" t="s">
        <v>278</v>
      </c>
      <c r="B107" s="106" t="s">
        <v>141</v>
      </c>
      <c r="C107" s="107">
        <v>3365</v>
      </c>
      <c r="D107" s="108" t="s">
        <v>142</v>
      </c>
      <c r="E107" s="109"/>
      <c r="F107" s="196">
        <v>1155087.7844800001</v>
      </c>
      <c r="G107" s="197">
        <v>57239.156800014942</v>
      </c>
      <c r="H107" s="197">
        <v>42306.767999996831</v>
      </c>
      <c r="I107" s="197">
        <v>54168.665599987093</v>
      </c>
      <c r="J107" s="197">
        <v>0</v>
      </c>
      <c r="K107" s="197">
        <v>135742.19321766763</v>
      </c>
      <c r="L107" s="197">
        <v>48875.657137937502</v>
      </c>
      <c r="M107" s="112">
        <v>121319.408</v>
      </c>
      <c r="N107" s="197">
        <v>0</v>
      </c>
      <c r="O107" s="112">
        <v>7270.4</v>
      </c>
      <c r="P107" s="113"/>
      <c r="Q107" s="114"/>
      <c r="R107" s="197">
        <v>-13078.328608145368</v>
      </c>
      <c r="S107" s="111"/>
      <c r="T107" s="197">
        <v>0</v>
      </c>
      <c r="U107" s="115">
        <v>10257.949640140636</v>
      </c>
      <c r="V107" s="115">
        <v>0</v>
      </c>
      <c r="W107" s="116">
        <v>1619189.6542675996</v>
      </c>
      <c r="Y107" s="222">
        <v>-46755.479700000004</v>
      </c>
    </row>
    <row r="108" spans="1:25" ht="10.5" x14ac:dyDescent="0.25">
      <c r="A108" s="106" t="s">
        <v>278</v>
      </c>
      <c r="B108" s="106" t="s">
        <v>143</v>
      </c>
      <c r="C108" s="107">
        <v>5202</v>
      </c>
      <c r="D108" s="108" t="s">
        <v>144</v>
      </c>
      <c r="E108" s="109"/>
      <c r="F108" s="196">
        <v>656373.00288000004</v>
      </c>
      <c r="G108" s="197">
        <v>28914.62560000765</v>
      </c>
      <c r="H108" s="197">
        <v>21153.383999998412</v>
      </c>
      <c r="I108" s="197">
        <v>19043.046399995466</v>
      </c>
      <c r="J108" s="197">
        <v>0</v>
      </c>
      <c r="K108" s="197">
        <v>64717.721600009805</v>
      </c>
      <c r="L108" s="197">
        <v>2650.0791172404906</v>
      </c>
      <c r="M108" s="112">
        <v>121319.408</v>
      </c>
      <c r="N108" s="197">
        <v>0</v>
      </c>
      <c r="O108" s="112">
        <v>3584</v>
      </c>
      <c r="P108" s="113"/>
      <c r="Q108" s="114"/>
      <c r="R108" s="197">
        <v>-7396.2191616203681</v>
      </c>
      <c r="S108" s="111"/>
      <c r="T108" s="197">
        <v>0</v>
      </c>
      <c r="U108" s="115">
        <v>16858.059061025036</v>
      </c>
      <c r="V108" s="115">
        <v>0</v>
      </c>
      <c r="W108" s="116">
        <v>927217.10749665648</v>
      </c>
      <c r="Y108" s="222">
        <v>-27637.421300000002</v>
      </c>
    </row>
    <row r="109" spans="1:25" ht="10.5" x14ac:dyDescent="0.25">
      <c r="A109" s="122" t="s">
        <v>280</v>
      </c>
      <c r="B109" s="122"/>
      <c r="C109" s="123">
        <v>2003</v>
      </c>
      <c r="D109" s="108" t="s">
        <v>145</v>
      </c>
      <c r="E109" s="109"/>
      <c r="F109" s="196">
        <v>659590.51760000002</v>
      </c>
      <c r="G109" s="197">
        <v>67270.761600017708</v>
      </c>
      <c r="H109" s="197">
        <v>47947.670399996314</v>
      </c>
      <c r="I109" s="197">
        <v>96315.407999976989</v>
      </c>
      <c r="J109" s="197">
        <v>4348.1955999442607</v>
      </c>
      <c r="K109" s="197">
        <v>82949.689580259495</v>
      </c>
      <c r="L109" s="197">
        <v>3883.0234189931175</v>
      </c>
      <c r="M109" s="112">
        <v>121319.408</v>
      </c>
      <c r="N109" s="197">
        <v>0</v>
      </c>
      <c r="O109" s="112">
        <v>4940.8</v>
      </c>
      <c r="P109" s="113"/>
      <c r="Q109" s="114"/>
      <c r="R109" s="197">
        <v>0</v>
      </c>
      <c r="S109" s="111"/>
      <c r="T109" s="197">
        <v>0</v>
      </c>
      <c r="U109" s="115">
        <v>109172.33581981447</v>
      </c>
      <c r="V109" s="115">
        <v>0</v>
      </c>
      <c r="W109" s="116">
        <v>1197737.8100190023</v>
      </c>
      <c r="Y109" s="222">
        <v>-33260.320800000001</v>
      </c>
    </row>
    <row r="110" spans="1:25" ht="10.5" x14ac:dyDescent="0.25">
      <c r="A110" s="106" t="s">
        <v>278</v>
      </c>
      <c r="B110" s="106" t="s">
        <v>146</v>
      </c>
      <c r="C110" s="107">
        <v>2140</v>
      </c>
      <c r="D110" s="108" t="s">
        <v>147</v>
      </c>
      <c r="E110" s="109"/>
      <c r="F110" s="196">
        <v>1325616.06464</v>
      </c>
      <c r="G110" s="197">
        <v>32455.192000008537</v>
      </c>
      <c r="H110" s="197">
        <v>22563.609599998264</v>
      </c>
      <c r="I110" s="197">
        <v>28684.588799993151</v>
      </c>
      <c r="J110" s="197">
        <v>0</v>
      </c>
      <c r="K110" s="197">
        <v>107874.26591907794</v>
      </c>
      <c r="L110" s="197">
        <v>6091.1488465095908</v>
      </c>
      <c r="M110" s="112">
        <v>121319.408</v>
      </c>
      <c r="N110" s="197">
        <v>0</v>
      </c>
      <c r="O110" s="112">
        <v>21581.75</v>
      </c>
      <c r="P110" s="113"/>
      <c r="Q110" s="114"/>
      <c r="R110" s="197">
        <v>-14682.614597612455</v>
      </c>
      <c r="S110" s="111"/>
      <c r="T110" s="197">
        <v>112575.72219441246</v>
      </c>
      <c r="U110" s="115">
        <v>0</v>
      </c>
      <c r="V110" s="115">
        <v>0</v>
      </c>
      <c r="W110" s="116">
        <v>1764079.1354023875</v>
      </c>
      <c r="Y110" s="222">
        <v>-48326.731</v>
      </c>
    </row>
    <row r="111" spans="1:25" ht="10.5" x14ac:dyDescent="0.25">
      <c r="A111" s="106" t="s">
        <v>278</v>
      </c>
      <c r="B111" s="106" t="s">
        <v>148</v>
      </c>
      <c r="C111" s="107">
        <v>2174</v>
      </c>
      <c r="D111" s="108" t="s">
        <v>149</v>
      </c>
      <c r="E111" s="109"/>
      <c r="F111" s="196">
        <v>1335268.6088</v>
      </c>
      <c r="G111" s="197">
        <v>27144.342400007154</v>
      </c>
      <c r="H111" s="197">
        <v>20213.233599998392</v>
      </c>
      <c r="I111" s="197">
        <v>22983.676799994522</v>
      </c>
      <c r="J111" s="197">
        <v>0</v>
      </c>
      <c r="K111" s="197">
        <v>99016.395644459451</v>
      </c>
      <c r="L111" s="197">
        <v>1321.1972732389961</v>
      </c>
      <c r="M111" s="112">
        <v>121319.408</v>
      </c>
      <c r="N111" s="197">
        <v>0</v>
      </c>
      <c r="O111" s="112">
        <v>33536</v>
      </c>
      <c r="P111" s="113"/>
      <c r="Q111" s="114"/>
      <c r="R111" s="197">
        <v>-14735.030736563149</v>
      </c>
      <c r="S111" s="111"/>
      <c r="T111" s="197">
        <v>142708.13748230159</v>
      </c>
      <c r="U111" s="115">
        <v>0</v>
      </c>
      <c r="V111" s="115">
        <v>0</v>
      </c>
      <c r="W111" s="116">
        <v>1788775.9692634367</v>
      </c>
      <c r="Y111" s="222">
        <v>-47852.655200000001</v>
      </c>
    </row>
    <row r="112" spans="1:25" ht="10.5" x14ac:dyDescent="0.25">
      <c r="A112" s="106" t="s">
        <v>278</v>
      </c>
      <c r="B112" s="106" t="s">
        <v>150</v>
      </c>
      <c r="C112" s="107">
        <v>2055</v>
      </c>
      <c r="D112" s="108" t="s">
        <v>151</v>
      </c>
      <c r="E112" s="109"/>
      <c r="F112" s="196">
        <v>978124.47487999999</v>
      </c>
      <c r="G112" s="197">
        <v>48387.740800012689</v>
      </c>
      <c r="H112" s="197">
        <v>36195.790399997291</v>
      </c>
      <c r="I112" s="197">
        <v>58229.315199985977</v>
      </c>
      <c r="J112" s="197">
        <v>0</v>
      </c>
      <c r="K112" s="197">
        <v>114524.98773335069</v>
      </c>
      <c r="L112" s="197">
        <v>19745.687540223265</v>
      </c>
      <c r="M112" s="112">
        <v>121319.408</v>
      </c>
      <c r="N112" s="197">
        <v>0</v>
      </c>
      <c r="O112" s="112">
        <v>23952</v>
      </c>
      <c r="P112" s="113"/>
      <c r="Q112" s="114"/>
      <c r="R112" s="197">
        <v>-11073.877545836745</v>
      </c>
      <c r="S112" s="111"/>
      <c r="T112" s="197">
        <v>0</v>
      </c>
      <c r="U112" s="115">
        <v>0</v>
      </c>
      <c r="V112" s="115">
        <v>0</v>
      </c>
      <c r="W112" s="116">
        <v>1389405.527007733</v>
      </c>
      <c r="Y112" s="222">
        <v>-40144.422100000003</v>
      </c>
    </row>
    <row r="113" spans="1:25" ht="10.5" x14ac:dyDescent="0.25">
      <c r="A113" s="122" t="s">
        <v>280</v>
      </c>
      <c r="B113" s="122"/>
      <c r="C113" s="123">
        <v>2178</v>
      </c>
      <c r="D113" s="108" t="s">
        <v>152</v>
      </c>
      <c r="E113" s="109"/>
      <c r="F113" s="196">
        <v>1293440.91744</v>
      </c>
      <c r="G113" s="197">
        <v>34815.569600009178</v>
      </c>
      <c r="H113" s="197">
        <v>26324.211199998041</v>
      </c>
      <c r="I113" s="197">
        <v>33635.380799991952</v>
      </c>
      <c r="J113" s="197">
        <v>0</v>
      </c>
      <c r="K113" s="197">
        <v>143127.92570638008</v>
      </c>
      <c r="L113" s="197">
        <v>1975.3594852167314</v>
      </c>
      <c r="M113" s="112">
        <v>121319.408</v>
      </c>
      <c r="N113" s="197">
        <v>0</v>
      </c>
      <c r="O113" s="112">
        <v>6144</v>
      </c>
      <c r="P113" s="113"/>
      <c r="Q113" s="114"/>
      <c r="R113" s="197">
        <v>0</v>
      </c>
      <c r="S113" s="111"/>
      <c r="T113" s="197">
        <v>59891.227768404009</v>
      </c>
      <c r="U113" s="115">
        <v>0</v>
      </c>
      <c r="V113" s="115">
        <v>0</v>
      </c>
      <c r="W113" s="116">
        <v>1720674</v>
      </c>
      <c r="Y113" s="222">
        <v>-47696.6302</v>
      </c>
    </row>
    <row r="114" spans="1:25" ht="10.5" x14ac:dyDescent="0.25">
      <c r="A114" s="122" t="s">
        <v>280</v>
      </c>
      <c r="B114" s="122"/>
      <c r="C114" s="107">
        <v>3366</v>
      </c>
      <c r="D114" s="108" t="s">
        <v>302</v>
      </c>
      <c r="E114" s="109"/>
      <c r="F114" s="196">
        <v>627415.37040000001</v>
      </c>
      <c r="G114" s="197">
        <v>32455.192000008519</v>
      </c>
      <c r="H114" s="197">
        <v>23973.835199998204</v>
      </c>
      <c r="I114" s="197">
        <v>14472.315199996554</v>
      </c>
      <c r="J114" s="197">
        <v>0</v>
      </c>
      <c r="K114" s="197">
        <v>75221.314922167105</v>
      </c>
      <c r="L114" s="197">
        <v>10685.345745450983</v>
      </c>
      <c r="M114" s="112">
        <v>121319.408</v>
      </c>
      <c r="N114" s="197">
        <v>0</v>
      </c>
      <c r="O114" s="112">
        <v>3225.6000000000004</v>
      </c>
      <c r="P114" s="113"/>
      <c r="Q114" s="114"/>
      <c r="R114" s="197">
        <v>0</v>
      </c>
      <c r="S114" s="111"/>
      <c r="T114" s="197">
        <v>0</v>
      </c>
      <c r="U114" s="115">
        <v>24287.273465135484</v>
      </c>
      <c r="V114" s="115">
        <v>0</v>
      </c>
      <c r="W114" s="116">
        <v>933055.65493275691</v>
      </c>
      <c r="Y114" s="222">
        <v>-27274.3632</v>
      </c>
    </row>
    <row r="115" spans="1:25" ht="10.5" x14ac:dyDescent="0.25">
      <c r="A115" s="122" t="s">
        <v>280</v>
      </c>
      <c r="B115" s="122"/>
      <c r="C115" s="123">
        <v>2077</v>
      </c>
      <c r="D115" s="108" t="s">
        <v>153</v>
      </c>
      <c r="E115" s="109"/>
      <c r="F115" s="196">
        <v>608110.28208000003</v>
      </c>
      <c r="G115" s="197">
        <v>57254.934725148698</v>
      </c>
      <c r="H115" s="197">
        <v>41809.041317643881</v>
      </c>
      <c r="I115" s="197">
        <v>92180.040564683906</v>
      </c>
      <c r="J115" s="197">
        <v>0</v>
      </c>
      <c r="K115" s="197">
        <v>54060.314933341528</v>
      </c>
      <c r="L115" s="197">
        <v>2558.13378682549</v>
      </c>
      <c r="M115" s="112">
        <v>121319.408</v>
      </c>
      <c r="N115" s="197">
        <v>0</v>
      </c>
      <c r="O115" s="112">
        <v>3686.4</v>
      </c>
      <c r="P115" s="113"/>
      <c r="Q115" s="114"/>
      <c r="R115" s="197">
        <v>0</v>
      </c>
      <c r="S115" s="111"/>
      <c r="T115" s="197">
        <v>0</v>
      </c>
      <c r="U115" s="115">
        <v>27117.029545546276</v>
      </c>
      <c r="V115" s="115">
        <v>0</v>
      </c>
      <c r="W115" s="116">
        <v>1008095.5849531897</v>
      </c>
      <c r="Y115" s="222">
        <v>-30071.083299999998</v>
      </c>
    </row>
    <row r="116" spans="1:25" ht="10.5" x14ac:dyDescent="0.25">
      <c r="A116" s="106" t="s">
        <v>278</v>
      </c>
      <c r="B116" s="106" t="s">
        <v>154</v>
      </c>
      <c r="C116" s="107">
        <v>2146</v>
      </c>
      <c r="D116" s="108" t="s">
        <v>155</v>
      </c>
      <c r="E116" s="109"/>
      <c r="F116" s="196">
        <v>1969119.0086400001</v>
      </c>
      <c r="G116" s="197">
        <v>57829.25120001506</v>
      </c>
      <c r="H116" s="197">
        <v>42776.843199996627</v>
      </c>
      <c r="I116" s="197">
        <v>14262.281599996597</v>
      </c>
      <c r="J116" s="197">
        <v>0</v>
      </c>
      <c r="K116" s="197">
        <v>202610.59432730344</v>
      </c>
      <c r="L116" s="197">
        <v>4576.2708385618134</v>
      </c>
      <c r="M116" s="112">
        <v>121319.408</v>
      </c>
      <c r="N116" s="197">
        <v>0</v>
      </c>
      <c r="O116" s="112">
        <v>36052.75</v>
      </c>
      <c r="P116" s="113"/>
      <c r="Q116" s="114"/>
      <c r="R116" s="197">
        <v>-21904.596722477305</v>
      </c>
      <c r="S116" s="111"/>
      <c r="T116" s="197">
        <v>197686.34219412645</v>
      </c>
      <c r="U116" s="115">
        <v>0</v>
      </c>
      <c r="V116" s="115">
        <v>0</v>
      </c>
      <c r="W116" s="116">
        <v>2624328.1532775229</v>
      </c>
      <c r="Y116" s="222">
        <v>-71385.419800000003</v>
      </c>
    </row>
    <row r="117" spans="1:25" ht="10.5" x14ac:dyDescent="0.25">
      <c r="A117" s="122" t="s">
        <v>280</v>
      </c>
      <c r="B117" s="122"/>
      <c r="C117" s="123">
        <v>2023</v>
      </c>
      <c r="D117" s="122" t="s">
        <v>156</v>
      </c>
      <c r="E117" s="109"/>
      <c r="F117" s="196">
        <v>1081084.9459200001</v>
      </c>
      <c r="G117" s="197">
        <v>105144.09309093667</v>
      </c>
      <c r="H117" s="197">
        <v>80408.499665448369</v>
      </c>
      <c r="I117" s="197">
        <v>140592.67304723925</v>
      </c>
      <c r="J117" s="197">
        <v>22921.624319706083</v>
      </c>
      <c r="K117" s="197">
        <v>184596.19733336131</v>
      </c>
      <c r="L117" s="197">
        <v>63719.210391843131</v>
      </c>
      <c r="M117" s="112">
        <v>121319.408</v>
      </c>
      <c r="N117" s="197">
        <v>0</v>
      </c>
      <c r="O117" s="112">
        <v>7424</v>
      </c>
      <c r="P117" s="113"/>
      <c r="Q117" s="114"/>
      <c r="R117" s="197">
        <v>0</v>
      </c>
      <c r="S117" s="111"/>
      <c r="T117" s="197">
        <v>0</v>
      </c>
      <c r="U117" s="115">
        <v>0</v>
      </c>
      <c r="V117" s="115">
        <v>0</v>
      </c>
      <c r="W117" s="116">
        <v>1807210.6517685351</v>
      </c>
      <c r="Y117" s="222">
        <v>-50843.588199999998</v>
      </c>
    </row>
    <row r="118" spans="1:25" ht="10.5" x14ac:dyDescent="0.25">
      <c r="A118" s="122" t="s">
        <v>280</v>
      </c>
      <c r="B118" s="122"/>
      <c r="C118" s="123">
        <v>2025</v>
      </c>
      <c r="D118" s="122" t="s">
        <v>51</v>
      </c>
      <c r="E118" s="109"/>
      <c r="F118" s="196">
        <v>1235525.6524800002</v>
      </c>
      <c r="G118" s="197">
        <v>80079.826429340508</v>
      </c>
      <c r="H118" s="197">
        <v>60012.113491094846</v>
      </c>
      <c r="I118" s="197">
        <v>154288.13765022508</v>
      </c>
      <c r="J118" s="197">
        <v>0</v>
      </c>
      <c r="K118" s="197">
        <v>166549.448076778</v>
      </c>
      <c r="L118" s="197">
        <v>83660.612472261288</v>
      </c>
      <c r="M118" s="112">
        <v>121319.408</v>
      </c>
      <c r="N118" s="197">
        <v>0</v>
      </c>
      <c r="O118" s="112">
        <v>6502.4000000000005</v>
      </c>
      <c r="P118" s="113"/>
      <c r="Q118" s="114"/>
      <c r="R118" s="197">
        <v>0</v>
      </c>
      <c r="S118" s="111"/>
      <c r="T118" s="197">
        <v>0</v>
      </c>
      <c r="U118" s="115">
        <v>0</v>
      </c>
      <c r="V118" s="115">
        <v>0</v>
      </c>
      <c r="W118" s="116">
        <v>1907937.5985997</v>
      </c>
      <c r="Y118" s="222">
        <v>-52277.441599999998</v>
      </c>
    </row>
    <row r="119" spans="1:25" ht="10.5" x14ac:dyDescent="0.25">
      <c r="A119" s="122" t="s">
        <v>280</v>
      </c>
      <c r="B119" s="122"/>
      <c r="C119" s="123">
        <v>3369</v>
      </c>
      <c r="D119" s="108" t="s">
        <v>157</v>
      </c>
      <c r="E119" s="109"/>
      <c r="F119" s="196">
        <v>666025.54703999998</v>
      </c>
      <c r="G119" s="197">
        <v>20653.304000005461</v>
      </c>
      <c r="H119" s="197">
        <v>15982.556799998814</v>
      </c>
      <c r="I119" s="197">
        <v>44777.163199989263</v>
      </c>
      <c r="J119" s="197">
        <v>536.58583999312964</v>
      </c>
      <c r="K119" s="197">
        <v>92458.264009594859</v>
      </c>
      <c r="L119" s="197">
        <v>49286.676741556636</v>
      </c>
      <c r="M119" s="112">
        <v>121319.408</v>
      </c>
      <c r="N119" s="197">
        <v>0</v>
      </c>
      <c r="O119" s="112">
        <v>3891.2000000000003</v>
      </c>
      <c r="P119" s="113"/>
      <c r="Q119" s="114"/>
      <c r="R119" s="197">
        <v>0</v>
      </c>
      <c r="S119" s="111"/>
      <c r="T119" s="197">
        <v>0</v>
      </c>
      <c r="U119" s="115">
        <v>0</v>
      </c>
      <c r="V119" s="115">
        <v>0</v>
      </c>
      <c r="W119" s="116">
        <v>1014930.7056311381</v>
      </c>
      <c r="Y119" s="222">
        <v>-26738.277399999999</v>
      </c>
    </row>
    <row r="120" spans="1:25" ht="10.5" x14ac:dyDescent="0.25">
      <c r="A120" s="122" t="s">
        <v>280</v>
      </c>
      <c r="B120" s="122"/>
      <c r="C120" s="107">
        <v>3333</v>
      </c>
      <c r="D120" s="108" t="s">
        <v>158</v>
      </c>
      <c r="E120" s="109"/>
      <c r="F120" s="196">
        <v>656373.00288000004</v>
      </c>
      <c r="G120" s="197">
        <v>21243.398400005564</v>
      </c>
      <c r="H120" s="197">
        <v>15042.406399998825</v>
      </c>
      <c r="I120" s="197">
        <v>44947.486013782334</v>
      </c>
      <c r="J120" s="197">
        <v>0</v>
      </c>
      <c r="K120" s="197">
        <v>80490.272833148294</v>
      </c>
      <c r="L120" s="197">
        <v>7287.7175724113604</v>
      </c>
      <c r="M120" s="112">
        <v>121319.408</v>
      </c>
      <c r="N120" s="197">
        <v>0</v>
      </c>
      <c r="O120" s="112">
        <v>3200</v>
      </c>
      <c r="P120" s="113"/>
      <c r="Q120" s="114"/>
      <c r="R120" s="197">
        <v>0</v>
      </c>
      <c r="S120" s="111"/>
      <c r="T120" s="197">
        <v>0</v>
      </c>
      <c r="U120" s="115">
        <v>7040.7893685083836</v>
      </c>
      <c r="V120" s="115">
        <v>0</v>
      </c>
      <c r="W120" s="116">
        <v>956944.4814678547</v>
      </c>
      <c r="Y120" s="222">
        <v>-26532.244500000001</v>
      </c>
    </row>
    <row r="121" spans="1:25" ht="10.5" x14ac:dyDescent="0.25">
      <c r="A121" s="122" t="s">
        <v>280</v>
      </c>
      <c r="B121" s="122"/>
      <c r="C121" s="107">
        <v>3373</v>
      </c>
      <c r="D121" s="108" t="s">
        <v>159</v>
      </c>
      <c r="E121" s="109"/>
      <c r="F121" s="196">
        <v>398971.82527999999</v>
      </c>
      <c r="G121" s="197">
        <v>17112.737600004461</v>
      </c>
      <c r="H121" s="197">
        <v>13162.105599998977</v>
      </c>
      <c r="I121" s="197">
        <v>33795.40639999196</v>
      </c>
      <c r="J121" s="197">
        <v>0</v>
      </c>
      <c r="K121" s="197">
        <v>26627.059648004033</v>
      </c>
      <c r="L121" s="197">
        <v>2669.3794133324427</v>
      </c>
      <c r="M121" s="112">
        <v>121319.408</v>
      </c>
      <c r="N121" s="197">
        <v>0</v>
      </c>
      <c r="O121" s="112">
        <v>2483.2000000000003</v>
      </c>
      <c r="P121" s="113"/>
      <c r="Q121" s="114"/>
      <c r="R121" s="197">
        <v>0</v>
      </c>
      <c r="S121" s="111"/>
      <c r="T121" s="197">
        <v>0</v>
      </c>
      <c r="U121" s="115">
        <v>37613.905441646115</v>
      </c>
      <c r="V121" s="115">
        <v>0</v>
      </c>
      <c r="W121" s="116">
        <v>653755.02738297789</v>
      </c>
      <c r="Y121" s="222">
        <v>-18175.9077</v>
      </c>
    </row>
    <row r="122" spans="1:25" ht="10.5" x14ac:dyDescent="0.25">
      <c r="A122" s="122" t="s">
        <v>280</v>
      </c>
      <c r="B122" s="122"/>
      <c r="C122" s="107">
        <v>3334</v>
      </c>
      <c r="D122" s="108" t="s">
        <v>160</v>
      </c>
      <c r="E122" s="109"/>
      <c r="F122" s="196">
        <v>666025.54703999998</v>
      </c>
      <c r="G122" s="197">
        <v>47797.646400012556</v>
      </c>
      <c r="H122" s="197">
        <v>36665.865599997232</v>
      </c>
      <c r="I122" s="197">
        <v>79452.710399980977</v>
      </c>
      <c r="J122" s="197">
        <v>0</v>
      </c>
      <c r="K122" s="197">
        <v>96252.655104014586</v>
      </c>
      <c r="L122" s="197">
        <v>25113.000488127193</v>
      </c>
      <c r="M122" s="112">
        <v>121319.408</v>
      </c>
      <c r="N122" s="197">
        <v>0</v>
      </c>
      <c r="O122" s="191">
        <v>3123.2000000000003</v>
      </c>
      <c r="P122" s="113"/>
      <c r="Q122" s="114"/>
      <c r="R122" s="197">
        <v>0</v>
      </c>
      <c r="S122" s="111"/>
      <c r="T122" s="197">
        <v>0</v>
      </c>
      <c r="U122" s="115">
        <v>104.90184593759477</v>
      </c>
      <c r="V122" s="115">
        <v>0</v>
      </c>
      <c r="W122" s="116">
        <v>1075854.9348780701</v>
      </c>
      <c r="Y122" s="222">
        <v>-30648.902999999998</v>
      </c>
    </row>
    <row r="123" spans="1:25" ht="10.5" x14ac:dyDescent="0.25">
      <c r="A123" s="122" t="s">
        <v>280</v>
      </c>
      <c r="B123" s="122"/>
      <c r="C123" s="107">
        <v>3335</v>
      </c>
      <c r="D123" s="108" t="s">
        <v>161</v>
      </c>
      <c r="E123" s="109"/>
      <c r="F123" s="196">
        <v>1055344.82816</v>
      </c>
      <c r="G123" s="197">
        <v>76712.272000020123</v>
      </c>
      <c r="H123" s="197">
        <v>57819.249599995564</v>
      </c>
      <c r="I123" s="197">
        <v>133581.36959996814</v>
      </c>
      <c r="J123" s="197">
        <v>0</v>
      </c>
      <c r="K123" s="197">
        <v>135787.29025643083</v>
      </c>
      <c r="L123" s="197">
        <v>39626.477153090251</v>
      </c>
      <c r="M123" s="112">
        <v>121319.408</v>
      </c>
      <c r="N123" s="197">
        <v>0</v>
      </c>
      <c r="O123" s="191">
        <v>5683.2000000000007</v>
      </c>
      <c r="P123" s="113"/>
      <c r="Q123" s="114"/>
      <c r="R123" s="197">
        <v>0</v>
      </c>
      <c r="S123" s="111"/>
      <c r="T123" s="197">
        <v>0</v>
      </c>
      <c r="U123" s="115">
        <v>0</v>
      </c>
      <c r="V123" s="115">
        <v>0</v>
      </c>
      <c r="W123" s="116">
        <v>1625874.0947695051</v>
      </c>
      <c r="Y123" s="222">
        <v>-46553.447399999997</v>
      </c>
    </row>
    <row r="124" spans="1:25" ht="10.5" x14ac:dyDescent="0.25">
      <c r="A124" s="122" t="s">
        <v>280</v>
      </c>
      <c r="B124" s="122"/>
      <c r="C124" s="107">
        <v>3354</v>
      </c>
      <c r="D124" s="108" t="s">
        <v>162</v>
      </c>
      <c r="E124" s="109"/>
      <c r="F124" s="196">
        <v>672460.57648000005</v>
      </c>
      <c r="G124" s="197">
        <v>23717.255692313887</v>
      </c>
      <c r="H124" s="197">
        <v>17948.736723075577</v>
      </c>
      <c r="I124" s="197">
        <v>58599.710992293716</v>
      </c>
      <c r="J124" s="197">
        <v>0</v>
      </c>
      <c r="K124" s="197">
        <v>76020.897029896572</v>
      </c>
      <c r="L124" s="197">
        <v>37819.786152796412</v>
      </c>
      <c r="M124" s="112">
        <v>121319.408</v>
      </c>
      <c r="N124" s="197">
        <v>0</v>
      </c>
      <c r="O124" s="112">
        <v>3143.7</v>
      </c>
      <c r="P124" s="113"/>
      <c r="Q124" s="114"/>
      <c r="R124" s="197">
        <v>0</v>
      </c>
      <c r="S124" s="111"/>
      <c r="T124" s="197">
        <v>0</v>
      </c>
      <c r="U124" s="115">
        <v>0</v>
      </c>
      <c r="V124" s="115">
        <v>0</v>
      </c>
      <c r="W124" s="116">
        <v>1011030.0710703763</v>
      </c>
      <c r="Y124" s="222">
        <v>-27276.709699999999</v>
      </c>
    </row>
    <row r="125" spans="1:25" ht="10.5" x14ac:dyDescent="0.25">
      <c r="A125" s="122" t="s">
        <v>280</v>
      </c>
      <c r="B125" s="122"/>
      <c r="C125" s="107">
        <v>3351</v>
      </c>
      <c r="D125" s="108" t="s">
        <v>163</v>
      </c>
      <c r="E125" s="109"/>
      <c r="F125" s="196">
        <v>653155.48816000007</v>
      </c>
      <c r="G125" s="197">
        <v>11801.888000003099</v>
      </c>
      <c r="H125" s="197">
        <v>8931.4287999993176</v>
      </c>
      <c r="I125" s="197">
        <v>34055.447999991869</v>
      </c>
      <c r="J125" s="197">
        <v>0</v>
      </c>
      <c r="K125" s="197">
        <v>72939.125040473489</v>
      </c>
      <c r="L125" s="197">
        <v>3933.0291839986894</v>
      </c>
      <c r="M125" s="112">
        <v>121319.408</v>
      </c>
      <c r="N125" s="197">
        <v>0</v>
      </c>
      <c r="O125" s="112">
        <v>2669.65</v>
      </c>
      <c r="P125" s="113"/>
      <c r="Q125" s="114"/>
      <c r="R125" s="197">
        <v>0</v>
      </c>
      <c r="S125" s="111"/>
      <c r="T125" s="197">
        <v>0</v>
      </c>
      <c r="U125" s="115">
        <v>13851.945843370748</v>
      </c>
      <c r="V125" s="115">
        <v>0</v>
      </c>
      <c r="W125" s="116">
        <v>922657.41102783731</v>
      </c>
      <c r="Y125" s="222">
        <v>-25075.011399999999</v>
      </c>
    </row>
    <row r="126" spans="1:25" ht="10.5" x14ac:dyDescent="0.25">
      <c r="A126" s="122" t="s">
        <v>280</v>
      </c>
      <c r="B126" s="122"/>
      <c r="C126" s="123">
        <v>2032</v>
      </c>
      <c r="D126" s="108" t="s">
        <v>343</v>
      </c>
      <c r="E126" s="109"/>
      <c r="F126" s="196">
        <v>817248.73888000008</v>
      </c>
      <c r="G126" s="197">
        <v>74645.775405553242</v>
      </c>
      <c r="H126" s="197">
        <v>56160.051364422521</v>
      </c>
      <c r="I126" s="197">
        <v>101676.50279207065</v>
      </c>
      <c r="J126" s="197">
        <v>761.61986338944826</v>
      </c>
      <c r="K126" s="197">
        <v>129603.60245740361</v>
      </c>
      <c r="L126" s="197">
        <v>13516.556921968577</v>
      </c>
      <c r="M126" s="112">
        <v>121319.408</v>
      </c>
      <c r="N126" s="197">
        <v>0</v>
      </c>
      <c r="O126" s="112">
        <v>6963.2000000000007</v>
      </c>
      <c r="P126" s="113"/>
      <c r="Q126" s="114"/>
      <c r="R126" s="197">
        <v>0</v>
      </c>
      <c r="S126" s="111"/>
      <c r="T126" s="197">
        <v>0</v>
      </c>
      <c r="U126" s="115">
        <v>14438.63206613739</v>
      </c>
      <c r="V126" s="115">
        <v>0</v>
      </c>
      <c r="W126" s="116">
        <v>1336334.0877509457</v>
      </c>
      <c r="Y126" s="222">
        <v>-38979.5677</v>
      </c>
    </row>
    <row r="127" spans="1:25" ht="10.5" x14ac:dyDescent="0.25">
      <c r="A127" s="122" t="s">
        <v>280</v>
      </c>
      <c r="B127" s="122"/>
      <c r="C127" s="107">
        <v>3352</v>
      </c>
      <c r="D127" s="108" t="s">
        <v>164</v>
      </c>
      <c r="E127" s="109"/>
      <c r="F127" s="196">
        <v>643502.94400000002</v>
      </c>
      <c r="G127" s="197">
        <v>24193.870400006355</v>
      </c>
      <c r="H127" s="197">
        <v>16452.631999998739</v>
      </c>
      <c r="I127" s="197">
        <v>53718.593599987173</v>
      </c>
      <c r="J127" s="197">
        <v>0</v>
      </c>
      <c r="K127" s="197">
        <v>47734.344347833321</v>
      </c>
      <c r="L127" s="197">
        <v>7312.9345882328562</v>
      </c>
      <c r="M127" s="112">
        <v>121319.408</v>
      </c>
      <c r="N127" s="197">
        <v>0</v>
      </c>
      <c r="O127" s="112">
        <v>2585.6000000000004</v>
      </c>
      <c r="P127" s="113"/>
      <c r="Q127" s="114"/>
      <c r="R127" s="197">
        <v>0</v>
      </c>
      <c r="S127" s="111"/>
      <c r="T127" s="197">
        <v>0</v>
      </c>
      <c r="U127" s="115">
        <v>0</v>
      </c>
      <c r="V127" s="115">
        <v>0</v>
      </c>
      <c r="W127" s="116">
        <v>916820.32693605835</v>
      </c>
      <c r="Y127" s="222">
        <v>-26569.250400000001</v>
      </c>
    </row>
    <row r="128" spans="1:25" ht="10.5" x14ac:dyDescent="0.25">
      <c r="A128" s="122" t="s">
        <v>280</v>
      </c>
      <c r="B128" s="122"/>
      <c r="C128" s="107">
        <v>5208</v>
      </c>
      <c r="D128" s="108" t="s">
        <v>165</v>
      </c>
      <c r="E128" s="109"/>
      <c r="F128" s="196">
        <v>1344921.1529600001</v>
      </c>
      <c r="G128" s="197">
        <v>66249.063382271503</v>
      </c>
      <c r="H128" s="197">
        <v>49476.260258988994</v>
      </c>
      <c r="I128" s="197">
        <v>141270.51333521798</v>
      </c>
      <c r="J128" s="197">
        <v>0</v>
      </c>
      <c r="K128" s="197">
        <v>121742.94914511648</v>
      </c>
      <c r="L128" s="197">
        <v>28869.840657768091</v>
      </c>
      <c r="M128" s="112">
        <v>121319.408</v>
      </c>
      <c r="N128" s="197">
        <v>0</v>
      </c>
      <c r="O128" s="112">
        <v>8908.8000000000011</v>
      </c>
      <c r="P128" s="113"/>
      <c r="Q128" s="114"/>
      <c r="R128" s="197">
        <v>0</v>
      </c>
      <c r="S128" s="111"/>
      <c r="T128" s="197">
        <v>0</v>
      </c>
      <c r="U128" s="115">
        <v>37261.43467689422</v>
      </c>
      <c r="V128" s="115">
        <v>0</v>
      </c>
      <c r="W128" s="116">
        <v>1920019.4224162572</v>
      </c>
      <c r="Y128" s="222">
        <v>-53680.417200000004</v>
      </c>
    </row>
    <row r="129" spans="1:25" ht="10.5" x14ac:dyDescent="0.25">
      <c r="A129" s="122" t="s">
        <v>280</v>
      </c>
      <c r="B129" s="122"/>
      <c r="C129" s="107">
        <v>3367</v>
      </c>
      <c r="D129" s="108" t="s">
        <v>166</v>
      </c>
      <c r="E129" s="109"/>
      <c r="F129" s="196">
        <v>640285.42928000004</v>
      </c>
      <c r="G129" s="197">
        <v>11801.888000003091</v>
      </c>
      <c r="H129" s="197">
        <v>7521.2031999994269</v>
      </c>
      <c r="I129" s="197">
        <v>10598.192901520302</v>
      </c>
      <c r="J129" s="197">
        <v>0</v>
      </c>
      <c r="K129" s="197">
        <v>49555.554738990562</v>
      </c>
      <c r="L129" s="197">
        <v>7800.2073710956656</v>
      </c>
      <c r="M129" s="112">
        <v>121319.408</v>
      </c>
      <c r="N129" s="197">
        <v>0</v>
      </c>
      <c r="O129" s="112">
        <v>3788.8</v>
      </c>
      <c r="P129" s="113"/>
      <c r="Q129" s="114"/>
      <c r="R129" s="197">
        <v>0</v>
      </c>
      <c r="S129" s="111"/>
      <c r="T129" s="197">
        <v>0</v>
      </c>
      <c r="U129" s="115">
        <v>7942.3132395468419</v>
      </c>
      <c r="V129" s="115">
        <v>0</v>
      </c>
      <c r="W129" s="116">
        <v>860612.9967311559</v>
      </c>
      <c r="Y129" s="222">
        <v>-24686.9493</v>
      </c>
    </row>
    <row r="130" spans="1:25" ht="10.5" x14ac:dyDescent="0.25">
      <c r="A130" s="122" t="s">
        <v>280</v>
      </c>
      <c r="B130" s="122"/>
      <c r="C130" s="107">
        <v>3338</v>
      </c>
      <c r="D130" s="108" t="s">
        <v>167</v>
      </c>
      <c r="E130" s="109"/>
      <c r="F130" s="196">
        <v>987777.01904000004</v>
      </c>
      <c r="G130" s="197">
        <v>79257.054100020818</v>
      </c>
      <c r="H130" s="197">
        <v>60288.690699995394</v>
      </c>
      <c r="I130" s="197">
        <v>116042.34669997233</v>
      </c>
      <c r="J130" s="197">
        <v>10142.247912477236</v>
      </c>
      <c r="K130" s="197">
        <v>142777.84080002163</v>
      </c>
      <c r="L130" s="197">
        <v>56482.756725562511</v>
      </c>
      <c r="M130" s="112">
        <v>121319.408</v>
      </c>
      <c r="N130" s="197">
        <v>0</v>
      </c>
      <c r="O130" s="112">
        <v>4765.45</v>
      </c>
      <c r="P130" s="113"/>
      <c r="Q130" s="114"/>
      <c r="R130" s="197">
        <v>0</v>
      </c>
      <c r="S130" s="111"/>
      <c r="T130" s="197">
        <v>0</v>
      </c>
      <c r="U130" s="115">
        <v>0</v>
      </c>
      <c r="V130" s="115">
        <v>0</v>
      </c>
      <c r="W130" s="116">
        <v>1578852.8139780501</v>
      </c>
      <c r="Y130" s="222">
        <v>-44591.696000000004</v>
      </c>
    </row>
    <row r="131" spans="1:25" ht="10.5" x14ac:dyDescent="0.25">
      <c r="A131" s="122" t="s">
        <v>280</v>
      </c>
      <c r="B131" s="122"/>
      <c r="C131" s="107">
        <v>3370</v>
      </c>
      <c r="D131" s="108" t="s">
        <v>168</v>
      </c>
      <c r="E131" s="109"/>
      <c r="F131" s="196">
        <v>910556.66576</v>
      </c>
      <c r="G131" s="197">
        <v>41306.608000010892</v>
      </c>
      <c r="H131" s="197">
        <v>32435.188799997493</v>
      </c>
      <c r="I131" s="197">
        <v>88774.201599979016</v>
      </c>
      <c r="J131" s="197">
        <v>0</v>
      </c>
      <c r="K131" s="197">
        <v>77578.495680011751</v>
      </c>
      <c r="L131" s="197">
        <v>13438.70447058376</v>
      </c>
      <c r="M131" s="112">
        <v>121319.408</v>
      </c>
      <c r="N131" s="197">
        <v>0</v>
      </c>
      <c r="O131" s="112">
        <v>4198.4000000000005</v>
      </c>
      <c r="P131" s="113"/>
      <c r="Q131" s="114"/>
      <c r="R131" s="197">
        <v>0</v>
      </c>
      <c r="S131" s="111"/>
      <c r="T131" s="197">
        <v>0</v>
      </c>
      <c r="U131" s="115">
        <v>38316.229172365973</v>
      </c>
      <c r="V131" s="115">
        <v>0</v>
      </c>
      <c r="W131" s="116">
        <v>1327923.9014829488</v>
      </c>
      <c r="Y131" s="222">
        <v>-37086.932999999997</v>
      </c>
    </row>
    <row r="132" spans="1:25" ht="10.5" x14ac:dyDescent="0.25">
      <c r="A132" s="106" t="s">
        <v>278</v>
      </c>
      <c r="B132" s="106" t="s">
        <v>169</v>
      </c>
      <c r="C132" s="107">
        <v>3021</v>
      </c>
      <c r="D132" s="108" t="s">
        <v>170</v>
      </c>
      <c r="E132" s="109"/>
      <c r="F132" s="196">
        <v>656373.00288000004</v>
      </c>
      <c r="G132" s="197">
        <v>32180.593615850001</v>
      </c>
      <c r="H132" s="197">
        <v>23261.741085146772</v>
      </c>
      <c r="I132" s="197">
        <v>58553.327429689009</v>
      </c>
      <c r="J132" s="197">
        <v>0</v>
      </c>
      <c r="K132" s="197">
        <v>80323.043179367014</v>
      </c>
      <c r="L132" s="197">
        <v>10661.589974562919</v>
      </c>
      <c r="M132" s="112">
        <v>121319.408</v>
      </c>
      <c r="N132" s="197">
        <v>0</v>
      </c>
      <c r="O132" s="112">
        <v>14970</v>
      </c>
      <c r="P132" s="113"/>
      <c r="Q132" s="114"/>
      <c r="R132" s="197">
        <v>-7428.3044245366218</v>
      </c>
      <c r="S132" s="111"/>
      <c r="T132" s="197">
        <v>0</v>
      </c>
      <c r="U132" s="115">
        <v>0</v>
      </c>
      <c r="V132" s="115">
        <v>0</v>
      </c>
      <c r="W132" s="116">
        <v>990214.40174007905</v>
      </c>
      <c r="Y132" s="222">
        <v>-27913.911100000001</v>
      </c>
    </row>
    <row r="133" spans="1:25" ht="10.5" x14ac:dyDescent="0.25">
      <c r="A133" s="106" t="s">
        <v>278</v>
      </c>
      <c r="B133" s="106" t="s">
        <v>171</v>
      </c>
      <c r="C133" s="107">
        <v>3347</v>
      </c>
      <c r="D133" s="108" t="s">
        <v>172</v>
      </c>
      <c r="E133" s="109"/>
      <c r="F133" s="196">
        <v>620980.34096000006</v>
      </c>
      <c r="G133" s="197">
        <v>35405.664000009296</v>
      </c>
      <c r="H133" s="197">
        <v>27264.361599997916</v>
      </c>
      <c r="I133" s="197">
        <v>61979.915199985218</v>
      </c>
      <c r="J133" s="197">
        <v>4089.1541599475804</v>
      </c>
      <c r="K133" s="197">
        <v>94571.632537077268</v>
      </c>
      <c r="L133" s="197">
        <v>41796.386950884284</v>
      </c>
      <c r="M133" s="112">
        <v>121319.408</v>
      </c>
      <c r="N133" s="197">
        <v>0</v>
      </c>
      <c r="O133" s="112">
        <v>2969.6000000000004</v>
      </c>
      <c r="P133" s="113"/>
      <c r="Q133" s="114"/>
      <c r="R133" s="197">
        <v>-7076.4891669825856</v>
      </c>
      <c r="S133" s="111"/>
      <c r="T133" s="197">
        <v>0</v>
      </c>
      <c r="U133" s="115">
        <v>21612.386789990705</v>
      </c>
      <c r="V133" s="115">
        <v>0</v>
      </c>
      <c r="W133" s="116">
        <v>1024912.3610309098</v>
      </c>
      <c r="Y133" s="222">
        <v>-27505.4002</v>
      </c>
    </row>
    <row r="134" spans="1:25" ht="10.5" x14ac:dyDescent="0.25">
      <c r="A134" s="202" t="s">
        <v>278</v>
      </c>
      <c r="B134" s="202" t="s">
        <v>173</v>
      </c>
      <c r="C134" s="203">
        <v>3355</v>
      </c>
      <c r="D134" s="202" t="s">
        <v>174</v>
      </c>
      <c r="E134" s="109"/>
      <c r="F134" s="196">
        <v>653155.48816000007</v>
      </c>
      <c r="G134" s="197">
        <v>33635.380800008781</v>
      </c>
      <c r="H134" s="197">
        <v>24913.985599998134</v>
      </c>
      <c r="I134" s="197">
        <v>83733.395199980048</v>
      </c>
      <c r="J134" s="197">
        <v>0</v>
      </c>
      <c r="K134" s="197">
        <v>100723.91812684454</v>
      </c>
      <c r="L134" s="197">
        <v>13261.659098261474</v>
      </c>
      <c r="M134" s="112">
        <v>121319.408</v>
      </c>
      <c r="N134" s="197">
        <v>0</v>
      </c>
      <c r="O134" s="191">
        <v>3763.2000000000003</v>
      </c>
      <c r="P134" s="113"/>
      <c r="Q134" s="114"/>
      <c r="R134" s="197">
        <v>-7407.7329073834489</v>
      </c>
      <c r="S134" s="111"/>
      <c r="T134" s="197">
        <v>0</v>
      </c>
      <c r="U134" s="115">
        <v>7926.4395197449485</v>
      </c>
      <c r="V134" s="115">
        <v>0</v>
      </c>
      <c r="W134" s="116">
        <v>1035025.1415974546</v>
      </c>
      <c r="Y134" s="222">
        <v>-28220.514599999999</v>
      </c>
    </row>
    <row r="135" spans="1:25" ht="10.5" x14ac:dyDescent="0.25">
      <c r="A135" s="106" t="s">
        <v>278</v>
      </c>
      <c r="B135" s="106" t="s">
        <v>175</v>
      </c>
      <c r="C135" s="107">
        <v>3013</v>
      </c>
      <c r="D135" s="108" t="s">
        <v>176</v>
      </c>
      <c r="E135" s="109"/>
      <c r="F135" s="196">
        <v>1293440.91744</v>
      </c>
      <c r="G135" s="197">
        <v>81433.027200021344</v>
      </c>
      <c r="H135" s="197">
        <v>63460.15199999512</v>
      </c>
      <c r="I135" s="197">
        <v>131881.09759996863</v>
      </c>
      <c r="J135" s="197">
        <v>0</v>
      </c>
      <c r="K135" s="197">
        <v>140244.17181223992</v>
      </c>
      <c r="L135" s="197">
        <v>45047.149733696024</v>
      </c>
      <c r="M135" s="112">
        <v>121319.408</v>
      </c>
      <c r="N135" s="197">
        <v>0</v>
      </c>
      <c r="O135" s="112">
        <v>45056</v>
      </c>
      <c r="P135" s="113"/>
      <c r="Q135" s="114"/>
      <c r="R135" s="197">
        <v>-14815.143530491257</v>
      </c>
      <c r="S135" s="111"/>
      <c r="T135" s="197">
        <v>0</v>
      </c>
      <c r="U135" s="115">
        <v>1925.4227740040515</v>
      </c>
      <c r="V135" s="115">
        <v>0</v>
      </c>
      <c r="W135" s="116">
        <v>1908992.2030294337</v>
      </c>
      <c r="Y135" s="222">
        <v>-54412.704599999997</v>
      </c>
    </row>
    <row r="136" spans="1:25" ht="10.5" x14ac:dyDescent="0.25">
      <c r="A136" s="122" t="s">
        <v>280</v>
      </c>
      <c r="B136" s="122"/>
      <c r="C136" s="123">
        <v>2010</v>
      </c>
      <c r="D136" s="108" t="s">
        <v>177</v>
      </c>
      <c r="E136" s="109"/>
      <c r="F136" s="196">
        <v>1200132.9905600001</v>
      </c>
      <c r="G136" s="197">
        <v>91364.427290590145</v>
      </c>
      <c r="H136" s="197">
        <v>69946.17612074934</v>
      </c>
      <c r="I136" s="197">
        <v>160375.44033203705</v>
      </c>
      <c r="J136" s="197">
        <v>15668.506559798989</v>
      </c>
      <c r="K136" s="197">
        <v>185624.05723788819</v>
      </c>
      <c r="L136" s="197">
        <v>90241.653480092296</v>
      </c>
      <c r="M136" s="112">
        <v>121319.408</v>
      </c>
      <c r="N136" s="197">
        <v>0</v>
      </c>
      <c r="O136" s="112">
        <v>6195.2000000000007</v>
      </c>
      <c r="P136" s="113"/>
      <c r="Q136" s="114"/>
      <c r="R136" s="197">
        <v>0</v>
      </c>
      <c r="S136" s="111"/>
      <c r="T136" s="197">
        <v>0</v>
      </c>
      <c r="U136" s="115">
        <v>0</v>
      </c>
      <c r="V136" s="115">
        <v>0</v>
      </c>
      <c r="W136" s="116">
        <v>1940867.8595811564</v>
      </c>
      <c r="Y136" s="222">
        <v>-52836.018400000001</v>
      </c>
    </row>
    <row r="137" spans="1:25" ht="10.5" x14ac:dyDescent="0.25">
      <c r="A137" s="106" t="s">
        <v>278</v>
      </c>
      <c r="B137" s="106" t="s">
        <v>178</v>
      </c>
      <c r="C137" s="107">
        <v>3301</v>
      </c>
      <c r="D137" s="108" t="s">
        <v>179</v>
      </c>
      <c r="E137" s="109"/>
      <c r="F137" s="196">
        <v>646720.45872</v>
      </c>
      <c r="G137" s="197">
        <v>28324.531200007474</v>
      </c>
      <c r="H137" s="197">
        <v>22093.53439999828</v>
      </c>
      <c r="I137" s="197">
        <v>47654.67352798862</v>
      </c>
      <c r="J137" s="197">
        <v>0</v>
      </c>
      <c r="K137" s="197">
        <v>53221.828416008066</v>
      </c>
      <c r="L137" s="197">
        <v>1893.0528399993721</v>
      </c>
      <c r="M137" s="112">
        <v>121319.408</v>
      </c>
      <c r="N137" s="197">
        <v>0</v>
      </c>
      <c r="O137" s="112">
        <v>2457.6000000000004</v>
      </c>
      <c r="P137" s="113"/>
      <c r="Q137" s="114"/>
      <c r="R137" s="197">
        <v>-7285.8314385097165</v>
      </c>
      <c r="S137" s="111"/>
      <c r="T137" s="197">
        <v>0</v>
      </c>
      <c r="U137" s="115">
        <v>22919.571705042035</v>
      </c>
      <c r="V137" s="115">
        <v>0</v>
      </c>
      <c r="W137" s="116">
        <v>939318.82737053395</v>
      </c>
      <c r="Y137" s="222">
        <v>-27261.361099999998</v>
      </c>
    </row>
    <row r="138" spans="1:25" ht="10.5" x14ac:dyDescent="0.25">
      <c r="A138" s="122" t="s">
        <v>280</v>
      </c>
      <c r="B138" s="122"/>
      <c r="C138" s="123">
        <v>2022</v>
      </c>
      <c r="D138" s="122" t="s">
        <v>180</v>
      </c>
      <c r="E138" s="109"/>
      <c r="F138" s="196">
        <v>640285.42928000004</v>
      </c>
      <c r="G138" s="197">
        <v>36177.555159605457</v>
      </c>
      <c r="H138" s="197">
        <v>27874.50971312918</v>
      </c>
      <c r="I138" s="197">
        <v>54160.785551502195</v>
      </c>
      <c r="J138" s="197">
        <v>0</v>
      </c>
      <c r="K138" s="197">
        <v>86926.850856454883</v>
      </c>
      <c r="L138" s="197">
        <v>58903.946933313695</v>
      </c>
      <c r="M138" s="112">
        <v>121319.408</v>
      </c>
      <c r="N138" s="197">
        <v>0</v>
      </c>
      <c r="O138" s="112">
        <v>5632</v>
      </c>
      <c r="P138" s="113"/>
      <c r="Q138" s="114"/>
      <c r="R138" s="197">
        <v>0</v>
      </c>
      <c r="S138" s="111"/>
      <c r="T138" s="197">
        <v>0</v>
      </c>
      <c r="U138" s="115">
        <v>0</v>
      </c>
      <c r="V138" s="115">
        <v>0</v>
      </c>
      <c r="W138" s="116">
        <v>1031280.4854940055</v>
      </c>
      <c r="Y138" s="222">
        <v>-28101.682400000002</v>
      </c>
    </row>
    <row r="139" spans="1:25" ht="10.5" x14ac:dyDescent="0.25">
      <c r="A139" s="106" t="s">
        <v>278</v>
      </c>
      <c r="B139" s="106" t="s">
        <v>181</v>
      </c>
      <c r="C139" s="107">
        <v>3313</v>
      </c>
      <c r="D139" s="108" t="s">
        <v>182</v>
      </c>
      <c r="E139" s="109"/>
      <c r="F139" s="196">
        <v>1306310.9763200001</v>
      </c>
      <c r="G139" s="197">
        <v>92282.02202076494</v>
      </c>
      <c r="H139" s="197">
        <v>68329.202528389869</v>
      </c>
      <c r="I139" s="197">
        <v>136357.61619749846</v>
      </c>
      <c r="J139" s="197">
        <v>649.20262122624729</v>
      </c>
      <c r="K139" s="197">
        <v>170352.76106349891</v>
      </c>
      <c r="L139" s="197">
        <v>65457.900967209825</v>
      </c>
      <c r="M139" s="112">
        <v>121319.408</v>
      </c>
      <c r="N139" s="197">
        <v>9394.627379677011</v>
      </c>
      <c r="O139" s="112">
        <v>6758.4000000000005</v>
      </c>
      <c r="P139" s="113"/>
      <c r="Q139" s="114"/>
      <c r="R139" s="197">
        <v>-15061.179447776738</v>
      </c>
      <c r="S139" s="111"/>
      <c r="T139" s="197">
        <v>0</v>
      </c>
      <c r="U139" s="115">
        <v>0</v>
      </c>
      <c r="V139" s="115">
        <v>0</v>
      </c>
      <c r="W139" s="116">
        <v>1962150.9376504887</v>
      </c>
      <c r="Y139" s="222">
        <v>-56266.741999999998</v>
      </c>
    </row>
    <row r="140" spans="1:25" ht="10.5" x14ac:dyDescent="0.25">
      <c r="A140" s="122" t="s">
        <v>280</v>
      </c>
      <c r="B140" s="122"/>
      <c r="C140" s="107">
        <v>3371</v>
      </c>
      <c r="D140" s="108" t="s">
        <v>183</v>
      </c>
      <c r="E140" s="109"/>
      <c r="F140" s="196">
        <v>666025.54703999998</v>
      </c>
      <c r="G140" s="197">
        <v>16522.643200004364</v>
      </c>
      <c r="H140" s="197">
        <v>12692.030399999061</v>
      </c>
      <c r="I140" s="197">
        <v>21203.391999994954</v>
      </c>
      <c r="J140" s="197">
        <v>0</v>
      </c>
      <c r="K140" s="197">
        <v>41823.003459224215</v>
      </c>
      <c r="L140" s="197">
        <v>4600.0898292119464</v>
      </c>
      <c r="M140" s="112">
        <v>121319.408</v>
      </c>
      <c r="N140" s="197">
        <v>0</v>
      </c>
      <c r="O140" s="112">
        <v>4224</v>
      </c>
      <c r="P140" s="113"/>
      <c r="Q140" s="114"/>
      <c r="R140" s="197">
        <v>0</v>
      </c>
      <c r="S140" s="111"/>
      <c r="T140" s="197">
        <v>0</v>
      </c>
      <c r="U140" s="115">
        <v>15533.592202043161</v>
      </c>
      <c r="V140" s="115">
        <v>0</v>
      </c>
      <c r="W140" s="116">
        <v>903943.70613047783</v>
      </c>
      <c r="Y140" s="222">
        <v>-26143.182199999999</v>
      </c>
    </row>
    <row r="141" spans="1:25" ht="10.5" x14ac:dyDescent="0.25">
      <c r="A141" s="122" t="s">
        <v>280</v>
      </c>
      <c r="B141" s="122"/>
      <c r="C141" s="107">
        <v>3349</v>
      </c>
      <c r="D141" s="108" t="s">
        <v>184</v>
      </c>
      <c r="E141" s="109"/>
      <c r="F141" s="196">
        <v>424711.94304000004</v>
      </c>
      <c r="G141" s="197">
        <v>36585.852800009634</v>
      </c>
      <c r="H141" s="197">
        <v>26324.211199997964</v>
      </c>
      <c r="I141" s="197">
        <v>42586.812799989835</v>
      </c>
      <c r="J141" s="197">
        <v>1127.2572553701614</v>
      </c>
      <c r="K141" s="197">
        <v>62413.658057152323</v>
      </c>
      <c r="L141" s="197">
        <v>23309.978999992221</v>
      </c>
      <c r="M141" s="112">
        <v>121319.408</v>
      </c>
      <c r="N141" s="197">
        <v>0</v>
      </c>
      <c r="O141" s="112">
        <v>3418.15</v>
      </c>
      <c r="P141" s="113"/>
      <c r="Q141" s="114"/>
      <c r="R141" s="197">
        <v>0</v>
      </c>
      <c r="S141" s="111"/>
      <c r="T141" s="197">
        <v>0</v>
      </c>
      <c r="U141" s="115">
        <v>0</v>
      </c>
      <c r="V141" s="115">
        <v>0</v>
      </c>
      <c r="W141" s="116">
        <v>741797.27215251222</v>
      </c>
      <c r="Y141" s="222">
        <v>-21757.480599999999</v>
      </c>
    </row>
    <row r="142" spans="1:25" ht="10.5" x14ac:dyDescent="0.25">
      <c r="A142" s="122" t="s">
        <v>280</v>
      </c>
      <c r="B142" s="122"/>
      <c r="C142" s="107">
        <v>3350</v>
      </c>
      <c r="D142" s="108" t="s">
        <v>185</v>
      </c>
      <c r="E142" s="109"/>
      <c r="F142" s="196">
        <v>1280570.8585600001</v>
      </c>
      <c r="G142" s="197">
        <v>51338.212800013578</v>
      </c>
      <c r="H142" s="197">
        <v>36665.865599997109</v>
      </c>
      <c r="I142" s="197">
        <v>109107.45439997395</v>
      </c>
      <c r="J142" s="197">
        <v>0</v>
      </c>
      <c r="K142" s="197">
        <v>110480.13013335007</v>
      </c>
      <c r="L142" s="197">
        <v>15736.861518362104</v>
      </c>
      <c r="M142" s="112">
        <v>121319.408</v>
      </c>
      <c r="N142" s="197">
        <v>0</v>
      </c>
      <c r="O142" s="112">
        <v>5222.4000000000005</v>
      </c>
      <c r="P142" s="113"/>
      <c r="Q142" s="114"/>
      <c r="R142" s="197">
        <v>0</v>
      </c>
      <c r="S142" s="111"/>
      <c r="T142" s="197">
        <v>0</v>
      </c>
      <c r="U142" s="115">
        <v>0</v>
      </c>
      <c r="V142" s="115">
        <v>0</v>
      </c>
      <c r="W142" s="116">
        <v>1730441.1910116968</v>
      </c>
      <c r="Y142" s="222">
        <v>-49688.949000000001</v>
      </c>
    </row>
    <row r="143" spans="1:25" ht="10.5" x14ac:dyDescent="0.25">
      <c r="A143" s="106" t="s">
        <v>278</v>
      </c>
      <c r="B143" s="106" t="s">
        <v>186</v>
      </c>
      <c r="C143" s="107">
        <v>2134</v>
      </c>
      <c r="D143" s="108" t="s">
        <v>187</v>
      </c>
      <c r="E143" s="109"/>
      <c r="F143" s="196">
        <v>328186.50144000002</v>
      </c>
      <c r="G143" s="197">
        <v>5900.9440000015493</v>
      </c>
      <c r="H143" s="197">
        <v>3290.5263999997496</v>
      </c>
      <c r="I143" s="197">
        <v>4440.7103999989395</v>
      </c>
      <c r="J143" s="197">
        <v>0</v>
      </c>
      <c r="K143" s="197">
        <v>19875.593379313359</v>
      </c>
      <c r="L143" s="197">
        <v>0</v>
      </c>
      <c r="M143" s="112">
        <v>121319.408</v>
      </c>
      <c r="N143" s="197">
        <v>0</v>
      </c>
      <c r="O143" s="112">
        <v>14845.25</v>
      </c>
      <c r="P143" s="113"/>
      <c r="Q143" s="114"/>
      <c r="R143" s="197">
        <v>-3614.0507837782443</v>
      </c>
      <c r="S143" s="111"/>
      <c r="T143" s="197">
        <v>0</v>
      </c>
      <c r="U143" s="115">
        <v>49109.899789017683</v>
      </c>
      <c r="V143" s="115">
        <v>0</v>
      </c>
      <c r="W143" s="116">
        <v>543354.78262455296</v>
      </c>
      <c r="Y143" s="222">
        <v>-14426.3078</v>
      </c>
    </row>
    <row r="144" spans="1:25" ht="10.5" x14ac:dyDescent="0.25">
      <c r="A144" s="106" t="s">
        <v>278</v>
      </c>
      <c r="B144" s="106" t="s">
        <v>188</v>
      </c>
      <c r="C144" s="107">
        <v>2148</v>
      </c>
      <c r="D144" s="108" t="s">
        <v>189</v>
      </c>
      <c r="E144" s="109"/>
      <c r="F144" s="196">
        <v>923426.72464000003</v>
      </c>
      <c r="G144" s="197">
        <v>24870.622019586976</v>
      </c>
      <c r="H144" s="197">
        <v>19812.190422376119</v>
      </c>
      <c r="I144" s="197">
        <v>32257.538002789497</v>
      </c>
      <c r="J144" s="197">
        <v>0</v>
      </c>
      <c r="K144" s="197">
        <v>108120.62986668304</v>
      </c>
      <c r="L144" s="197">
        <v>27466.127748377861</v>
      </c>
      <c r="M144" s="112">
        <v>121319.408</v>
      </c>
      <c r="N144" s="197">
        <v>0</v>
      </c>
      <c r="O144" s="112">
        <v>19086.75</v>
      </c>
      <c r="P144" s="113"/>
      <c r="Q144" s="114"/>
      <c r="R144" s="197">
        <v>-10250.162673550061</v>
      </c>
      <c r="S144" s="111"/>
      <c r="T144" s="197">
        <v>0</v>
      </c>
      <c r="U144" s="115">
        <v>0</v>
      </c>
      <c r="V144" s="115">
        <v>0</v>
      </c>
      <c r="W144" s="116">
        <v>1266109.8280262637</v>
      </c>
      <c r="Y144" s="222">
        <v>-35010.083200000001</v>
      </c>
    </row>
    <row r="145" spans="1:25" ht="10.5" x14ac:dyDescent="0.25">
      <c r="A145" s="106" t="s">
        <v>278</v>
      </c>
      <c r="B145" s="106" t="s">
        <v>190</v>
      </c>
      <c r="C145" s="107">
        <v>2081</v>
      </c>
      <c r="D145" s="108" t="s">
        <v>191</v>
      </c>
      <c r="E145" s="109"/>
      <c r="F145" s="196">
        <v>662808.03232</v>
      </c>
      <c r="G145" s="197">
        <v>21243.398400005575</v>
      </c>
      <c r="H145" s="197">
        <v>15512.481599998853</v>
      </c>
      <c r="I145" s="197">
        <v>18502.959999995572</v>
      </c>
      <c r="J145" s="197">
        <v>0</v>
      </c>
      <c r="K145" s="197">
        <v>48169.085131041786</v>
      </c>
      <c r="L145" s="197">
        <v>5261.4066621451429</v>
      </c>
      <c r="M145" s="112">
        <v>121319.408</v>
      </c>
      <c r="N145" s="197">
        <v>0</v>
      </c>
      <c r="O145" s="112">
        <v>22829.25</v>
      </c>
      <c r="P145" s="113"/>
      <c r="Q145" s="114"/>
      <c r="R145" s="197">
        <v>-7390.5831453421915</v>
      </c>
      <c r="S145" s="111"/>
      <c r="T145" s="197">
        <v>0</v>
      </c>
      <c r="U145" s="115">
        <v>55541.374301788397</v>
      </c>
      <c r="V145" s="115">
        <v>0</v>
      </c>
      <c r="W145" s="116">
        <v>963796.81326963322</v>
      </c>
      <c r="Y145" s="222">
        <v>-26726.2755</v>
      </c>
    </row>
    <row r="146" spans="1:25" ht="10.5" x14ac:dyDescent="0.25">
      <c r="A146" s="106" t="s">
        <v>278</v>
      </c>
      <c r="B146" s="106" t="s">
        <v>192</v>
      </c>
      <c r="C146" s="107">
        <v>2057</v>
      </c>
      <c r="D146" s="108" t="s">
        <v>193</v>
      </c>
      <c r="E146" s="109"/>
      <c r="F146" s="196">
        <v>1373878.78544</v>
      </c>
      <c r="G146" s="197">
        <v>90874.537600023861</v>
      </c>
      <c r="H146" s="197">
        <v>68160.903999994844</v>
      </c>
      <c r="I146" s="197">
        <v>121539.44319997089</v>
      </c>
      <c r="J146" s="197">
        <v>0</v>
      </c>
      <c r="K146" s="197">
        <v>183842.74346669452</v>
      </c>
      <c r="L146" s="197">
        <v>14464.466532965209</v>
      </c>
      <c r="M146" s="112">
        <v>121319.408</v>
      </c>
      <c r="N146" s="197">
        <v>0</v>
      </c>
      <c r="O146" s="112">
        <v>55808</v>
      </c>
      <c r="P146" s="113"/>
      <c r="Q146" s="114"/>
      <c r="R146" s="197">
        <v>-15779.486104269321</v>
      </c>
      <c r="S146" s="111"/>
      <c r="T146" s="197">
        <v>0</v>
      </c>
      <c r="U146" s="115">
        <v>0</v>
      </c>
      <c r="V146" s="115">
        <v>0</v>
      </c>
      <c r="W146" s="116">
        <v>2014108.8021353802</v>
      </c>
      <c r="Y146" s="222">
        <v>-58198.3102</v>
      </c>
    </row>
    <row r="147" spans="1:25" ht="10.5" x14ac:dyDescent="0.25">
      <c r="A147" s="106" t="s">
        <v>278</v>
      </c>
      <c r="B147" s="106" t="s">
        <v>194</v>
      </c>
      <c r="C147" s="107">
        <v>2058</v>
      </c>
      <c r="D147" s="108" t="s">
        <v>195</v>
      </c>
      <c r="E147" s="109"/>
      <c r="F147" s="196">
        <v>1348138.66768</v>
      </c>
      <c r="G147" s="197">
        <v>28914.625600007592</v>
      </c>
      <c r="H147" s="197">
        <v>21623.459199998379</v>
      </c>
      <c r="I147" s="197">
        <v>37255.959999991159</v>
      </c>
      <c r="J147" s="197">
        <v>0</v>
      </c>
      <c r="K147" s="197">
        <v>106414.77644945434</v>
      </c>
      <c r="L147" s="197">
        <v>3957.2068679652602</v>
      </c>
      <c r="M147" s="112">
        <v>121319.408</v>
      </c>
      <c r="N147" s="197">
        <v>0</v>
      </c>
      <c r="O147" s="112">
        <v>34560</v>
      </c>
      <c r="P147" s="113"/>
      <c r="Q147" s="114"/>
      <c r="R147" s="197">
        <v>-14891.876298070676</v>
      </c>
      <c r="S147" s="111"/>
      <c r="T147" s="197">
        <v>119410.89620258355</v>
      </c>
      <c r="U147" s="115">
        <v>0</v>
      </c>
      <c r="V147" s="115">
        <v>0</v>
      </c>
      <c r="W147" s="116">
        <v>1806703.1237019293</v>
      </c>
      <c r="Y147" s="222">
        <v>-48495.758099999999</v>
      </c>
    </row>
    <row r="148" spans="1:25" ht="10.5" x14ac:dyDescent="0.25">
      <c r="A148" s="122" t="s">
        <v>280</v>
      </c>
      <c r="B148" s="122"/>
      <c r="C148" s="123">
        <v>3368</v>
      </c>
      <c r="D148" s="108" t="s">
        <v>196</v>
      </c>
      <c r="E148" s="109"/>
      <c r="F148" s="196">
        <v>460104.60496000003</v>
      </c>
      <c r="G148" s="197">
        <v>5310.849600001392</v>
      </c>
      <c r="H148" s="197">
        <v>2820.4511999997867</v>
      </c>
      <c r="I148" s="197">
        <v>0</v>
      </c>
      <c r="J148" s="197">
        <v>0</v>
      </c>
      <c r="K148" s="197">
        <v>18927.982947750617</v>
      </c>
      <c r="L148" s="197">
        <v>3206.6637777767096</v>
      </c>
      <c r="M148" s="112">
        <v>121319.408</v>
      </c>
      <c r="N148" s="197">
        <v>0</v>
      </c>
      <c r="O148" s="112">
        <v>2432</v>
      </c>
      <c r="P148" s="113"/>
      <c r="Q148" s="114"/>
      <c r="R148" s="197">
        <v>0</v>
      </c>
      <c r="S148" s="111"/>
      <c r="T148" s="197">
        <v>0</v>
      </c>
      <c r="U148" s="115">
        <v>23178.266001438198</v>
      </c>
      <c r="V148" s="115">
        <v>0</v>
      </c>
      <c r="W148" s="116">
        <v>637300.22648696671</v>
      </c>
      <c r="Y148" s="222">
        <v>-18318.9306</v>
      </c>
    </row>
    <row r="149" spans="1:25" ht="10.5" x14ac:dyDescent="0.25">
      <c r="A149" s="122" t="s">
        <v>280</v>
      </c>
      <c r="B149" s="122"/>
      <c r="C149" s="123">
        <v>2060</v>
      </c>
      <c r="D149" s="108" t="s">
        <v>197</v>
      </c>
      <c r="E149" s="109"/>
      <c r="F149" s="196">
        <v>1531537.0067199999</v>
      </c>
      <c r="G149" s="197">
        <v>98161.892864025707</v>
      </c>
      <c r="H149" s="197">
        <v>73486.113791994372</v>
      </c>
      <c r="I149" s="197">
        <v>193895.57529109321</v>
      </c>
      <c r="J149" s="197">
        <v>9810.7846641780088</v>
      </c>
      <c r="K149" s="197">
        <v>147940.66672002242</v>
      </c>
      <c r="L149" s="197">
        <v>88583.353761508886</v>
      </c>
      <c r="M149" s="112">
        <v>121319.408</v>
      </c>
      <c r="N149" s="197">
        <v>0</v>
      </c>
      <c r="O149" s="112">
        <v>13926.400000000001</v>
      </c>
      <c r="P149" s="113"/>
      <c r="Q149" s="114"/>
      <c r="R149" s="197">
        <v>0</v>
      </c>
      <c r="S149" s="111"/>
      <c r="T149" s="197">
        <v>0</v>
      </c>
      <c r="U149" s="115">
        <v>0</v>
      </c>
      <c r="V149" s="115">
        <v>0</v>
      </c>
      <c r="W149" s="116">
        <v>2278661.2018128224</v>
      </c>
      <c r="Y149" s="222">
        <v>-63904.928399999997</v>
      </c>
    </row>
    <row r="150" spans="1:25" ht="10.5" x14ac:dyDescent="0.25">
      <c r="A150" s="122" t="s">
        <v>280</v>
      </c>
      <c r="B150" s="122"/>
      <c r="C150" s="107">
        <v>2061</v>
      </c>
      <c r="D150" s="108" t="s">
        <v>198</v>
      </c>
      <c r="E150" s="109"/>
      <c r="F150" s="196">
        <v>1579799.72752</v>
      </c>
      <c r="G150" s="197">
        <v>71693.452757483014</v>
      </c>
      <c r="H150" s="197">
        <v>55223.742360732052</v>
      </c>
      <c r="I150" s="197">
        <v>114494.61477625079</v>
      </c>
      <c r="J150" s="197">
        <v>0</v>
      </c>
      <c r="K150" s="197">
        <v>186323.09159710852</v>
      </c>
      <c r="L150" s="197">
        <v>8447.2412721283345</v>
      </c>
      <c r="M150" s="112">
        <v>121319.408</v>
      </c>
      <c r="N150" s="197">
        <v>0</v>
      </c>
      <c r="O150" s="112">
        <v>11980.800000000001</v>
      </c>
      <c r="P150" s="113"/>
      <c r="Q150" s="114"/>
      <c r="R150" s="197">
        <v>0</v>
      </c>
      <c r="S150" s="111"/>
      <c r="T150" s="197">
        <v>0</v>
      </c>
      <c r="U150" s="115">
        <v>0</v>
      </c>
      <c r="V150" s="115">
        <v>0</v>
      </c>
      <c r="W150" s="116">
        <v>2149282.078283703</v>
      </c>
      <c r="Y150" s="222">
        <v>-61449.895900000003</v>
      </c>
    </row>
    <row r="151" spans="1:25" ht="10.5" x14ac:dyDescent="0.25">
      <c r="A151" s="122" t="s">
        <v>280</v>
      </c>
      <c r="B151" s="122"/>
      <c r="C151" s="107">
        <v>2200</v>
      </c>
      <c r="D151" s="108" t="s">
        <v>199</v>
      </c>
      <c r="E151" s="109"/>
      <c r="F151" s="196">
        <v>649937.97343999997</v>
      </c>
      <c r="G151" s="197">
        <v>56058.968000014691</v>
      </c>
      <c r="H151" s="197">
        <v>43716.993599996611</v>
      </c>
      <c r="I151" s="197">
        <v>70651.302399983164</v>
      </c>
      <c r="J151" s="197">
        <v>0</v>
      </c>
      <c r="K151" s="197">
        <v>60789.014627228156</v>
      </c>
      <c r="L151" s="197">
        <v>4645.5687534868275</v>
      </c>
      <c r="M151" s="112">
        <v>121319.408</v>
      </c>
      <c r="N151" s="197">
        <v>0</v>
      </c>
      <c r="O151" s="112">
        <v>2445.1</v>
      </c>
      <c r="P151" s="113"/>
      <c r="Q151" s="114"/>
      <c r="R151" s="197">
        <v>0</v>
      </c>
      <c r="S151" s="111"/>
      <c r="T151" s="197">
        <v>0</v>
      </c>
      <c r="U151" s="115">
        <v>0</v>
      </c>
      <c r="V151" s="115">
        <v>0</v>
      </c>
      <c r="W151" s="116">
        <v>1009564.3288207095</v>
      </c>
      <c r="Y151" s="222">
        <v>-31354.015800000001</v>
      </c>
    </row>
    <row r="152" spans="1:25" ht="10.5" x14ac:dyDescent="0.25">
      <c r="A152" s="106" t="s">
        <v>278</v>
      </c>
      <c r="B152" s="106" t="s">
        <v>200</v>
      </c>
      <c r="C152" s="107">
        <v>3362</v>
      </c>
      <c r="D152" s="108" t="s">
        <v>201</v>
      </c>
      <c r="E152" s="109"/>
      <c r="F152" s="196">
        <v>701418.20896000008</v>
      </c>
      <c r="G152" s="197">
        <v>40126.419200010525</v>
      </c>
      <c r="H152" s="197">
        <v>28204.51199999782</v>
      </c>
      <c r="I152" s="197">
        <v>21953.511999994756</v>
      </c>
      <c r="J152" s="197">
        <v>4551.7281599416401</v>
      </c>
      <c r="K152" s="197">
        <v>62514.179773143806</v>
      </c>
      <c r="L152" s="197">
        <v>4399.6323999985298</v>
      </c>
      <c r="M152" s="112">
        <v>121319.408</v>
      </c>
      <c r="N152" s="197">
        <v>0</v>
      </c>
      <c r="O152" s="112">
        <v>6707.2000000000007</v>
      </c>
      <c r="P152" s="113"/>
      <c r="Q152" s="114"/>
      <c r="R152" s="197">
        <v>-7994.454473432681</v>
      </c>
      <c r="S152" s="111"/>
      <c r="T152" s="197">
        <v>0</v>
      </c>
      <c r="U152" s="115">
        <v>0</v>
      </c>
      <c r="V152" s="115">
        <v>0</v>
      </c>
      <c r="W152" s="116">
        <v>983200.34601965419</v>
      </c>
      <c r="Y152" s="222">
        <v>-30610.897000000001</v>
      </c>
    </row>
    <row r="153" spans="1:25" ht="10.5" x14ac:dyDescent="0.25">
      <c r="A153" s="122" t="s">
        <v>280</v>
      </c>
      <c r="B153" s="122"/>
      <c r="C153" s="107">
        <v>2135</v>
      </c>
      <c r="D153" s="108" t="s">
        <v>202</v>
      </c>
      <c r="E153" s="109"/>
      <c r="F153" s="196">
        <v>929861.75407999998</v>
      </c>
      <c r="G153" s="197">
        <v>37766.041600009958</v>
      </c>
      <c r="H153" s="197">
        <v>29614.737599997719</v>
      </c>
      <c r="I153" s="197">
        <v>65200.430399984427</v>
      </c>
      <c r="J153" s="197">
        <v>0</v>
      </c>
      <c r="K153" s="197">
        <v>137100.69803458868</v>
      </c>
      <c r="L153" s="197">
        <v>69990.48239997671</v>
      </c>
      <c r="M153" s="112">
        <v>121319.408</v>
      </c>
      <c r="N153" s="197">
        <v>0</v>
      </c>
      <c r="O153" s="112">
        <v>7936</v>
      </c>
      <c r="P153" s="113"/>
      <c r="Q153" s="114"/>
      <c r="R153" s="197">
        <v>0</v>
      </c>
      <c r="S153" s="111"/>
      <c r="T153" s="197">
        <v>0</v>
      </c>
      <c r="U153" s="115">
        <v>0</v>
      </c>
      <c r="V153" s="115">
        <v>0</v>
      </c>
      <c r="W153" s="116">
        <v>1398789.5521145577</v>
      </c>
      <c r="Y153" s="222">
        <v>-37158.944499999998</v>
      </c>
    </row>
    <row r="154" spans="1:25" ht="10.5" x14ac:dyDescent="0.25">
      <c r="A154" s="106" t="s">
        <v>278</v>
      </c>
      <c r="B154" s="106" t="s">
        <v>203</v>
      </c>
      <c r="C154" s="107">
        <v>2071</v>
      </c>
      <c r="D154" s="108" t="s">
        <v>204</v>
      </c>
      <c r="E154" s="109"/>
      <c r="F154" s="196">
        <v>1348138.66768</v>
      </c>
      <c r="G154" s="197">
        <v>67860.856000017942</v>
      </c>
      <c r="H154" s="197">
        <v>51708.271999996061</v>
      </c>
      <c r="I154" s="197">
        <v>57289.164799986364</v>
      </c>
      <c r="J154" s="197">
        <v>0</v>
      </c>
      <c r="K154" s="197">
        <v>154301.42585170877</v>
      </c>
      <c r="L154" s="197">
        <v>34955.327333693102</v>
      </c>
      <c r="M154" s="112">
        <v>121319.408</v>
      </c>
      <c r="N154" s="197">
        <v>0</v>
      </c>
      <c r="O154" s="112">
        <v>40192</v>
      </c>
      <c r="P154" s="113"/>
      <c r="Q154" s="114"/>
      <c r="R154" s="197">
        <v>-15274.488753526402</v>
      </c>
      <c r="S154" s="111"/>
      <c r="T154" s="197">
        <v>0</v>
      </c>
      <c r="U154" s="115">
        <v>0</v>
      </c>
      <c r="V154" s="115">
        <v>0</v>
      </c>
      <c r="W154" s="116">
        <v>1860490.6329118758</v>
      </c>
      <c r="Y154" s="222">
        <v>-54106.655700000003</v>
      </c>
    </row>
    <row r="155" spans="1:25" ht="10.5" x14ac:dyDescent="0.25">
      <c r="A155" s="122" t="s">
        <v>280</v>
      </c>
      <c r="B155" s="122"/>
      <c r="C155" s="107">
        <v>2193</v>
      </c>
      <c r="D155" s="108" t="s">
        <v>205</v>
      </c>
      <c r="E155" s="109"/>
      <c r="F155" s="196">
        <v>1235525.6524800002</v>
      </c>
      <c r="G155" s="197">
        <v>78505.787263012782</v>
      </c>
      <c r="H155" s="197">
        <v>59695.849020467896</v>
      </c>
      <c r="I155" s="197">
        <v>148937.21196846833</v>
      </c>
      <c r="J155" s="197">
        <v>5725.1363476431543</v>
      </c>
      <c r="K155" s="197">
        <v>158368.071680024</v>
      </c>
      <c r="L155" s="197">
        <v>87594.196315567053</v>
      </c>
      <c r="M155" s="112">
        <v>121319.408</v>
      </c>
      <c r="N155" s="197">
        <v>0</v>
      </c>
      <c r="O155" s="112">
        <v>7731.2000000000007</v>
      </c>
      <c r="P155" s="113"/>
      <c r="Q155" s="114"/>
      <c r="R155" s="197">
        <v>0</v>
      </c>
      <c r="S155" s="111"/>
      <c r="T155" s="197">
        <v>0</v>
      </c>
      <c r="U155" s="115">
        <v>0</v>
      </c>
      <c r="V155" s="115">
        <v>0</v>
      </c>
      <c r="W155" s="116">
        <v>1903402.5130751831</v>
      </c>
      <c r="Y155" s="222">
        <v>-51953.657700000003</v>
      </c>
    </row>
    <row r="156" spans="1:25" ht="10.5" x14ac:dyDescent="0.25">
      <c r="A156" s="122" t="s">
        <v>280</v>
      </c>
      <c r="B156" s="122"/>
      <c r="C156" s="123">
        <v>2028</v>
      </c>
      <c r="D156" s="108" t="s">
        <v>206</v>
      </c>
      <c r="E156" s="109"/>
      <c r="F156" s="196">
        <v>1518666.94784</v>
      </c>
      <c r="G156" s="197">
        <v>133361.33440003506</v>
      </c>
      <c r="H156" s="197">
        <v>102476.39359999214</v>
      </c>
      <c r="I156" s="197">
        <v>140962.55039996625</v>
      </c>
      <c r="J156" s="197">
        <v>1554.2486399800744</v>
      </c>
      <c r="K156" s="197">
        <v>210224.76358623878</v>
      </c>
      <c r="L156" s="197">
        <v>96638.648115909731</v>
      </c>
      <c r="M156" s="112">
        <v>121319.408</v>
      </c>
      <c r="N156" s="197">
        <v>0</v>
      </c>
      <c r="O156" s="112">
        <v>13066.0676</v>
      </c>
      <c r="P156" s="113"/>
      <c r="Q156" s="114"/>
      <c r="R156" s="197">
        <v>0</v>
      </c>
      <c r="S156" s="111"/>
      <c r="T156" s="197">
        <v>0</v>
      </c>
      <c r="U156" s="115">
        <v>0</v>
      </c>
      <c r="V156" s="115">
        <v>0</v>
      </c>
      <c r="W156" s="116">
        <v>2338270.3621821222</v>
      </c>
      <c r="Y156" s="222">
        <v>-68684.987800000003</v>
      </c>
    </row>
    <row r="157" spans="1:25" ht="10.5" x14ac:dyDescent="0.25">
      <c r="A157" s="122" t="s">
        <v>280</v>
      </c>
      <c r="B157" s="122"/>
      <c r="C157" s="123">
        <v>2012</v>
      </c>
      <c r="D157" s="108" t="s">
        <v>207</v>
      </c>
      <c r="E157" s="109"/>
      <c r="F157" s="196">
        <v>1595887.30112</v>
      </c>
      <c r="G157" s="197">
        <v>116838.69120003076</v>
      </c>
      <c r="H157" s="197">
        <v>86963.911999993346</v>
      </c>
      <c r="I157" s="197">
        <v>158015.27839996226</v>
      </c>
      <c r="J157" s="197">
        <v>31677.067519593838</v>
      </c>
      <c r="K157" s="197">
        <v>259492.19460181976</v>
      </c>
      <c r="L157" s="197">
        <v>159063.24925212094</v>
      </c>
      <c r="M157" s="112">
        <v>121319.408</v>
      </c>
      <c r="N157" s="197">
        <v>0</v>
      </c>
      <c r="O157" s="112">
        <v>8038.4000000000005</v>
      </c>
      <c r="P157" s="113"/>
      <c r="Q157" s="114"/>
      <c r="R157" s="197">
        <v>0</v>
      </c>
      <c r="S157" s="111"/>
      <c r="T157" s="197">
        <v>0</v>
      </c>
      <c r="U157" s="115">
        <v>0</v>
      </c>
      <c r="V157" s="115">
        <v>0</v>
      </c>
      <c r="W157" s="116">
        <v>2537295.5020935205</v>
      </c>
      <c r="Y157" s="222">
        <v>-68632.979500000001</v>
      </c>
    </row>
    <row r="158" spans="1:25" ht="10.5" x14ac:dyDescent="0.25">
      <c r="A158" s="106" t="s">
        <v>278</v>
      </c>
      <c r="B158" s="106" t="s">
        <v>208</v>
      </c>
      <c r="C158" s="107">
        <v>2074</v>
      </c>
      <c r="D158" s="108" t="s">
        <v>209</v>
      </c>
      <c r="E158" s="109"/>
      <c r="F158" s="196">
        <v>2033469.3030400001</v>
      </c>
      <c r="G158" s="197">
        <v>125497.15569781091</v>
      </c>
      <c r="H158" s="197">
        <v>96199.770453326011</v>
      </c>
      <c r="I158" s="197">
        <v>133955.27068441245</v>
      </c>
      <c r="J158" s="197">
        <v>0</v>
      </c>
      <c r="K158" s="197">
        <v>261584.31358789542</v>
      </c>
      <c r="L158" s="197">
        <v>19179.586761475079</v>
      </c>
      <c r="M158" s="112">
        <v>121319.408</v>
      </c>
      <c r="N158" s="197">
        <v>29609.443521412595</v>
      </c>
      <c r="O158" s="112">
        <v>44032</v>
      </c>
      <c r="P158" s="113"/>
      <c r="Q158" s="114"/>
      <c r="R158" s="197">
        <v>-23266.644792830892</v>
      </c>
      <c r="S158" s="111"/>
      <c r="T158" s="197">
        <v>0</v>
      </c>
      <c r="U158" s="115">
        <v>0</v>
      </c>
      <c r="V158" s="115">
        <v>0</v>
      </c>
      <c r="W158" s="116">
        <v>2841579.6069535012</v>
      </c>
      <c r="Y158" s="222">
        <v>-82880.465100000001</v>
      </c>
    </row>
    <row r="159" spans="1:25" ht="10.5" x14ac:dyDescent="0.25">
      <c r="A159" s="122" t="s">
        <v>280</v>
      </c>
      <c r="B159" s="122"/>
      <c r="C159" s="107">
        <v>2117</v>
      </c>
      <c r="D159" s="108" t="s">
        <v>210</v>
      </c>
      <c r="E159" s="109"/>
      <c r="F159" s="196">
        <v>981341.98960000009</v>
      </c>
      <c r="G159" s="197">
        <v>20129.20700000531</v>
      </c>
      <c r="H159" s="197">
        <v>14148.644999998918</v>
      </c>
      <c r="I159" s="197">
        <v>15242.405499996376</v>
      </c>
      <c r="J159" s="197">
        <v>0</v>
      </c>
      <c r="K159" s="197">
        <v>68941.028800010448</v>
      </c>
      <c r="L159" s="197">
        <v>1305.7013030298681</v>
      </c>
      <c r="M159" s="112">
        <v>121319.408</v>
      </c>
      <c r="N159" s="197">
        <v>0</v>
      </c>
      <c r="O159" s="112">
        <v>5888</v>
      </c>
      <c r="P159" s="113"/>
      <c r="Q159" s="114"/>
      <c r="R159" s="197">
        <v>0</v>
      </c>
      <c r="S159" s="111"/>
      <c r="T159" s="197">
        <v>78396.614796958864</v>
      </c>
      <c r="U159" s="115">
        <v>0</v>
      </c>
      <c r="V159" s="115">
        <v>0</v>
      </c>
      <c r="W159" s="116">
        <v>1306713</v>
      </c>
      <c r="Y159" s="222">
        <v>-36073.277399999999</v>
      </c>
    </row>
    <row r="160" spans="1:25" ht="10.5" x14ac:dyDescent="0.25">
      <c r="A160" s="122" t="s">
        <v>280</v>
      </c>
      <c r="B160" s="122"/>
      <c r="C160" s="107">
        <v>3035</v>
      </c>
      <c r="D160" s="108" t="s">
        <v>211</v>
      </c>
      <c r="E160" s="109"/>
      <c r="F160" s="196">
        <v>353926.61920000002</v>
      </c>
      <c r="G160" s="197">
        <v>15342.454400004008</v>
      </c>
      <c r="H160" s="197">
        <v>12221.955199999045</v>
      </c>
      <c r="I160" s="197">
        <v>7151.1439999982958</v>
      </c>
      <c r="J160" s="197">
        <v>0</v>
      </c>
      <c r="K160" s="197">
        <v>21858.441846157166</v>
      </c>
      <c r="L160" s="197">
        <v>1351.3031304343313</v>
      </c>
      <c r="M160" s="112">
        <v>121319.408</v>
      </c>
      <c r="N160" s="197">
        <v>0</v>
      </c>
      <c r="O160" s="112">
        <v>2073.6</v>
      </c>
      <c r="P160" s="113"/>
      <c r="Q160" s="114"/>
      <c r="R160" s="197">
        <v>0</v>
      </c>
      <c r="S160" s="111"/>
      <c r="T160" s="197">
        <v>0</v>
      </c>
      <c r="U160" s="115">
        <v>36181.146226640965</v>
      </c>
      <c r="V160" s="115">
        <v>0</v>
      </c>
      <c r="W160" s="116">
        <v>571426.07200323371</v>
      </c>
      <c r="Y160" s="222">
        <v>-16562.649600000001</v>
      </c>
    </row>
    <row r="161" spans="1:51" ht="10.5" x14ac:dyDescent="0.25">
      <c r="A161" s="122" t="s">
        <v>280</v>
      </c>
      <c r="B161" s="122"/>
      <c r="C161" s="123">
        <v>2078</v>
      </c>
      <c r="D161" s="108" t="s">
        <v>212</v>
      </c>
      <c r="E161" s="109"/>
      <c r="F161" s="196">
        <v>1267700.7996799999</v>
      </c>
      <c r="G161" s="197">
        <v>123329.72960003237</v>
      </c>
      <c r="H161" s="197">
        <v>89784.363199993124</v>
      </c>
      <c r="I161" s="197">
        <v>153554.23395823309</v>
      </c>
      <c r="J161" s="197">
        <v>10509.681279865279</v>
      </c>
      <c r="K161" s="197">
        <v>176535.57845209778</v>
      </c>
      <c r="L161" s="197">
        <v>14630.997727995114</v>
      </c>
      <c r="M161" s="112">
        <v>121319.408</v>
      </c>
      <c r="N161" s="197">
        <v>0</v>
      </c>
      <c r="O161" s="112">
        <v>7065.6</v>
      </c>
      <c r="P161" s="113"/>
      <c r="Q161" s="114"/>
      <c r="R161" s="197">
        <v>0</v>
      </c>
      <c r="S161" s="111"/>
      <c r="T161" s="197">
        <v>0</v>
      </c>
      <c r="U161" s="115">
        <v>0</v>
      </c>
      <c r="V161" s="115">
        <v>0</v>
      </c>
      <c r="W161" s="116">
        <v>1964430.3918982167</v>
      </c>
      <c r="Y161" s="222">
        <v>-59672.5461</v>
      </c>
    </row>
    <row r="162" spans="1:51" ht="10.5" x14ac:dyDescent="0.25">
      <c r="A162" s="122" t="s">
        <v>280</v>
      </c>
      <c r="B162" s="122"/>
      <c r="C162" s="123">
        <v>2030</v>
      </c>
      <c r="D162" s="108" t="s">
        <v>344</v>
      </c>
      <c r="E162" s="109"/>
      <c r="F162" s="196">
        <v>640285.42928000004</v>
      </c>
      <c r="G162" s="197">
        <v>69041.044800018091</v>
      </c>
      <c r="H162" s="197">
        <v>53118.497599995964</v>
      </c>
      <c r="I162" s="197">
        <v>81542.741721192637</v>
      </c>
      <c r="J162" s="197">
        <v>980.65687998743954</v>
      </c>
      <c r="K162" s="197">
        <v>71501.900901744943</v>
      </c>
      <c r="L162" s="197">
        <v>1292.5630988501412</v>
      </c>
      <c r="M162" s="112">
        <v>121319.408</v>
      </c>
      <c r="N162" s="197">
        <v>0</v>
      </c>
      <c r="O162" s="112">
        <v>3251.2000000000003</v>
      </c>
      <c r="P162" s="113"/>
      <c r="Q162" s="114"/>
      <c r="R162" s="197">
        <v>0</v>
      </c>
      <c r="S162" s="111"/>
      <c r="T162" s="197">
        <v>0</v>
      </c>
      <c r="U162" s="115">
        <v>13455.149518541759</v>
      </c>
      <c r="V162" s="115">
        <v>0</v>
      </c>
      <c r="W162" s="116">
        <v>1055788.5918003309</v>
      </c>
      <c r="Y162" s="222">
        <v>-32933.268499999998</v>
      </c>
    </row>
    <row r="163" spans="1:51" ht="10.5" x14ac:dyDescent="0.25">
      <c r="A163" s="106" t="s">
        <v>278</v>
      </c>
      <c r="B163" s="106" t="s">
        <v>213</v>
      </c>
      <c r="C163" s="107">
        <v>2100</v>
      </c>
      <c r="D163" s="108" t="s">
        <v>214</v>
      </c>
      <c r="E163" s="109"/>
      <c r="F163" s="196">
        <v>685330.63536000007</v>
      </c>
      <c r="G163" s="197">
        <v>31275.003200008192</v>
      </c>
      <c r="H163" s="197">
        <v>23033.684799998286</v>
      </c>
      <c r="I163" s="197">
        <v>54808.767999986951</v>
      </c>
      <c r="J163" s="197">
        <v>0</v>
      </c>
      <c r="K163" s="197">
        <v>57880.079003287457</v>
      </c>
      <c r="L163" s="197">
        <v>1941.3589548380596</v>
      </c>
      <c r="M163" s="112">
        <v>121319.408</v>
      </c>
      <c r="N163" s="197">
        <v>0</v>
      </c>
      <c r="O163" s="112">
        <v>14845.25</v>
      </c>
      <c r="P163" s="113"/>
      <c r="Q163" s="114"/>
      <c r="R163" s="197">
        <v>-7733.1794893683173</v>
      </c>
      <c r="S163" s="111"/>
      <c r="T163" s="197">
        <v>0</v>
      </c>
      <c r="U163" s="115">
        <v>42049.576527624973</v>
      </c>
      <c r="V163" s="115">
        <v>0</v>
      </c>
      <c r="W163" s="116">
        <v>1024750.5843563756</v>
      </c>
      <c r="Y163" s="222">
        <v>-28850.615399999999</v>
      </c>
    </row>
    <row r="164" spans="1:51" ht="11" thickBot="1" x14ac:dyDescent="0.3">
      <c r="A164" s="122" t="s">
        <v>280</v>
      </c>
      <c r="B164" s="122"/>
      <c r="C164" s="107">
        <v>3036</v>
      </c>
      <c r="D164" s="108" t="s">
        <v>303</v>
      </c>
      <c r="E164" s="109"/>
      <c r="F164" s="196">
        <v>1081084.9459200001</v>
      </c>
      <c r="G164" s="197">
        <v>42613.623059115598</v>
      </c>
      <c r="H164" s="197">
        <v>31117.575030445325</v>
      </c>
      <c r="I164" s="197">
        <v>38490.694839393858</v>
      </c>
      <c r="J164" s="197">
        <v>835.11867222809894</v>
      </c>
      <c r="K164" s="197">
        <v>112860.01275526185</v>
      </c>
      <c r="L164" s="197">
        <v>4614.9049333318026</v>
      </c>
      <c r="M164" s="112">
        <v>121319.408</v>
      </c>
      <c r="N164" s="197">
        <v>0</v>
      </c>
      <c r="O164" s="112">
        <v>3251.2000000000003</v>
      </c>
      <c r="P164" s="113"/>
      <c r="Q164" s="114"/>
      <c r="R164" s="197">
        <v>0</v>
      </c>
      <c r="S164" s="111"/>
      <c r="T164" s="197">
        <v>103.71679022299941</v>
      </c>
      <c r="U164" s="115">
        <v>6619.9893157263286</v>
      </c>
      <c r="V164" s="115">
        <v>0</v>
      </c>
      <c r="W164" s="116">
        <v>1442911.1893157263</v>
      </c>
      <c r="Y164" s="222">
        <v>-42320.038800000002</v>
      </c>
    </row>
    <row r="165" spans="1:51" ht="11" hidden="1" thickBot="1" x14ac:dyDescent="0.3">
      <c r="A165" s="106"/>
      <c r="B165" s="106"/>
      <c r="C165" s="107"/>
      <c r="D165" s="108"/>
      <c r="E165" s="109"/>
      <c r="F165" s="110"/>
      <c r="G165" s="111"/>
      <c r="H165" s="111"/>
      <c r="I165" s="111"/>
      <c r="J165" s="111"/>
      <c r="K165" s="111"/>
      <c r="L165" s="111"/>
      <c r="M165" s="121"/>
      <c r="N165" s="111"/>
      <c r="O165" s="127"/>
      <c r="P165" s="113"/>
      <c r="Q165" s="114"/>
      <c r="R165" s="111"/>
      <c r="S165" s="111"/>
      <c r="T165" s="111"/>
      <c r="U165" s="115"/>
      <c r="V165" s="115"/>
      <c r="W165" s="116"/>
    </row>
    <row r="166" spans="1:51" ht="11" hidden="1" thickBot="1" x14ac:dyDescent="0.3">
      <c r="A166" s="106"/>
      <c r="B166" s="106"/>
      <c r="C166" s="107"/>
      <c r="D166" s="108"/>
      <c r="E166" s="109"/>
      <c r="F166" s="110"/>
      <c r="G166" s="111"/>
      <c r="H166" s="111"/>
      <c r="I166" s="111"/>
      <c r="J166" s="111"/>
      <c r="K166" s="111"/>
      <c r="L166" s="111"/>
      <c r="M166" s="121"/>
      <c r="N166" s="111"/>
      <c r="O166" s="127"/>
      <c r="P166" s="113"/>
      <c r="Q166" s="114"/>
      <c r="R166" s="111"/>
      <c r="S166" s="111"/>
      <c r="T166" s="111"/>
      <c r="U166" s="115"/>
      <c r="V166" s="115"/>
      <c r="W166" s="116"/>
    </row>
    <row r="167" spans="1:51" ht="11" hidden="1" thickBot="1" x14ac:dyDescent="0.3">
      <c r="A167" s="106"/>
      <c r="B167" s="106"/>
      <c r="C167" s="107"/>
      <c r="D167" s="108"/>
      <c r="E167" s="109"/>
      <c r="F167" s="110"/>
      <c r="G167" s="111"/>
      <c r="H167" s="111"/>
      <c r="I167" s="111"/>
      <c r="J167" s="111"/>
      <c r="K167" s="111"/>
      <c r="L167" s="111"/>
      <c r="M167" s="121"/>
      <c r="N167" s="111"/>
      <c r="O167" s="127"/>
      <c r="P167" s="113"/>
      <c r="Q167" s="114"/>
      <c r="R167" s="111"/>
      <c r="S167" s="111"/>
      <c r="T167" s="111"/>
      <c r="U167" s="115"/>
      <c r="V167" s="115"/>
      <c r="W167" s="116">
        <v>0</v>
      </c>
    </row>
    <row r="168" spans="1:51" ht="11" hidden="1" thickBot="1" x14ac:dyDescent="0.3">
      <c r="A168" s="106"/>
      <c r="B168" s="106"/>
      <c r="C168" s="107"/>
      <c r="D168" s="108"/>
      <c r="E168" s="109"/>
      <c r="F168" s="110"/>
      <c r="G168" s="111"/>
      <c r="H168" s="111"/>
      <c r="I168" s="111"/>
      <c r="J168" s="111"/>
      <c r="K168" s="111"/>
      <c r="L168" s="111"/>
      <c r="M168" s="121"/>
      <c r="N168" s="111"/>
      <c r="O168" s="127"/>
      <c r="P168" s="113"/>
      <c r="Q168" s="114"/>
      <c r="R168" s="111"/>
      <c r="S168" s="111"/>
      <c r="T168" s="111"/>
      <c r="U168" s="115"/>
      <c r="V168" s="115"/>
      <c r="W168" s="116"/>
    </row>
    <row r="169" spans="1:51" s="90" customFormat="1" ht="10.5" x14ac:dyDescent="0.25">
      <c r="C169" s="85" t="s">
        <v>322</v>
      </c>
      <c r="D169" s="61" t="s">
        <v>278</v>
      </c>
      <c r="E169" s="117">
        <v>67</v>
      </c>
      <c r="F169" s="128">
        <v>75598725.861119986</v>
      </c>
      <c r="G169" s="129">
        <v>3638954.8712266041</v>
      </c>
      <c r="H169" s="129">
        <v>2730175.107453729</v>
      </c>
      <c r="I169" s="129">
        <v>4964661.5086741084</v>
      </c>
      <c r="J169" s="129">
        <v>67104.375570222925</v>
      </c>
      <c r="K169" s="129">
        <v>8034256.3936916236</v>
      </c>
      <c r="L169" s="129">
        <v>1812103.3466795331</v>
      </c>
      <c r="M169" s="129">
        <v>8128400.3359999917</v>
      </c>
      <c r="N169" s="129">
        <v>102975.10144511533</v>
      </c>
      <c r="O169" s="129">
        <v>1752421.087728</v>
      </c>
      <c r="P169" s="129">
        <v>0</v>
      </c>
      <c r="Q169" s="129">
        <v>0</v>
      </c>
      <c r="R169" s="129">
        <v>-854902.83336897986</v>
      </c>
      <c r="S169" s="129">
        <v>0</v>
      </c>
      <c r="T169" s="129">
        <v>2552599.6592969727</v>
      </c>
      <c r="U169" s="129">
        <v>788928.27683350525</v>
      </c>
      <c r="V169" s="129">
        <v>0</v>
      </c>
      <c r="W169" s="130">
        <v>109316403.09235041</v>
      </c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</row>
    <row r="170" spans="1:51" ht="10.5" x14ac:dyDescent="0.25">
      <c r="C170" s="85" t="s">
        <v>322</v>
      </c>
      <c r="D170" s="62" t="s">
        <v>280</v>
      </c>
      <c r="E170" s="117">
        <v>90</v>
      </c>
      <c r="F170" s="128">
        <v>93954647.338720039</v>
      </c>
      <c r="G170" s="129">
        <v>5487982.0799072618</v>
      </c>
      <c r="H170" s="129">
        <v>4113087.1338398876</v>
      </c>
      <c r="I170" s="129">
        <v>8467559.8722007424</v>
      </c>
      <c r="J170" s="129">
        <v>227116.78092292655</v>
      </c>
      <c r="K170" s="129">
        <v>11122230.902092006</v>
      </c>
      <c r="L170" s="129">
        <v>3949938.0925643789</v>
      </c>
      <c r="M170" s="129">
        <v>10554788.495999988</v>
      </c>
      <c r="N170" s="129">
        <v>34110.129168443542</v>
      </c>
      <c r="O170" s="129">
        <v>555177.16760000004</v>
      </c>
      <c r="P170" s="129">
        <v>0</v>
      </c>
      <c r="Q170" s="129">
        <v>0</v>
      </c>
      <c r="R170" s="129">
        <v>0</v>
      </c>
      <c r="S170" s="129">
        <v>0</v>
      </c>
      <c r="T170" s="129">
        <v>572223.06205553561</v>
      </c>
      <c r="U170" s="129">
        <v>1441691.2980087728</v>
      </c>
      <c r="V170" s="129">
        <v>0</v>
      </c>
      <c r="W170" s="116">
        <v>140480552.35307997</v>
      </c>
    </row>
    <row r="171" spans="1:51" ht="11" thickBot="1" x14ac:dyDescent="0.3">
      <c r="B171" s="109"/>
      <c r="C171" s="133" t="s">
        <v>322</v>
      </c>
      <c r="D171" s="63" t="s">
        <v>281</v>
      </c>
      <c r="E171" s="117">
        <v>3</v>
      </c>
      <c r="F171" s="128">
        <v>3487785.9564800002</v>
      </c>
      <c r="G171" s="129">
        <v>149478.41443852716</v>
      </c>
      <c r="H171" s="129">
        <v>112958.58594638313</v>
      </c>
      <c r="I171" s="129">
        <v>283864.20825835137</v>
      </c>
      <c r="J171" s="129">
        <v>9784.5687168505174</v>
      </c>
      <c r="K171" s="129">
        <v>317647.91614097042</v>
      </c>
      <c r="L171" s="129">
        <v>91381.47171213945</v>
      </c>
      <c r="M171" s="129">
        <v>242638.81599999999</v>
      </c>
      <c r="N171" s="129">
        <v>0</v>
      </c>
      <c r="O171" s="129">
        <v>16691.2</v>
      </c>
      <c r="P171" s="129">
        <v>0</v>
      </c>
      <c r="Q171" s="129">
        <v>0</v>
      </c>
      <c r="R171" s="129">
        <v>0</v>
      </c>
      <c r="S171" s="129">
        <v>0</v>
      </c>
      <c r="T171" s="129">
        <v>35226.115829337054</v>
      </c>
      <c r="U171" s="129">
        <v>169431.18211942143</v>
      </c>
      <c r="V171" s="129">
        <v>0</v>
      </c>
      <c r="W171" s="134">
        <v>4916888.4356419817</v>
      </c>
    </row>
    <row r="172" spans="1:51" ht="7.5" customHeight="1" x14ac:dyDescent="0.25">
      <c r="B172" s="109"/>
      <c r="C172" s="133"/>
      <c r="D172" s="63"/>
      <c r="E172" s="109"/>
      <c r="F172" s="128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32"/>
    </row>
    <row r="173" spans="1:51" s="136" customFormat="1" ht="10.5" x14ac:dyDescent="0.25">
      <c r="A173" s="131"/>
      <c r="B173" s="135"/>
      <c r="C173" s="91" t="s">
        <v>323</v>
      </c>
      <c r="E173" s="137">
        <v>160</v>
      </c>
      <c r="F173" s="128">
        <v>173041159.15632001</v>
      </c>
      <c r="G173" s="129">
        <v>9276415.3655723929</v>
      </c>
      <c r="H173" s="129">
        <v>6956220.8272399995</v>
      </c>
      <c r="I173" s="129">
        <v>13716085.589133201</v>
      </c>
      <c r="J173" s="129">
        <v>304005.72521</v>
      </c>
      <c r="K173" s="129">
        <v>19474135.211924601</v>
      </c>
      <c r="L173" s="129">
        <v>5853422.9109560512</v>
      </c>
      <c r="M173" s="129">
        <v>18925827.64799998</v>
      </c>
      <c r="N173" s="129">
        <v>137085.23061355887</v>
      </c>
      <c r="O173" s="129">
        <v>2324289.4553280002</v>
      </c>
      <c r="P173" s="129">
        <v>0</v>
      </c>
      <c r="Q173" s="129">
        <v>0</v>
      </c>
      <c r="R173" s="129">
        <v>-854902.83336897986</v>
      </c>
      <c r="S173" s="129">
        <v>0</v>
      </c>
      <c r="T173" s="129">
        <v>3160048.8371818452</v>
      </c>
      <c r="U173" s="129">
        <v>2400050.7569616996</v>
      </c>
      <c r="V173" s="129">
        <v>0</v>
      </c>
      <c r="W173" s="132">
        <v>254713843.88107237</v>
      </c>
    </row>
    <row r="174" spans="1:51" ht="11" thickBot="1" x14ac:dyDescent="0.3">
      <c r="A174" s="138" t="s">
        <v>324</v>
      </c>
      <c r="F174" s="118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9"/>
    </row>
    <row r="175" spans="1:51" ht="11" thickBot="1" x14ac:dyDescent="0.3">
      <c r="A175" s="138" t="s">
        <v>324</v>
      </c>
      <c r="D175" s="141" t="s">
        <v>325</v>
      </c>
      <c r="F175" s="140">
        <v>0</v>
      </c>
      <c r="G175" s="140">
        <v>0</v>
      </c>
      <c r="H175" s="140">
        <v>0</v>
      </c>
      <c r="I175" s="140">
        <v>0</v>
      </c>
      <c r="J175" s="140">
        <v>0</v>
      </c>
      <c r="K175" s="140">
        <v>0</v>
      </c>
      <c r="L175" s="140">
        <v>0</v>
      </c>
      <c r="M175" s="117"/>
      <c r="N175" s="142">
        <v>0</v>
      </c>
      <c r="O175" s="117"/>
      <c r="P175" s="117"/>
      <c r="Q175" s="117"/>
      <c r="R175" s="142">
        <v>1.673470251262188E-10</v>
      </c>
      <c r="S175" s="117"/>
      <c r="T175" s="142">
        <v>0</v>
      </c>
      <c r="U175" s="142">
        <v>0</v>
      </c>
      <c r="V175" s="142"/>
      <c r="W175" s="143">
        <v>254713843.88107234</v>
      </c>
      <c r="Y175" s="88">
        <v>-6916648.592600001</v>
      </c>
    </row>
    <row r="176" spans="1:51" ht="11" thickBot="1" x14ac:dyDescent="0.3">
      <c r="A176" s="138" t="s">
        <v>324</v>
      </c>
      <c r="D176" s="145" t="s">
        <v>326</v>
      </c>
      <c r="F176" s="146"/>
      <c r="G176" s="147"/>
      <c r="H176" s="147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47"/>
      <c r="T176" s="147"/>
      <c r="U176" s="147"/>
      <c r="V176" s="148"/>
      <c r="W176" s="149">
        <v>0</v>
      </c>
    </row>
    <row r="177" spans="1:23" hidden="1" x14ac:dyDescent="0.2">
      <c r="A177" s="120"/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50"/>
    </row>
    <row r="178" spans="1:23" hidden="1" x14ac:dyDescent="0.2">
      <c r="P178" s="93" t="e">
        <v>#REF!</v>
      </c>
    </row>
    <row r="179" spans="1:23" hidden="1" x14ac:dyDescent="0.2">
      <c r="O179" s="93">
        <v>1696920.2877280002</v>
      </c>
      <c r="P179" s="93">
        <v>5895360.3498558979</v>
      </c>
      <c r="R179" s="93">
        <v>-854902.83336897986</v>
      </c>
    </row>
    <row r="180" spans="1:23" hidden="1" x14ac:dyDescent="0.2"/>
    <row r="181" spans="1:23" hidden="1" x14ac:dyDescent="0.2"/>
    <row r="182" spans="1:23" hidden="1" x14ac:dyDescent="0.2"/>
    <row r="183" spans="1:23" ht="6.75" customHeight="1" x14ac:dyDescent="0.2"/>
    <row r="184" spans="1:23" x14ac:dyDescent="0.2">
      <c r="A184" s="120"/>
      <c r="B184" s="120"/>
      <c r="C184" s="120"/>
    </row>
    <row r="185" spans="1:23" x14ac:dyDescent="0.2">
      <c r="A185" s="120"/>
      <c r="B185" s="120"/>
      <c r="C185" s="120"/>
    </row>
    <row r="186" spans="1:23" x14ac:dyDescent="0.2">
      <c r="A186" s="120"/>
      <c r="B186" s="120"/>
      <c r="C186" s="120"/>
    </row>
    <row r="187" spans="1:23" x14ac:dyDescent="0.2">
      <c r="A187" s="120"/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</row>
    <row r="188" spans="1:23" x14ac:dyDescent="0.2">
      <c r="A188" s="120"/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</row>
    <row r="189" spans="1:23" x14ac:dyDescent="0.2">
      <c r="A189" s="120"/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</row>
    <row r="190" spans="1:23" x14ac:dyDescent="0.2">
      <c r="A190" s="120"/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</row>
    <row r="191" spans="1:23" x14ac:dyDescent="0.2">
      <c r="A191" s="120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</row>
    <row r="192" spans="1:23" x14ac:dyDescent="0.2">
      <c r="A192" s="120"/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</row>
    <row r="193" spans="1:23" x14ac:dyDescent="0.2">
      <c r="A193" s="120"/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</row>
    <row r="194" spans="1:23" x14ac:dyDescent="0.2">
      <c r="A194" s="120"/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</row>
    <row r="195" spans="1:23" x14ac:dyDescent="0.2">
      <c r="A195" s="120"/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</row>
  </sheetData>
  <mergeCells count="1">
    <mergeCell ref="F3:W3"/>
  </mergeCells>
  <dataValidations count="1">
    <dataValidation type="list" allowBlank="1" showInputMessage="1" showErrorMessage="1" sqref="A5:A168">
      <formula1>$D$169:$D$171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CV106"/>
  <sheetViews>
    <sheetView workbookViewId="0">
      <selection activeCell="D19" sqref="D19"/>
    </sheetView>
  </sheetViews>
  <sheetFormatPr defaultColWidth="9.1796875" defaultRowHeight="10" x14ac:dyDescent="0.2"/>
  <cols>
    <col min="1" max="1" width="20.1796875" style="131" customWidth="1"/>
    <col min="2" max="2" width="6.54296875" style="131" customWidth="1"/>
    <col min="3" max="3" width="6.26953125" style="139" bestFit="1" customWidth="1"/>
    <col min="4" max="4" width="35" style="131" customWidth="1"/>
    <col min="5" max="5" width="2.7265625" style="135" customWidth="1"/>
    <col min="6" max="6" width="10.1796875" style="93" bestFit="1" customWidth="1"/>
    <col min="7" max="7" width="9.81640625" style="93" bestFit="1" customWidth="1"/>
    <col min="8" max="8" width="9.81640625" style="93" customWidth="1"/>
    <col min="9" max="9" width="9.81640625" style="93" bestFit="1" customWidth="1"/>
    <col min="10" max="10" width="9.54296875" style="93" bestFit="1" customWidth="1"/>
    <col min="11" max="11" width="9.7265625" style="93" bestFit="1" customWidth="1"/>
    <col min="12" max="13" width="9.54296875" style="93" bestFit="1" customWidth="1"/>
    <col min="14" max="14" width="9.26953125" style="93" customWidth="1"/>
    <col min="15" max="15" width="8.7265625" style="93" bestFit="1" customWidth="1"/>
    <col min="16" max="16" width="10.453125" style="93" customWidth="1"/>
    <col min="17" max="17" width="10.81640625" style="93" customWidth="1"/>
    <col min="18" max="18" width="11" style="93" customWidth="1"/>
    <col min="19" max="19" width="10.453125" style="93" hidden="1" customWidth="1"/>
    <col min="20" max="20" width="10.7265625" style="93" customWidth="1"/>
    <col min="21" max="21" width="10.54296875" style="93" customWidth="1"/>
    <col min="22" max="22" width="10.26953125" style="93" hidden="1" customWidth="1"/>
    <col min="23" max="23" width="12" style="93" bestFit="1" customWidth="1"/>
    <col min="24" max="24" width="0.90625" style="120" customWidth="1"/>
    <col min="25" max="25" width="10" style="120" bestFit="1" customWidth="1"/>
    <col min="26" max="16384" width="9.1796875" style="120"/>
  </cols>
  <sheetData>
    <row r="1" spans="1:100" s="85" customFormat="1" ht="10.5" x14ac:dyDescent="0.25">
      <c r="A1" s="84" t="s">
        <v>328</v>
      </c>
      <c r="B1" s="84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164" t="s">
        <v>306</v>
      </c>
      <c r="P1" s="90"/>
      <c r="Q1" s="90"/>
      <c r="R1" s="90"/>
      <c r="S1" s="90"/>
      <c r="T1" s="87"/>
      <c r="U1" s="87"/>
      <c r="V1" s="87"/>
      <c r="W1" s="90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</row>
    <row r="2" spans="1:100" s="85" customFormat="1" ht="11" thickBot="1" x14ac:dyDescent="0.3">
      <c r="A2" s="94" t="s">
        <v>347</v>
      </c>
      <c r="B2" s="84"/>
      <c r="D2" s="90"/>
      <c r="E2" s="91"/>
      <c r="F2" s="86"/>
      <c r="G2" s="86"/>
      <c r="H2" s="86"/>
      <c r="I2" s="86"/>
      <c r="J2" s="86"/>
      <c r="K2" s="86"/>
      <c r="L2" s="86"/>
      <c r="M2" s="92"/>
      <c r="N2" s="86"/>
      <c r="O2" s="153"/>
      <c r="P2" s="86"/>
      <c r="Q2" s="90"/>
      <c r="R2" s="86"/>
      <c r="S2" s="86"/>
      <c r="T2" s="92"/>
      <c r="U2" s="201" t="s">
        <v>308</v>
      </c>
      <c r="V2" s="92" t="s">
        <v>308</v>
      </c>
      <c r="W2" s="86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</row>
    <row r="3" spans="1:100" s="85" customFormat="1" ht="11" thickBot="1" x14ac:dyDescent="0.3">
      <c r="A3" s="94" t="s">
        <v>309</v>
      </c>
      <c r="B3" s="95"/>
      <c r="C3" s="96"/>
      <c r="D3" s="91"/>
      <c r="E3" s="91"/>
      <c r="F3" s="215" t="s">
        <v>310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7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</row>
    <row r="4" spans="1:100" s="105" customFormat="1" ht="31.5" x14ac:dyDescent="0.25">
      <c r="A4" s="98" t="s">
        <v>0</v>
      </c>
      <c r="B4" s="99" t="s">
        <v>266</v>
      </c>
      <c r="C4" s="99" t="s">
        <v>267</v>
      </c>
      <c r="D4" s="98" t="s">
        <v>1</v>
      </c>
      <c r="E4" s="100"/>
      <c r="F4" s="194" t="s">
        <v>311</v>
      </c>
      <c r="G4" s="195" t="s">
        <v>312</v>
      </c>
      <c r="H4" s="195" t="s">
        <v>313</v>
      </c>
      <c r="I4" s="195" t="s">
        <v>314</v>
      </c>
      <c r="J4" s="195" t="s">
        <v>253</v>
      </c>
      <c r="K4" s="195" t="s">
        <v>354</v>
      </c>
      <c r="L4" s="195" t="s">
        <v>315</v>
      </c>
      <c r="M4" s="195" t="s">
        <v>255</v>
      </c>
      <c r="N4" s="195" t="s">
        <v>256</v>
      </c>
      <c r="O4" s="102" t="s">
        <v>316</v>
      </c>
      <c r="P4" s="195" t="s">
        <v>329</v>
      </c>
      <c r="Q4" s="195" t="s">
        <v>356</v>
      </c>
      <c r="R4" s="195" t="s">
        <v>319</v>
      </c>
      <c r="S4" s="102" t="s">
        <v>346</v>
      </c>
      <c r="T4" s="195" t="s">
        <v>357</v>
      </c>
      <c r="U4" s="102" t="s">
        <v>330</v>
      </c>
      <c r="V4" s="165" t="s">
        <v>320</v>
      </c>
      <c r="W4" s="103" t="s">
        <v>321</v>
      </c>
      <c r="X4" s="104"/>
      <c r="Y4" s="221" t="s">
        <v>368</v>
      </c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</row>
    <row r="5" spans="1:100" ht="10.5" x14ac:dyDescent="0.25">
      <c r="A5" s="122" t="s">
        <v>280</v>
      </c>
      <c r="B5" s="123"/>
      <c r="C5" s="123">
        <v>6907</v>
      </c>
      <c r="D5" s="124" t="s">
        <v>4</v>
      </c>
      <c r="E5" s="109"/>
      <c r="F5" s="196">
        <v>4157009.01504</v>
      </c>
      <c r="G5" s="197">
        <v>349515.91359999351</v>
      </c>
      <c r="H5" s="197">
        <v>160295.64320009164</v>
      </c>
      <c r="I5" s="197">
        <v>404589.72399987199</v>
      </c>
      <c r="J5" s="197">
        <v>0</v>
      </c>
      <c r="K5" s="197">
        <v>413726.91678377258</v>
      </c>
      <c r="L5" s="197">
        <v>44581.36663004462</v>
      </c>
      <c r="M5" s="197">
        <v>121319.408</v>
      </c>
      <c r="N5" s="197">
        <v>0</v>
      </c>
      <c r="O5" s="112">
        <v>44402.123856000006</v>
      </c>
      <c r="P5" s="113"/>
      <c r="Q5" s="113"/>
      <c r="R5" s="197">
        <v>0</v>
      </c>
      <c r="S5" s="111"/>
      <c r="T5" s="199">
        <v>0</v>
      </c>
      <c r="U5" s="115">
        <v>0</v>
      </c>
      <c r="V5" s="115"/>
      <c r="W5" s="116">
        <v>5695440.1111097736</v>
      </c>
      <c r="Y5" s="222">
        <v>-231423.02179999999</v>
      </c>
    </row>
    <row r="6" spans="1:100" ht="10.5" x14ac:dyDescent="0.25">
      <c r="A6" s="122" t="s">
        <v>280</v>
      </c>
      <c r="B6" s="123"/>
      <c r="C6" s="123">
        <v>4064</v>
      </c>
      <c r="D6" s="108" t="s">
        <v>216</v>
      </c>
      <c r="E6" s="109"/>
      <c r="F6" s="196">
        <v>6453816.4454399999</v>
      </c>
      <c r="G6" s="197">
        <v>186004.75599999647</v>
      </c>
      <c r="H6" s="197">
        <v>74271.88160004263</v>
      </c>
      <c r="I6" s="197">
        <v>125470.07199996017</v>
      </c>
      <c r="J6" s="197">
        <v>0</v>
      </c>
      <c r="K6" s="197">
        <v>442655.09799219848</v>
      </c>
      <c r="L6" s="197">
        <v>9263.5683719603112</v>
      </c>
      <c r="M6" s="112">
        <v>121319.408</v>
      </c>
      <c r="N6" s="197">
        <v>0</v>
      </c>
      <c r="O6" s="112">
        <v>56436.616384000008</v>
      </c>
      <c r="P6" s="197">
        <v>1050660.6219235209</v>
      </c>
      <c r="Q6" s="113"/>
      <c r="R6" s="197">
        <v>0</v>
      </c>
      <c r="S6" s="111"/>
      <c r="T6" s="199">
        <v>68048.770595841808</v>
      </c>
      <c r="U6" s="115">
        <v>0</v>
      </c>
      <c r="V6" s="115"/>
      <c r="W6" s="116">
        <v>8587947.2383075189</v>
      </c>
      <c r="Y6" s="222">
        <v>-225594.08929999999</v>
      </c>
    </row>
    <row r="7" spans="1:100" ht="10.5" x14ac:dyDescent="0.25">
      <c r="A7" s="122" t="s">
        <v>280</v>
      </c>
      <c r="B7" s="123"/>
      <c r="C7" s="123">
        <v>4025</v>
      </c>
      <c r="D7" s="108" t="s">
        <v>219</v>
      </c>
      <c r="E7" s="109"/>
      <c r="F7" s="196">
        <v>3372083.44704</v>
      </c>
      <c r="G7" s="197">
        <v>253485.55119999527</v>
      </c>
      <c r="H7" s="197">
        <v>114228.27360006519</v>
      </c>
      <c r="I7" s="197">
        <v>308074.28399990289</v>
      </c>
      <c r="J7" s="197">
        <v>0</v>
      </c>
      <c r="K7" s="197">
        <v>381650.16588725481</v>
      </c>
      <c r="L7" s="197">
        <v>39786.36479990634</v>
      </c>
      <c r="M7" s="112">
        <v>121319.408</v>
      </c>
      <c r="N7" s="197">
        <v>0</v>
      </c>
      <c r="O7" s="112">
        <v>25137.25088</v>
      </c>
      <c r="P7" s="113"/>
      <c r="Q7" s="113"/>
      <c r="R7" s="197">
        <v>0</v>
      </c>
      <c r="S7" s="111"/>
      <c r="T7" s="199">
        <v>0</v>
      </c>
      <c r="U7" s="115">
        <v>319233.45956534799</v>
      </c>
      <c r="V7" s="115"/>
      <c r="W7" s="116">
        <v>4934998.204972473</v>
      </c>
      <c r="Y7" s="222">
        <v>-142027.72080000001</v>
      </c>
    </row>
    <row r="8" spans="1:100" ht="10.5" x14ac:dyDescent="0.25">
      <c r="A8" s="122" t="s">
        <v>280</v>
      </c>
      <c r="B8" s="123"/>
      <c r="C8" s="123">
        <v>4041</v>
      </c>
      <c r="D8" s="108" t="s">
        <v>220</v>
      </c>
      <c r="E8" s="109"/>
      <c r="F8" s="196">
        <v>4320115.1078399997</v>
      </c>
      <c r="G8" s="197">
        <v>285495.67199999525</v>
      </c>
      <c r="H8" s="197">
        <v>133031.28160007621</v>
      </c>
      <c r="I8" s="197">
        <v>393222.90559987654</v>
      </c>
      <c r="J8" s="197">
        <v>0</v>
      </c>
      <c r="K8" s="197">
        <v>385841.94068013516</v>
      </c>
      <c r="L8" s="197">
        <v>70782.758357119164</v>
      </c>
      <c r="M8" s="112">
        <v>121319.408</v>
      </c>
      <c r="N8" s="197">
        <v>0</v>
      </c>
      <c r="O8" s="112">
        <v>27136</v>
      </c>
      <c r="P8" s="113"/>
      <c r="Q8" s="113"/>
      <c r="R8" s="197">
        <v>0</v>
      </c>
      <c r="S8" s="111"/>
      <c r="T8" s="199">
        <v>0</v>
      </c>
      <c r="U8" s="115">
        <v>0</v>
      </c>
      <c r="V8" s="115"/>
      <c r="W8" s="116">
        <v>5736945.0740772011</v>
      </c>
      <c r="Y8" s="222">
        <v>-175316.04610000001</v>
      </c>
    </row>
    <row r="9" spans="1:100" ht="10.5" x14ac:dyDescent="0.25">
      <c r="A9" s="106" t="s">
        <v>279</v>
      </c>
      <c r="B9" s="107" t="s">
        <v>221</v>
      </c>
      <c r="C9" s="107">
        <v>5400</v>
      </c>
      <c r="D9" s="108" t="s">
        <v>222</v>
      </c>
      <c r="E9" s="109"/>
      <c r="F9" s="196">
        <v>7414954.2028800007</v>
      </c>
      <c r="G9" s="197">
        <v>273383.73439999489</v>
      </c>
      <c r="H9" s="197">
        <v>127860.45440007281</v>
      </c>
      <c r="I9" s="197">
        <v>247169.54079992208</v>
      </c>
      <c r="J9" s="197">
        <v>0</v>
      </c>
      <c r="K9" s="197">
        <v>513480.75058681198</v>
      </c>
      <c r="L9" s="197">
        <v>7700.6186029515138</v>
      </c>
      <c r="M9" s="112">
        <v>121319.408</v>
      </c>
      <c r="N9" s="197">
        <v>33476.853231463589</v>
      </c>
      <c r="O9" s="112">
        <v>34816</v>
      </c>
      <c r="P9" s="113"/>
      <c r="Q9" s="113"/>
      <c r="R9" s="197">
        <v>-16315.325442591327</v>
      </c>
      <c r="S9" s="111"/>
      <c r="T9" s="199">
        <v>0</v>
      </c>
      <c r="U9" s="115">
        <v>0</v>
      </c>
      <c r="V9" s="115"/>
      <c r="W9" s="116">
        <v>8757846.2374586258</v>
      </c>
      <c r="Y9" s="222">
        <v>-267181.74219999998</v>
      </c>
    </row>
    <row r="10" spans="1:100" ht="10.5" x14ac:dyDescent="0.25">
      <c r="A10" s="122" t="s">
        <v>280</v>
      </c>
      <c r="B10" s="123"/>
      <c r="C10" s="123">
        <v>6906</v>
      </c>
      <c r="D10" s="124" t="s">
        <v>5</v>
      </c>
      <c r="E10" s="109"/>
      <c r="F10" s="196">
        <v>5435717.5756800007</v>
      </c>
      <c r="G10" s="197">
        <v>483612.36559999094</v>
      </c>
      <c r="H10" s="197">
        <v>221875.4944001268</v>
      </c>
      <c r="I10" s="197">
        <v>575592.07999981742</v>
      </c>
      <c r="J10" s="197">
        <v>0</v>
      </c>
      <c r="K10" s="197">
        <v>568332.43703359179</v>
      </c>
      <c r="L10" s="197">
        <v>50498.078399881037</v>
      </c>
      <c r="M10" s="112">
        <v>121319.408</v>
      </c>
      <c r="N10" s="197">
        <v>0</v>
      </c>
      <c r="O10" s="112">
        <v>52082.267391999994</v>
      </c>
      <c r="P10" s="113"/>
      <c r="Q10" s="113"/>
      <c r="R10" s="197">
        <v>0</v>
      </c>
      <c r="S10" s="111"/>
      <c r="T10" s="199">
        <v>0</v>
      </c>
      <c r="U10" s="115">
        <v>0</v>
      </c>
      <c r="V10" s="115"/>
      <c r="W10" s="116">
        <v>7509029.7065054085</v>
      </c>
      <c r="Y10" s="222">
        <v>-293288.91869999998</v>
      </c>
    </row>
    <row r="11" spans="1:100" ht="10.5" x14ac:dyDescent="0.25">
      <c r="A11" s="122" t="s">
        <v>281</v>
      </c>
      <c r="B11" s="123"/>
      <c r="C11" s="123">
        <v>6102</v>
      </c>
      <c r="D11" s="124" t="s">
        <v>6</v>
      </c>
      <c r="E11" s="109"/>
      <c r="F11" s="196">
        <v>2931588.9791999999</v>
      </c>
      <c r="G11" s="197">
        <v>168701.9879999969</v>
      </c>
      <c r="H11" s="197">
        <v>79912.78400004562</v>
      </c>
      <c r="I11" s="197">
        <v>255740.91199991948</v>
      </c>
      <c r="J11" s="197">
        <v>0</v>
      </c>
      <c r="K11" s="197">
        <v>219640.93816197518</v>
      </c>
      <c r="L11" s="197">
        <v>15579.757601281317</v>
      </c>
      <c r="M11" s="112">
        <v>121319.408</v>
      </c>
      <c r="N11" s="197">
        <v>0</v>
      </c>
      <c r="O11" s="112">
        <v>34304</v>
      </c>
      <c r="P11" s="113"/>
      <c r="Q11" s="113"/>
      <c r="R11" s="197">
        <v>0</v>
      </c>
      <c r="S11" s="111"/>
      <c r="T11" s="199">
        <v>0</v>
      </c>
      <c r="U11" s="115">
        <v>0</v>
      </c>
      <c r="V11" s="115"/>
      <c r="W11" s="116">
        <v>3826788.7669632183</v>
      </c>
      <c r="Y11" s="222">
        <v>-161810.88560000001</v>
      </c>
    </row>
    <row r="12" spans="1:100" ht="10.5" x14ac:dyDescent="0.25">
      <c r="A12" s="122" t="s">
        <v>280</v>
      </c>
      <c r="B12" s="123"/>
      <c r="C12" s="123">
        <v>4029</v>
      </c>
      <c r="D12" s="108" t="s">
        <v>304</v>
      </c>
      <c r="E12" s="109"/>
      <c r="F12" s="196">
        <v>6847071.35616</v>
      </c>
      <c r="G12" s="197">
        <v>583103.28159999009</v>
      </c>
      <c r="H12" s="197">
        <v>264652.33760015119</v>
      </c>
      <c r="I12" s="197">
        <v>627485.38159980217</v>
      </c>
      <c r="J12" s="197">
        <v>0</v>
      </c>
      <c r="K12" s="197">
        <v>746389.72827468952</v>
      </c>
      <c r="L12" s="197">
        <v>35195.63039991707</v>
      </c>
      <c r="M12" s="112">
        <v>121319.408</v>
      </c>
      <c r="N12" s="197">
        <v>0</v>
      </c>
      <c r="O12" s="112">
        <v>51325.706208000003</v>
      </c>
      <c r="P12" s="197">
        <v>937210.9163706809</v>
      </c>
      <c r="Q12" s="113"/>
      <c r="R12" s="197">
        <v>0</v>
      </c>
      <c r="S12" s="111"/>
      <c r="T12" s="199">
        <v>0</v>
      </c>
      <c r="U12" s="115">
        <v>0</v>
      </c>
      <c r="V12" s="115"/>
      <c r="W12" s="116">
        <v>10213753.746213229</v>
      </c>
      <c r="Y12" s="222">
        <v>-294414.09869999997</v>
      </c>
    </row>
    <row r="13" spans="1:100" ht="10.5" x14ac:dyDescent="0.25">
      <c r="A13" s="122" t="s">
        <v>280</v>
      </c>
      <c r="B13" s="123"/>
      <c r="C13" s="123">
        <v>4100</v>
      </c>
      <c r="D13" s="108" t="s">
        <v>225</v>
      </c>
      <c r="E13" s="109"/>
      <c r="F13" s="196">
        <v>7762985.879040001</v>
      </c>
      <c r="G13" s="197">
        <v>571856.48239998985</v>
      </c>
      <c r="H13" s="197">
        <v>263242.11200015066</v>
      </c>
      <c r="I13" s="197">
        <v>774643.92319975491</v>
      </c>
      <c r="J13" s="197">
        <v>0</v>
      </c>
      <c r="K13" s="197">
        <v>797386.66513284389</v>
      </c>
      <c r="L13" s="197">
        <v>94504.497182386229</v>
      </c>
      <c r="M13" s="112">
        <v>121319.408</v>
      </c>
      <c r="N13" s="197">
        <v>0</v>
      </c>
      <c r="O13" s="112">
        <v>49664</v>
      </c>
      <c r="P13" s="113"/>
      <c r="Q13" s="113"/>
      <c r="R13" s="197">
        <v>0</v>
      </c>
      <c r="S13" s="111"/>
      <c r="T13" s="199">
        <v>0</v>
      </c>
      <c r="U13" s="115">
        <v>41791.017011191696</v>
      </c>
      <c r="V13" s="115"/>
      <c r="W13" s="116">
        <v>10477393.983966319</v>
      </c>
      <c r="Y13" s="222">
        <v>-320507.27299999999</v>
      </c>
    </row>
    <row r="14" spans="1:100" ht="10.5" x14ac:dyDescent="0.25">
      <c r="A14" s="122" t="s">
        <v>280</v>
      </c>
      <c r="B14" s="123"/>
      <c r="C14" s="123">
        <v>6908</v>
      </c>
      <c r="D14" s="124" t="s">
        <v>7</v>
      </c>
      <c r="E14" s="109"/>
      <c r="F14" s="196">
        <v>5781876.9523200002</v>
      </c>
      <c r="G14" s="197">
        <v>392772.83359999268</v>
      </c>
      <c r="H14" s="197">
        <v>176748.27520010099</v>
      </c>
      <c r="I14" s="197">
        <v>546764.51378164603</v>
      </c>
      <c r="J14" s="197">
        <v>0</v>
      </c>
      <c r="K14" s="197">
        <v>481358.10322821786</v>
      </c>
      <c r="L14" s="197">
        <v>23010.581930524269</v>
      </c>
      <c r="M14" s="112">
        <v>121319.408</v>
      </c>
      <c r="N14" s="197">
        <v>0</v>
      </c>
      <c r="O14" s="112">
        <v>52133.763119999996</v>
      </c>
      <c r="P14" s="113"/>
      <c r="Q14" s="113"/>
      <c r="R14" s="197">
        <v>0</v>
      </c>
      <c r="S14" s="111"/>
      <c r="T14" s="199">
        <v>0</v>
      </c>
      <c r="U14" s="115">
        <v>59799.92853256315</v>
      </c>
      <c r="V14" s="115"/>
      <c r="W14" s="116">
        <v>7635784.3597130459</v>
      </c>
      <c r="Y14" s="222">
        <v>-283578.18670000002</v>
      </c>
    </row>
    <row r="15" spans="1:100" ht="10.5" x14ac:dyDescent="0.25">
      <c r="A15" s="122" t="s">
        <v>280</v>
      </c>
      <c r="B15" s="123"/>
      <c r="C15" s="123">
        <v>6905</v>
      </c>
      <c r="D15" s="108" t="s">
        <v>226</v>
      </c>
      <c r="E15" s="109"/>
      <c r="F15" s="196">
        <v>4209793.4592000004</v>
      </c>
      <c r="G15" s="197">
        <v>214554.32319999591</v>
      </c>
      <c r="H15" s="197">
        <v>90724.513600052058</v>
      </c>
      <c r="I15" s="197">
        <v>388412.13599987811</v>
      </c>
      <c r="J15" s="197">
        <v>0</v>
      </c>
      <c r="K15" s="197">
        <v>253135.86640787561</v>
      </c>
      <c r="L15" s="197">
        <v>46592.528238696279</v>
      </c>
      <c r="M15" s="112">
        <v>121319.408</v>
      </c>
      <c r="N15" s="197">
        <v>0</v>
      </c>
      <c r="O15" s="112">
        <v>51200</v>
      </c>
      <c r="P15" s="113"/>
      <c r="Q15" s="113"/>
      <c r="R15" s="197">
        <v>0</v>
      </c>
      <c r="S15" s="111"/>
      <c r="T15" s="199">
        <v>0</v>
      </c>
      <c r="U15" s="115">
        <v>0</v>
      </c>
      <c r="V15" s="115"/>
      <c r="W15" s="116">
        <v>5375732.2346464982</v>
      </c>
      <c r="Y15" s="222">
        <v>-161793.8829</v>
      </c>
    </row>
    <row r="16" spans="1:100" ht="10.5" x14ac:dyDescent="0.25">
      <c r="A16" s="122" t="s">
        <v>281</v>
      </c>
      <c r="B16" s="123"/>
      <c r="C16" s="123">
        <v>4024</v>
      </c>
      <c r="D16" s="108" t="s">
        <v>229</v>
      </c>
      <c r="E16" s="109"/>
      <c r="F16" s="196">
        <v>2945847.2601600001</v>
      </c>
      <c r="G16" s="197">
        <v>182544.20239999663</v>
      </c>
      <c r="H16" s="197">
        <v>76152.182400043515</v>
      </c>
      <c r="I16" s="197">
        <v>276309.20239991316</v>
      </c>
      <c r="J16" s="197">
        <v>0</v>
      </c>
      <c r="K16" s="197">
        <v>184280.58588379293</v>
      </c>
      <c r="L16" s="197">
        <v>23177.97498365878</v>
      </c>
      <c r="M16" s="112">
        <v>121319.408</v>
      </c>
      <c r="N16" s="197">
        <v>0</v>
      </c>
      <c r="O16" s="112">
        <v>9676.8000000000011</v>
      </c>
      <c r="P16" s="113"/>
      <c r="Q16" s="113"/>
      <c r="R16" s="197">
        <v>0</v>
      </c>
      <c r="S16" s="111"/>
      <c r="T16" s="199">
        <v>0</v>
      </c>
      <c r="U16" s="115">
        <v>0</v>
      </c>
      <c r="V16" s="115"/>
      <c r="W16" s="116">
        <v>3819307.6162274047</v>
      </c>
      <c r="Y16" s="222">
        <v>-118961.0307</v>
      </c>
    </row>
    <row r="17" spans="1:25" ht="10.5" x14ac:dyDescent="0.25">
      <c r="A17" s="122" t="s">
        <v>281</v>
      </c>
      <c r="B17" s="123"/>
      <c r="C17" s="123">
        <v>4010</v>
      </c>
      <c r="D17" s="108" t="s">
        <v>230</v>
      </c>
      <c r="E17" s="109"/>
      <c r="F17" s="196">
        <v>2960105.5411200002</v>
      </c>
      <c r="G17" s="197">
        <v>162646.01919999719</v>
      </c>
      <c r="H17" s="197">
        <v>74271.881600042616</v>
      </c>
      <c r="I17" s="197">
        <v>264692.34399991657</v>
      </c>
      <c r="J17" s="197">
        <v>0</v>
      </c>
      <c r="K17" s="197">
        <v>172040.72905386498</v>
      </c>
      <c r="L17" s="197">
        <v>30703.62147089541</v>
      </c>
      <c r="M17" s="112">
        <v>121319.408</v>
      </c>
      <c r="N17" s="197">
        <v>0</v>
      </c>
      <c r="O17" s="112">
        <v>23634.948336000001</v>
      </c>
      <c r="P17" s="113"/>
      <c r="Q17" s="113"/>
      <c r="R17" s="197">
        <v>0</v>
      </c>
      <c r="S17" s="111"/>
      <c r="T17" s="199">
        <v>0</v>
      </c>
      <c r="U17" s="115">
        <v>0</v>
      </c>
      <c r="V17" s="115"/>
      <c r="W17" s="116">
        <v>3809414.4927807176</v>
      </c>
      <c r="Y17" s="222">
        <v>-116544.6442</v>
      </c>
    </row>
    <row r="18" spans="1:25" ht="10.5" x14ac:dyDescent="0.25">
      <c r="A18" s="122" t="s">
        <v>280</v>
      </c>
      <c r="B18" s="123"/>
      <c r="C18" s="123">
        <v>4021</v>
      </c>
      <c r="D18" s="108" t="s">
        <v>223</v>
      </c>
      <c r="E18" s="109"/>
      <c r="F18" s="196">
        <v>4824411.7824000008</v>
      </c>
      <c r="G18" s="197">
        <v>435164.61519999203</v>
      </c>
      <c r="H18" s="197">
        <v>201192.18560011513</v>
      </c>
      <c r="I18" s="197">
        <v>643662.96959979646</v>
      </c>
      <c r="J18" s="197">
        <v>0</v>
      </c>
      <c r="K18" s="197">
        <v>572523.73817455955</v>
      </c>
      <c r="L18" s="197">
        <v>35230.408690826094</v>
      </c>
      <c r="M18" s="112">
        <v>121319.408</v>
      </c>
      <c r="N18" s="197">
        <v>0</v>
      </c>
      <c r="O18" s="112">
        <v>31981.615823999997</v>
      </c>
      <c r="P18" s="113"/>
      <c r="Q18" s="113"/>
      <c r="R18" s="197">
        <v>0</v>
      </c>
      <c r="S18" s="111"/>
      <c r="T18" s="199">
        <v>0</v>
      </c>
      <c r="U18" s="115">
        <v>0</v>
      </c>
      <c r="V18" s="115"/>
      <c r="W18" s="116">
        <v>6865486.7234892901</v>
      </c>
      <c r="Y18" s="222">
        <v>-212012.9166</v>
      </c>
    </row>
    <row r="19" spans="1:25" ht="10.5" x14ac:dyDescent="0.25">
      <c r="A19" s="122" t="s">
        <v>280</v>
      </c>
      <c r="B19" s="123"/>
      <c r="C19" s="123">
        <v>4613</v>
      </c>
      <c r="D19" s="108" t="s">
        <v>232</v>
      </c>
      <c r="E19" s="109"/>
      <c r="F19" s="196">
        <v>2987541.9302400001</v>
      </c>
      <c r="G19" s="197">
        <v>170432.26479999698</v>
      </c>
      <c r="H19" s="197">
        <v>72391.580800041411</v>
      </c>
      <c r="I19" s="197">
        <v>291558.06009606225</v>
      </c>
      <c r="J19" s="197">
        <v>0</v>
      </c>
      <c r="K19" s="197">
        <v>181745.8230376865</v>
      </c>
      <c r="L19" s="197">
        <v>21878.499999948526</v>
      </c>
      <c r="M19" s="112">
        <v>121319.408</v>
      </c>
      <c r="N19" s="197">
        <v>0</v>
      </c>
      <c r="O19" s="112">
        <v>29607.428143999994</v>
      </c>
      <c r="P19" s="113"/>
      <c r="Q19" s="113"/>
      <c r="R19" s="197">
        <v>0</v>
      </c>
      <c r="S19" s="111"/>
      <c r="T19" s="199">
        <v>0</v>
      </c>
      <c r="U19" s="115">
        <v>135025.05515802745</v>
      </c>
      <c r="V19" s="115"/>
      <c r="W19" s="116">
        <v>4011500.0502757626</v>
      </c>
      <c r="Y19" s="222">
        <v>-118503.95759999999</v>
      </c>
    </row>
    <row r="20" spans="1:25" ht="10.5" x14ac:dyDescent="0.25">
      <c r="A20" s="122" t="s">
        <v>280</v>
      </c>
      <c r="B20" s="123"/>
      <c r="C20" s="123">
        <v>4101</v>
      </c>
      <c r="D20" s="108" t="s">
        <v>345</v>
      </c>
      <c r="E20" s="109"/>
      <c r="F20" s="196">
        <v>7336389.6345600002</v>
      </c>
      <c r="G20" s="197">
        <v>634146.44719998876</v>
      </c>
      <c r="H20" s="197">
        <v>296147.37600016961</v>
      </c>
      <c r="I20" s="197">
        <v>790891.52239975019</v>
      </c>
      <c r="J20" s="197">
        <v>0</v>
      </c>
      <c r="K20" s="197">
        <v>711434.67114877957</v>
      </c>
      <c r="L20" s="197">
        <v>210078.98981104908</v>
      </c>
      <c r="M20" s="112">
        <v>121319.408</v>
      </c>
      <c r="N20" s="197">
        <v>0</v>
      </c>
      <c r="O20" s="112">
        <v>69397.676640000005</v>
      </c>
      <c r="P20" s="197">
        <v>1199658.7598985399</v>
      </c>
      <c r="Q20" s="113"/>
      <c r="R20" s="197">
        <v>0</v>
      </c>
      <c r="S20" s="111"/>
      <c r="T20" s="199">
        <v>0</v>
      </c>
      <c r="U20" s="115">
        <v>0</v>
      </c>
      <c r="V20" s="115"/>
      <c r="W20" s="116">
        <v>11369464.485658277</v>
      </c>
      <c r="Y20" s="222">
        <v>-316542.63870000001</v>
      </c>
    </row>
    <row r="21" spans="1:25" ht="10.5" x14ac:dyDescent="0.25">
      <c r="A21" s="106" t="s">
        <v>279</v>
      </c>
      <c r="B21" s="107" t="s">
        <v>233</v>
      </c>
      <c r="C21" s="107">
        <v>5401</v>
      </c>
      <c r="D21" s="106" t="s">
        <v>234</v>
      </c>
      <c r="E21" s="109"/>
      <c r="F21" s="196">
        <v>6828996.4646400008</v>
      </c>
      <c r="G21" s="197">
        <v>565800.51359998982</v>
      </c>
      <c r="H21" s="197">
        <v>269823.16480015457</v>
      </c>
      <c r="I21" s="197">
        <v>565730.50239982142</v>
      </c>
      <c r="J21" s="197">
        <v>0</v>
      </c>
      <c r="K21" s="197">
        <v>736833.4689915732</v>
      </c>
      <c r="L21" s="197">
        <v>68181.153259463288</v>
      </c>
      <c r="M21" s="112">
        <v>121319.408</v>
      </c>
      <c r="N21" s="197">
        <v>0</v>
      </c>
      <c r="O21" s="155">
        <v>55633.546751999995</v>
      </c>
      <c r="P21" s="197">
        <v>1229048.8695351982</v>
      </c>
      <c r="Q21" s="113"/>
      <c r="R21" s="197">
        <v>-16854.949236123266</v>
      </c>
      <c r="S21" s="111"/>
      <c r="T21" s="199">
        <v>0</v>
      </c>
      <c r="U21" s="115">
        <v>0</v>
      </c>
      <c r="V21" s="115"/>
      <c r="W21" s="116">
        <v>10424512.142742081</v>
      </c>
      <c r="Y21" s="222">
        <v>-291392.61540000001</v>
      </c>
    </row>
    <row r="22" spans="1:25" ht="10.5" x14ac:dyDescent="0.25">
      <c r="A22" s="122" t="s">
        <v>280</v>
      </c>
      <c r="B22" s="123"/>
      <c r="C22" s="123">
        <v>4502</v>
      </c>
      <c r="D22" s="108" t="s">
        <v>235</v>
      </c>
      <c r="E22" s="109"/>
      <c r="F22" s="196">
        <v>7295199.0451199999</v>
      </c>
      <c r="G22" s="197">
        <v>86513.839999998469</v>
      </c>
      <c r="H22" s="197">
        <v>31024.963200017777</v>
      </c>
      <c r="I22" s="197">
        <v>18627.979999994124</v>
      </c>
      <c r="J22" s="197">
        <v>0</v>
      </c>
      <c r="K22" s="197">
        <v>412137.50537203625</v>
      </c>
      <c r="L22" s="197">
        <v>1530.2447999963968</v>
      </c>
      <c r="M22" s="112">
        <v>121319.408</v>
      </c>
      <c r="N22" s="197">
        <v>106989.29995013788</v>
      </c>
      <c r="O22" s="112">
        <v>26880</v>
      </c>
      <c r="P22" s="113"/>
      <c r="Q22" s="113"/>
      <c r="R22" s="197">
        <v>0</v>
      </c>
      <c r="S22" s="111"/>
      <c r="T22" s="199">
        <v>508997.01350795606</v>
      </c>
      <c r="U22" s="115">
        <v>0</v>
      </c>
      <c r="V22" s="115"/>
      <c r="W22" s="116">
        <v>8609219.2999501377</v>
      </c>
      <c r="Y22" s="222">
        <v>-236769.87710000001</v>
      </c>
    </row>
    <row r="23" spans="1:25" ht="10.5" x14ac:dyDescent="0.25">
      <c r="A23" s="122" t="s">
        <v>280</v>
      </c>
      <c r="B23" s="123"/>
      <c r="C23" s="123">
        <v>4616</v>
      </c>
      <c r="D23" s="108" t="s">
        <v>236</v>
      </c>
      <c r="E23" s="109"/>
      <c r="F23" s="196">
        <v>6574723.7875200007</v>
      </c>
      <c r="G23" s="197">
        <v>327022.31519999442</v>
      </c>
      <c r="H23" s="197">
        <v>145723.3120000831</v>
      </c>
      <c r="I23" s="197">
        <v>414896.3727998698</v>
      </c>
      <c r="J23" s="197">
        <v>0</v>
      </c>
      <c r="K23" s="197">
        <v>547139.94067983434</v>
      </c>
      <c r="L23" s="197">
        <v>1530.244799996397</v>
      </c>
      <c r="M23" s="112">
        <v>121319.408</v>
      </c>
      <c r="N23" s="197">
        <v>0</v>
      </c>
      <c r="O23" s="112">
        <v>38656</v>
      </c>
      <c r="P23" s="113"/>
      <c r="Q23" s="113"/>
      <c r="R23" s="197">
        <v>0</v>
      </c>
      <c r="S23" s="111"/>
      <c r="T23" s="199">
        <v>0</v>
      </c>
      <c r="U23" s="115">
        <v>0</v>
      </c>
      <c r="V23" s="115"/>
      <c r="W23" s="116">
        <v>8171011.3809997784</v>
      </c>
      <c r="Y23" s="222">
        <v>-249430.9026</v>
      </c>
    </row>
    <row r="24" spans="1:25" ht="10.5" x14ac:dyDescent="0.25">
      <c r="A24" s="122" t="s">
        <v>281</v>
      </c>
      <c r="B24" s="123"/>
      <c r="C24" s="123">
        <v>4004</v>
      </c>
      <c r="D24" s="108" t="s">
        <v>228</v>
      </c>
      <c r="E24" s="109"/>
      <c r="F24" s="196">
        <v>4012409.8828800004</v>
      </c>
      <c r="G24" s="197">
        <v>223205.70719999631</v>
      </c>
      <c r="H24" s="197">
        <v>102006.31840005833</v>
      </c>
      <c r="I24" s="197">
        <v>385486.66799987829</v>
      </c>
      <c r="J24" s="197">
        <v>0</v>
      </c>
      <c r="K24" s="197">
        <v>246734.67262336673</v>
      </c>
      <c r="L24" s="197">
        <v>31388.679921877279</v>
      </c>
      <c r="M24" s="112">
        <v>121319.408</v>
      </c>
      <c r="N24" s="197">
        <v>0</v>
      </c>
      <c r="O24" s="112">
        <v>28592.543007999997</v>
      </c>
      <c r="P24" s="113"/>
      <c r="Q24" s="113"/>
      <c r="R24" s="197">
        <v>0</v>
      </c>
      <c r="S24" s="111"/>
      <c r="T24" s="199">
        <v>0</v>
      </c>
      <c r="U24" s="115">
        <v>0</v>
      </c>
      <c r="V24" s="115"/>
      <c r="W24" s="116">
        <v>5151143.8800331773</v>
      </c>
      <c r="Y24" s="222">
        <v>-157070.12719999999</v>
      </c>
    </row>
    <row r="25" spans="1:25" ht="10.5" x14ac:dyDescent="0.25">
      <c r="A25" s="122" t="s">
        <v>280</v>
      </c>
      <c r="B25" s="123"/>
      <c r="C25" s="123">
        <v>4027</v>
      </c>
      <c r="D25" s="108" t="s">
        <v>237</v>
      </c>
      <c r="E25" s="109"/>
      <c r="F25" s="196">
        <v>3965962.4524800004</v>
      </c>
      <c r="G25" s="197">
        <v>351246.19039999368</v>
      </c>
      <c r="H25" s="197">
        <v>151834.28960008683</v>
      </c>
      <c r="I25" s="197">
        <v>404324.68159987306</v>
      </c>
      <c r="J25" s="197">
        <v>4256.6809596565445</v>
      </c>
      <c r="K25" s="197">
        <v>472790.37755845446</v>
      </c>
      <c r="L25" s="197">
        <v>111924.80165490889</v>
      </c>
      <c r="M25" s="112">
        <v>121319.408</v>
      </c>
      <c r="N25" s="197">
        <v>0</v>
      </c>
      <c r="O25" s="112">
        <v>30099.961056</v>
      </c>
      <c r="P25" s="113"/>
      <c r="Q25" s="113"/>
      <c r="R25" s="197">
        <v>0</v>
      </c>
      <c r="S25" s="111"/>
      <c r="T25" s="199">
        <v>0</v>
      </c>
      <c r="U25" s="115">
        <v>0</v>
      </c>
      <c r="V25" s="115"/>
      <c r="W25" s="116">
        <v>5613758.8433089741</v>
      </c>
      <c r="Y25" s="222">
        <v>-174025.83970000001</v>
      </c>
    </row>
    <row r="26" spans="1:25" ht="10.5" x14ac:dyDescent="0.25">
      <c r="A26" s="122" t="s">
        <v>280</v>
      </c>
      <c r="B26" s="123"/>
      <c r="C26" s="123">
        <v>4032</v>
      </c>
      <c r="D26" s="108" t="s">
        <v>217</v>
      </c>
      <c r="E26" s="109"/>
      <c r="F26" s="196">
        <v>6719827.0003200006</v>
      </c>
      <c r="G26" s="197">
        <v>455927.93679999205</v>
      </c>
      <c r="H26" s="197">
        <v>211533.84000012089</v>
      </c>
      <c r="I26" s="197">
        <v>531361.26217417698</v>
      </c>
      <c r="J26" s="197">
        <v>0</v>
      </c>
      <c r="K26" s="197">
        <v>631781.63664525351</v>
      </c>
      <c r="L26" s="197">
        <v>1530.2447999963968</v>
      </c>
      <c r="M26" s="112">
        <v>121319.408</v>
      </c>
      <c r="N26" s="197">
        <v>0</v>
      </c>
      <c r="O26" s="112">
        <v>51712</v>
      </c>
      <c r="P26" s="113"/>
      <c r="Q26" s="113"/>
      <c r="R26" s="197">
        <v>0</v>
      </c>
      <c r="S26" s="111"/>
      <c r="T26" s="199">
        <v>0</v>
      </c>
      <c r="U26" s="115">
        <v>0</v>
      </c>
      <c r="V26" s="115"/>
      <c r="W26" s="116">
        <v>8724993.3287395388</v>
      </c>
      <c r="Y26" s="222">
        <v>-272325.56510000001</v>
      </c>
    </row>
    <row r="27" spans="1:25" ht="10.5" x14ac:dyDescent="0.25">
      <c r="A27" s="122" t="s">
        <v>280</v>
      </c>
      <c r="B27" s="123"/>
      <c r="C27" s="123">
        <v>4019</v>
      </c>
      <c r="D27" s="108" t="s">
        <v>238</v>
      </c>
      <c r="E27" s="109"/>
      <c r="F27" s="196">
        <v>4005496.7769600004</v>
      </c>
      <c r="G27" s="197">
        <v>321831.48479999445</v>
      </c>
      <c r="H27" s="197">
        <v>143372.93600008212</v>
      </c>
      <c r="I27" s="197">
        <v>411660.85519987036</v>
      </c>
      <c r="J27" s="197">
        <v>0</v>
      </c>
      <c r="K27" s="197">
        <v>480319.62707486708</v>
      </c>
      <c r="L27" s="197">
        <v>66239.346599844008</v>
      </c>
      <c r="M27" s="112">
        <v>121319.408</v>
      </c>
      <c r="N27" s="197">
        <v>0</v>
      </c>
      <c r="O27" s="112">
        <v>27447.740464000002</v>
      </c>
      <c r="P27" s="113"/>
      <c r="Q27" s="113"/>
      <c r="R27" s="197">
        <v>0</v>
      </c>
      <c r="S27" s="111"/>
      <c r="T27" s="199">
        <v>0</v>
      </c>
      <c r="U27" s="115">
        <v>0</v>
      </c>
      <c r="V27" s="115"/>
      <c r="W27" s="116">
        <v>5577688.1750986585</v>
      </c>
      <c r="Y27" s="222">
        <v>-170992.35440000001</v>
      </c>
    </row>
    <row r="28" spans="1:25" ht="10.5" x14ac:dyDescent="0.25">
      <c r="A28" s="122" t="s">
        <v>281</v>
      </c>
      <c r="B28" s="123"/>
      <c r="C28" s="123">
        <v>4013</v>
      </c>
      <c r="D28" s="108" t="s">
        <v>239</v>
      </c>
      <c r="E28" s="109"/>
      <c r="F28" s="196">
        <v>1774651.8988800002</v>
      </c>
      <c r="G28" s="197">
        <v>160915.74239999717</v>
      </c>
      <c r="H28" s="197">
        <v>73801.806400042187</v>
      </c>
      <c r="I28" s="197">
        <v>192400.77919993942</v>
      </c>
      <c r="J28" s="197">
        <v>0</v>
      </c>
      <c r="K28" s="197">
        <v>214152.54932997641</v>
      </c>
      <c r="L28" s="197">
        <v>38359.236226324771</v>
      </c>
      <c r="M28" s="112">
        <v>121319.408</v>
      </c>
      <c r="N28" s="197">
        <v>0</v>
      </c>
      <c r="O28" s="112">
        <v>11980.800000000001</v>
      </c>
      <c r="P28" s="113"/>
      <c r="Q28" s="113"/>
      <c r="R28" s="197">
        <v>0</v>
      </c>
      <c r="S28" s="111"/>
      <c r="T28" s="199">
        <v>0</v>
      </c>
      <c r="U28" s="115">
        <v>0</v>
      </c>
      <c r="V28" s="115"/>
      <c r="W28" s="116">
        <v>2587582.2204362801</v>
      </c>
      <c r="Y28" s="222">
        <v>-80438.868199999997</v>
      </c>
    </row>
    <row r="29" spans="1:25" ht="10.5" x14ac:dyDescent="0.25">
      <c r="A29" s="106" t="s">
        <v>279</v>
      </c>
      <c r="B29" s="107" t="s">
        <v>240</v>
      </c>
      <c r="C29" s="107">
        <v>4112</v>
      </c>
      <c r="D29" s="108" t="s">
        <v>241</v>
      </c>
      <c r="E29" s="109"/>
      <c r="F29" s="196">
        <v>4964546.2003199998</v>
      </c>
      <c r="G29" s="197">
        <v>207633.21599999646</v>
      </c>
      <c r="H29" s="197">
        <v>85083.611200048821</v>
      </c>
      <c r="I29" s="197">
        <v>137488.79411204884</v>
      </c>
      <c r="J29" s="197">
        <v>0</v>
      </c>
      <c r="K29" s="197">
        <v>415684.16770605237</v>
      </c>
      <c r="L29" s="197">
        <v>3060.4895999928003</v>
      </c>
      <c r="M29" s="112">
        <v>121319.408</v>
      </c>
      <c r="N29" s="197">
        <v>0</v>
      </c>
      <c r="O29" s="112">
        <v>33704.753183999994</v>
      </c>
      <c r="P29" s="113"/>
      <c r="Q29" s="113"/>
      <c r="R29" s="197">
        <v>-11062.136812468887</v>
      </c>
      <c r="S29" s="111"/>
      <c r="T29" s="199">
        <v>0</v>
      </c>
      <c r="U29" s="115">
        <v>0</v>
      </c>
      <c r="V29" s="115"/>
      <c r="W29" s="116">
        <v>5957458.5033096699</v>
      </c>
      <c r="Y29" s="222">
        <v>-183632.37650000001</v>
      </c>
    </row>
    <row r="30" spans="1:25" ht="10.5" x14ac:dyDescent="0.25">
      <c r="A30" s="122" t="s">
        <v>280</v>
      </c>
      <c r="B30" s="123"/>
      <c r="C30" s="123">
        <v>4039</v>
      </c>
      <c r="D30" s="108" t="s">
        <v>349</v>
      </c>
      <c r="E30" s="109"/>
      <c r="F30" s="196">
        <v>4230892.8345600003</v>
      </c>
      <c r="G30" s="197">
        <v>271653.45759999537</v>
      </c>
      <c r="H30" s="197">
        <v>111877.8976000642</v>
      </c>
      <c r="I30" s="197">
        <v>250282.16063558694</v>
      </c>
      <c r="J30" s="197">
        <v>0</v>
      </c>
      <c r="K30" s="197">
        <v>398063.80962337425</v>
      </c>
      <c r="L30" s="197">
        <v>40194.197696488496</v>
      </c>
      <c r="M30" s="112">
        <v>121319.408</v>
      </c>
      <c r="N30" s="197">
        <v>0</v>
      </c>
      <c r="O30" s="112">
        <v>23842.948336000001</v>
      </c>
      <c r="P30" s="113"/>
      <c r="Q30" s="113"/>
      <c r="R30" s="197">
        <v>0</v>
      </c>
      <c r="S30" s="111"/>
      <c r="T30" s="199">
        <v>0</v>
      </c>
      <c r="U30" s="115">
        <v>0</v>
      </c>
      <c r="V30" s="115"/>
      <c r="W30" s="116">
        <v>5448126.7140515093</v>
      </c>
      <c r="Y30" s="222">
        <v>-170624.29550000001</v>
      </c>
    </row>
    <row r="31" spans="1:25" ht="10.5" x14ac:dyDescent="0.25">
      <c r="A31" s="122" t="s">
        <v>280</v>
      </c>
      <c r="B31" s="123"/>
      <c r="C31" s="123">
        <v>4006</v>
      </c>
      <c r="D31" s="108" t="s">
        <v>227</v>
      </c>
      <c r="E31" s="109"/>
      <c r="F31" s="196">
        <v>3870187.1308800001</v>
      </c>
      <c r="G31" s="197">
        <v>275114.01119999506</v>
      </c>
      <c r="H31" s="197">
        <v>120809.32640006917</v>
      </c>
      <c r="I31" s="197">
        <v>282220.9518094816</v>
      </c>
      <c r="J31" s="197">
        <v>21549.055157926992</v>
      </c>
      <c r="K31" s="197">
        <v>388635.22544724186</v>
      </c>
      <c r="L31" s="197">
        <v>56686.596777672356</v>
      </c>
      <c r="M31" s="112">
        <v>121319.408</v>
      </c>
      <c r="N31" s="197">
        <v>0</v>
      </c>
      <c r="O31" s="112">
        <v>38145.111136</v>
      </c>
      <c r="P31" s="113"/>
      <c r="Q31" s="113"/>
      <c r="R31" s="197">
        <v>0</v>
      </c>
      <c r="S31" s="111"/>
      <c r="T31" s="199">
        <v>0</v>
      </c>
      <c r="U31" s="115">
        <v>126234.45630929247</v>
      </c>
      <c r="V31" s="115"/>
      <c r="W31" s="116">
        <v>5300901.2731176792</v>
      </c>
      <c r="Y31" s="222">
        <v>-160185.6256</v>
      </c>
    </row>
    <row r="32" spans="1:25" ht="10.5" x14ac:dyDescent="0.25">
      <c r="A32" s="106" t="s">
        <v>279</v>
      </c>
      <c r="B32" s="107" t="s">
        <v>242</v>
      </c>
      <c r="C32" s="107">
        <v>4023</v>
      </c>
      <c r="D32" s="106" t="s">
        <v>243</v>
      </c>
      <c r="E32" s="109"/>
      <c r="F32" s="196">
        <v>6944142.8851200007</v>
      </c>
      <c r="G32" s="197">
        <v>352111.32879999367</v>
      </c>
      <c r="H32" s="197">
        <v>139142.25920007937</v>
      </c>
      <c r="I32" s="197">
        <v>582728.22159981623</v>
      </c>
      <c r="J32" s="197">
        <v>0</v>
      </c>
      <c r="K32" s="197">
        <v>525789.4741274222</v>
      </c>
      <c r="L32" s="197">
        <v>31535.596514777131</v>
      </c>
      <c r="M32" s="112">
        <v>121319.408</v>
      </c>
      <c r="N32" s="197">
        <v>147844.2893311402</v>
      </c>
      <c r="O32" s="155">
        <v>40850.21</v>
      </c>
      <c r="P32" s="113"/>
      <c r="Q32" s="113"/>
      <c r="R32" s="197">
        <v>-15821.59463895539</v>
      </c>
      <c r="S32" s="111"/>
      <c r="T32" s="199">
        <v>0</v>
      </c>
      <c r="U32" s="115">
        <v>0</v>
      </c>
      <c r="V32" s="115"/>
      <c r="W32" s="116">
        <v>8869642.0780542754</v>
      </c>
      <c r="Y32" s="222">
        <v>-264239.27149999997</v>
      </c>
    </row>
    <row r="33" spans="1:100" ht="10.5" x14ac:dyDescent="0.25">
      <c r="A33" s="106" t="s">
        <v>279</v>
      </c>
      <c r="B33" s="107" t="s">
        <v>244</v>
      </c>
      <c r="C33" s="107">
        <v>4610</v>
      </c>
      <c r="D33" s="106" t="s">
        <v>245</v>
      </c>
      <c r="E33" s="109"/>
      <c r="F33" s="196">
        <v>3561689.7792000002</v>
      </c>
      <c r="G33" s="197">
        <v>203307.52399999613</v>
      </c>
      <c r="H33" s="197">
        <v>89784.363200051477</v>
      </c>
      <c r="I33" s="197">
        <v>285655.69759991003</v>
      </c>
      <c r="J33" s="197">
        <v>0</v>
      </c>
      <c r="K33" s="197">
        <v>420657.60200983193</v>
      </c>
      <c r="L33" s="197">
        <v>27618.251993500598</v>
      </c>
      <c r="M33" s="112">
        <v>121319.408</v>
      </c>
      <c r="N33" s="197">
        <v>0</v>
      </c>
      <c r="O33" s="155">
        <v>19968</v>
      </c>
      <c r="P33" s="113"/>
      <c r="Q33" s="113"/>
      <c r="R33" s="197">
        <v>-8256.393701385743</v>
      </c>
      <c r="S33" s="111"/>
      <c r="T33" s="199">
        <v>0</v>
      </c>
      <c r="U33" s="115">
        <v>0</v>
      </c>
      <c r="V33" s="115"/>
      <c r="W33" s="116">
        <v>4721744.2323019048</v>
      </c>
      <c r="Y33" s="222">
        <v>-140574.4883</v>
      </c>
    </row>
    <row r="34" spans="1:100" ht="10.5" x14ac:dyDescent="0.25">
      <c r="A34" s="122" t="s">
        <v>280</v>
      </c>
      <c r="B34" s="123"/>
      <c r="C34" s="123">
        <v>4040</v>
      </c>
      <c r="D34" s="108" t="s">
        <v>218</v>
      </c>
      <c r="E34" s="109"/>
      <c r="F34" s="196">
        <v>6234109.2979199998</v>
      </c>
      <c r="G34" s="197">
        <v>421322.40079999203</v>
      </c>
      <c r="H34" s="197">
        <v>185679.70400010634</v>
      </c>
      <c r="I34" s="197">
        <v>532455.17919983179</v>
      </c>
      <c r="J34" s="197">
        <v>0</v>
      </c>
      <c r="K34" s="197">
        <v>662323.99017543404</v>
      </c>
      <c r="L34" s="197">
        <v>27565.464814614075</v>
      </c>
      <c r="M34" s="112">
        <v>121319.408</v>
      </c>
      <c r="N34" s="197">
        <v>0</v>
      </c>
      <c r="O34" s="112">
        <v>30720</v>
      </c>
      <c r="P34" s="113"/>
      <c r="Q34" s="113"/>
      <c r="R34" s="197">
        <v>0</v>
      </c>
      <c r="S34" s="111"/>
      <c r="T34" s="199">
        <v>0</v>
      </c>
      <c r="U34" s="115">
        <v>0</v>
      </c>
      <c r="V34" s="115"/>
      <c r="W34" s="116">
        <v>8215495.4449099777</v>
      </c>
      <c r="Y34" s="222">
        <v>-252675.4216</v>
      </c>
    </row>
    <row r="35" spans="1:100" ht="10.5" x14ac:dyDescent="0.25">
      <c r="A35" s="106" t="s">
        <v>279</v>
      </c>
      <c r="B35" s="107" t="s">
        <v>246</v>
      </c>
      <c r="C35" s="107">
        <v>4074</v>
      </c>
      <c r="D35" s="108" t="s">
        <v>247</v>
      </c>
      <c r="E35" s="109"/>
      <c r="F35" s="196">
        <v>6000287.8924800009</v>
      </c>
      <c r="G35" s="197">
        <v>300203.02479999425</v>
      </c>
      <c r="H35" s="197">
        <v>133031.28160007636</v>
      </c>
      <c r="I35" s="197">
        <v>310769.7151999023</v>
      </c>
      <c r="J35" s="197">
        <v>0</v>
      </c>
      <c r="K35" s="197">
        <v>534287.85153467918</v>
      </c>
      <c r="L35" s="197">
        <v>9210.709146475132</v>
      </c>
      <c r="M35" s="112">
        <v>121319.408</v>
      </c>
      <c r="N35" s="197">
        <v>0</v>
      </c>
      <c r="O35" s="112">
        <v>244485.00559999997</v>
      </c>
      <c r="P35" s="197">
        <v>872931.34595665417</v>
      </c>
      <c r="Q35" s="113"/>
      <c r="R35" s="197">
        <v>-13656.835208889894</v>
      </c>
      <c r="S35" s="111"/>
      <c r="T35" s="199">
        <v>0</v>
      </c>
      <c r="U35" s="115">
        <v>0</v>
      </c>
      <c r="V35" s="115"/>
      <c r="W35" s="116">
        <v>8512869.3991088942</v>
      </c>
      <c r="Y35" s="222">
        <v>-228238.5123</v>
      </c>
    </row>
    <row r="36" spans="1:100" ht="10.5" x14ac:dyDescent="0.25">
      <c r="A36" s="122" t="s">
        <v>280</v>
      </c>
      <c r="B36" s="123"/>
      <c r="C36" s="123">
        <v>4028</v>
      </c>
      <c r="D36" s="108" t="s">
        <v>248</v>
      </c>
      <c r="E36" s="109"/>
      <c r="F36" s="196">
        <v>4085933.6448000004</v>
      </c>
      <c r="G36" s="197">
        <v>396233.38719999272</v>
      </c>
      <c r="H36" s="197">
        <v>159355.49280009116</v>
      </c>
      <c r="I36" s="197">
        <v>461988.90639985522</v>
      </c>
      <c r="J36" s="197">
        <v>24108.532364528164</v>
      </c>
      <c r="K36" s="197">
        <v>516769.56827213051</v>
      </c>
      <c r="L36" s="197">
        <v>39974.036331981391</v>
      </c>
      <c r="M36" s="112">
        <v>121319.408</v>
      </c>
      <c r="N36" s="197">
        <v>0</v>
      </c>
      <c r="O36" s="112">
        <v>54272</v>
      </c>
      <c r="P36" s="197">
        <v>939773.39985684655</v>
      </c>
      <c r="Q36" s="113"/>
      <c r="R36" s="197">
        <v>0</v>
      </c>
      <c r="S36" s="111"/>
      <c r="T36" s="199">
        <v>0</v>
      </c>
      <c r="U36" s="115">
        <v>0</v>
      </c>
      <c r="V36" s="115"/>
      <c r="W36" s="116">
        <v>6799728.3760254271</v>
      </c>
      <c r="Y36" s="222">
        <v>-184119.45439999999</v>
      </c>
    </row>
    <row r="37" spans="1:100" ht="10.5" x14ac:dyDescent="0.25">
      <c r="A37" s="122" t="s">
        <v>280</v>
      </c>
      <c r="B37" s="123"/>
      <c r="C37" s="123">
        <v>6909</v>
      </c>
      <c r="D37" s="108" t="s">
        <v>369</v>
      </c>
      <c r="E37" s="109"/>
      <c r="F37" s="196">
        <v>3161521.7625600002</v>
      </c>
      <c r="G37" s="197">
        <v>201577.2471999964</v>
      </c>
      <c r="H37" s="197">
        <v>86963.912000049895</v>
      </c>
      <c r="I37" s="197">
        <v>262421.98079991731</v>
      </c>
      <c r="J37" s="197">
        <v>0</v>
      </c>
      <c r="K37" s="197">
        <v>355506.72203639511</v>
      </c>
      <c r="L37" s="197">
        <v>45907.343999891884</v>
      </c>
      <c r="M37" s="112">
        <v>121319.408</v>
      </c>
      <c r="N37" s="197">
        <v>0</v>
      </c>
      <c r="O37" s="112">
        <v>31968.615823999997</v>
      </c>
      <c r="P37" s="197">
        <v>706770.01795116183</v>
      </c>
      <c r="Q37" s="113"/>
      <c r="R37" s="197">
        <v>0</v>
      </c>
      <c r="S37" s="111"/>
      <c r="T37" s="199">
        <v>0</v>
      </c>
      <c r="U37" s="115">
        <v>204516.6567545007</v>
      </c>
      <c r="V37" s="115"/>
      <c r="W37" s="116">
        <v>5178473.6671259124</v>
      </c>
      <c r="Y37" s="222">
        <v>-128215.51119999999</v>
      </c>
    </row>
    <row r="38" spans="1:100" ht="10.5" x14ac:dyDescent="0.25">
      <c r="A38" s="122" t="s">
        <v>281</v>
      </c>
      <c r="B38" s="108"/>
      <c r="C38" s="123">
        <v>9998</v>
      </c>
      <c r="D38" s="108" t="s">
        <v>224</v>
      </c>
      <c r="E38" s="109"/>
      <c r="F38" s="196">
        <v>2377412.3251200002</v>
      </c>
      <c r="G38" s="197">
        <v>161503.84959937987</v>
      </c>
      <c r="H38" s="197">
        <v>70426.40531115148</v>
      </c>
      <c r="I38" s="197">
        <v>256681.01533356597</v>
      </c>
      <c r="J38" s="197">
        <v>0</v>
      </c>
      <c r="K38" s="197">
        <v>106877.95326212922</v>
      </c>
      <c r="L38" s="197">
        <v>22351.727362980568</v>
      </c>
      <c r="M38" s="112">
        <v>121319.408</v>
      </c>
      <c r="N38" s="197">
        <v>0</v>
      </c>
      <c r="O38" s="112">
        <v>7628.8</v>
      </c>
      <c r="P38" s="113"/>
      <c r="Q38" s="197">
        <v>123185.44852144975</v>
      </c>
      <c r="R38" s="197">
        <v>0</v>
      </c>
      <c r="S38" s="111"/>
      <c r="T38" s="199">
        <v>0</v>
      </c>
      <c r="U38" s="115">
        <v>0</v>
      </c>
      <c r="V38" s="115"/>
      <c r="W38" s="116">
        <v>3247386.9325106568</v>
      </c>
      <c r="Y38" s="222">
        <v>-98686.413799999995</v>
      </c>
    </row>
    <row r="39" spans="1:100" ht="11" thickBot="1" x14ac:dyDescent="0.3">
      <c r="A39" s="122" t="s">
        <v>281</v>
      </c>
      <c r="B39" s="108"/>
      <c r="C39" s="123">
        <v>9997</v>
      </c>
      <c r="D39" s="108" t="s">
        <v>231</v>
      </c>
      <c r="E39" s="109"/>
      <c r="F39" s="196">
        <v>2009265.4310400002</v>
      </c>
      <c r="G39" s="197">
        <v>101088.0945846135</v>
      </c>
      <c r="H39" s="197">
        <v>42596.045046178253</v>
      </c>
      <c r="I39" s="197">
        <v>203261.36276916656</v>
      </c>
      <c r="J39" s="197">
        <v>0</v>
      </c>
      <c r="K39" s="197">
        <v>150894.00146239833</v>
      </c>
      <c r="L39" s="197">
        <v>32841.407630691865</v>
      </c>
      <c r="M39" s="112">
        <v>121319.408</v>
      </c>
      <c r="N39" s="197">
        <v>0</v>
      </c>
      <c r="O39" s="155">
        <v>7065.6</v>
      </c>
      <c r="P39" s="113"/>
      <c r="Q39" s="197">
        <v>13306.017824268802</v>
      </c>
      <c r="R39" s="197">
        <v>0</v>
      </c>
      <c r="S39" s="111"/>
      <c r="T39" s="199">
        <v>0</v>
      </c>
      <c r="U39" s="115">
        <v>0</v>
      </c>
      <c r="V39" s="115"/>
      <c r="W39" s="116">
        <v>2681637.3683573175</v>
      </c>
      <c r="Y39" s="222">
        <v>-78899.544999999998</v>
      </c>
    </row>
    <row r="40" spans="1:100" ht="11" hidden="1" thickBot="1" x14ac:dyDescent="0.3">
      <c r="A40" s="108"/>
      <c r="B40" s="108"/>
      <c r="C40" s="156"/>
      <c r="D40" s="108"/>
      <c r="E40" s="109"/>
      <c r="F40" s="110"/>
      <c r="G40" s="111"/>
      <c r="H40" s="111"/>
      <c r="I40" s="111"/>
      <c r="J40" s="111"/>
      <c r="K40" s="111"/>
      <c r="L40" s="111"/>
      <c r="M40" s="121"/>
      <c r="N40" s="111"/>
      <c r="O40" s="121"/>
      <c r="P40" s="111"/>
      <c r="Q40" s="113"/>
      <c r="R40" s="111"/>
      <c r="S40" s="111"/>
      <c r="T40" s="111"/>
      <c r="U40" s="157"/>
      <c r="V40" s="157"/>
      <c r="W40" s="116"/>
    </row>
    <row r="41" spans="1:100" ht="11" hidden="1" thickBot="1" x14ac:dyDescent="0.3">
      <c r="A41" s="108"/>
      <c r="B41" s="108"/>
      <c r="C41" s="156"/>
      <c r="D41" s="108"/>
      <c r="E41" s="109"/>
      <c r="F41" s="110"/>
      <c r="G41" s="111"/>
      <c r="H41" s="111"/>
      <c r="I41" s="111"/>
      <c r="J41" s="111"/>
      <c r="K41" s="111"/>
      <c r="L41" s="111"/>
      <c r="M41" s="121"/>
      <c r="N41" s="111"/>
      <c r="O41" s="121"/>
      <c r="P41" s="111"/>
      <c r="Q41" s="113"/>
      <c r="R41" s="111"/>
      <c r="S41" s="111"/>
      <c r="T41" s="111"/>
      <c r="U41" s="157"/>
      <c r="V41" s="157"/>
      <c r="W41" s="116"/>
    </row>
    <row r="42" spans="1:100" ht="11" hidden="1" thickBot="1" x14ac:dyDescent="0.3">
      <c r="A42" s="108"/>
      <c r="B42" s="108"/>
      <c r="C42" s="156"/>
      <c r="D42" s="108"/>
      <c r="E42" s="109"/>
      <c r="F42" s="110"/>
      <c r="G42" s="111"/>
      <c r="H42" s="111"/>
      <c r="I42" s="111"/>
      <c r="J42" s="111"/>
      <c r="K42" s="111"/>
      <c r="L42" s="111"/>
      <c r="M42" s="121"/>
      <c r="N42" s="111"/>
      <c r="O42" s="121"/>
      <c r="P42" s="111"/>
      <c r="Q42" s="113"/>
      <c r="R42" s="111"/>
      <c r="S42" s="111"/>
      <c r="T42" s="111"/>
      <c r="U42" s="157"/>
      <c r="V42" s="157"/>
      <c r="W42" s="116"/>
    </row>
    <row r="43" spans="1:100" s="90" customFormat="1" ht="10.5" x14ac:dyDescent="0.25">
      <c r="C43" s="85" t="s">
        <v>322</v>
      </c>
      <c r="D43" s="61" t="s">
        <v>279</v>
      </c>
      <c r="E43" s="117">
        <v>6</v>
      </c>
      <c r="F43" s="128">
        <v>35714617.42464</v>
      </c>
      <c r="G43" s="129">
        <v>1902439.3415999655</v>
      </c>
      <c r="H43" s="129">
        <v>844725.13440048334</v>
      </c>
      <c r="I43" s="129">
        <v>2129542.4717114209</v>
      </c>
      <c r="J43" s="129">
        <v>0</v>
      </c>
      <c r="K43" s="129">
        <v>3146733.3149563707</v>
      </c>
      <c r="L43" s="129">
        <v>147306.81911716046</v>
      </c>
      <c r="M43" s="129">
        <v>727916.44800000009</v>
      </c>
      <c r="N43" s="129">
        <v>181321.14256260378</v>
      </c>
      <c r="O43" s="129">
        <v>429457.51553599996</v>
      </c>
      <c r="P43" s="129">
        <v>2101980.2154918523</v>
      </c>
      <c r="Q43" s="129">
        <v>0</v>
      </c>
      <c r="R43" s="129">
        <v>-81967.235040414511</v>
      </c>
      <c r="S43" s="129">
        <v>0</v>
      </c>
      <c r="T43" s="129">
        <v>0</v>
      </c>
      <c r="U43" s="129">
        <v>0</v>
      </c>
      <c r="V43" s="129">
        <v>0</v>
      </c>
      <c r="W43" s="130">
        <v>47244072.592975453</v>
      </c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</row>
    <row r="44" spans="1:100" ht="10.5" x14ac:dyDescent="0.25">
      <c r="C44" s="85" t="s">
        <v>322</v>
      </c>
      <c r="D44" s="62" t="s">
        <v>280</v>
      </c>
      <c r="E44" s="117">
        <v>22</v>
      </c>
      <c r="F44" s="128">
        <v>113632666.31808002</v>
      </c>
      <c r="G44" s="129">
        <v>7668586.7775998628</v>
      </c>
      <c r="H44" s="129">
        <v>3416976.6288019549</v>
      </c>
      <c r="I44" s="129">
        <v>9440607.902894577</v>
      </c>
      <c r="J44" s="129">
        <v>49914.2684821117</v>
      </c>
      <c r="K44" s="129">
        <v>10801649.556666626</v>
      </c>
      <c r="L44" s="129">
        <v>1074485.7950876493</v>
      </c>
      <c r="M44" s="129">
        <v>2669026.9759999998</v>
      </c>
      <c r="N44" s="129">
        <v>106989.29995013788</v>
      </c>
      <c r="O44" s="129">
        <v>894248.82526399998</v>
      </c>
      <c r="P44" s="129">
        <v>4834073.7160007497</v>
      </c>
      <c r="Q44" s="129">
        <v>0</v>
      </c>
      <c r="R44" s="129">
        <v>0</v>
      </c>
      <c r="S44" s="129">
        <v>0</v>
      </c>
      <c r="T44" s="129">
        <v>577045.78410379787</v>
      </c>
      <c r="U44" s="129">
        <v>886600.57333092345</v>
      </c>
      <c r="V44" s="129">
        <v>0</v>
      </c>
      <c r="W44" s="116">
        <v>156052872.4222624</v>
      </c>
    </row>
    <row r="45" spans="1:100" ht="11" thickBot="1" x14ac:dyDescent="0.3">
      <c r="C45" s="133" t="s">
        <v>322</v>
      </c>
      <c r="D45" s="63" t="s">
        <v>281</v>
      </c>
      <c r="E45" s="117">
        <v>7</v>
      </c>
      <c r="F45" s="128">
        <v>19011281.318399999</v>
      </c>
      <c r="G45" s="129">
        <v>1160605.6033839777</v>
      </c>
      <c r="H45" s="129">
        <v>519167.42315756204</v>
      </c>
      <c r="I45" s="129">
        <v>1834572.2837022992</v>
      </c>
      <c r="J45" s="129">
        <v>0</v>
      </c>
      <c r="K45" s="129">
        <v>1294621.4297775037</v>
      </c>
      <c r="L45" s="129">
        <v>194402.40519770997</v>
      </c>
      <c r="M45" s="129">
        <v>849235.85600000015</v>
      </c>
      <c r="N45" s="129">
        <v>0</v>
      </c>
      <c r="O45" s="129">
        <v>122883.49134400001</v>
      </c>
      <c r="P45" s="129">
        <v>0</v>
      </c>
      <c r="Q45" s="129">
        <v>136491.46634571857</v>
      </c>
      <c r="R45" s="129">
        <v>0</v>
      </c>
      <c r="S45" s="129">
        <v>0</v>
      </c>
      <c r="T45" s="129">
        <v>0</v>
      </c>
      <c r="U45" s="129">
        <v>0</v>
      </c>
      <c r="V45" s="129">
        <v>0</v>
      </c>
      <c r="W45" s="134">
        <v>25123261.27730877</v>
      </c>
    </row>
    <row r="46" spans="1:100" ht="10.5" x14ac:dyDescent="0.25">
      <c r="C46" s="133"/>
      <c r="D46" s="63"/>
      <c r="E46" s="109"/>
      <c r="F46" s="128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9"/>
    </row>
    <row r="47" spans="1:100" s="136" customFormat="1" ht="10.5" x14ac:dyDescent="0.25">
      <c r="A47" s="135"/>
      <c r="B47" s="135"/>
      <c r="C47" s="91" t="s">
        <v>323</v>
      </c>
      <c r="D47" s="158"/>
      <c r="E47" s="137">
        <v>35</v>
      </c>
      <c r="F47" s="128">
        <v>168358565.06112</v>
      </c>
      <c r="G47" s="129">
        <v>10731631.722583804</v>
      </c>
      <c r="H47" s="129">
        <v>4780869.1863599997</v>
      </c>
      <c r="I47" s="129">
        <v>13404722.658308297</v>
      </c>
      <c r="J47" s="129">
        <v>49914.2684821117</v>
      </c>
      <c r="K47" s="129">
        <v>15243004.301400499</v>
      </c>
      <c r="L47" s="129">
        <v>1416195.0194025198</v>
      </c>
      <c r="M47" s="129">
        <v>4246179.2799999993</v>
      </c>
      <c r="N47" s="129">
        <v>288310.44251274166</v>
      </c>
      <c r="O47" s="129">
        <v>1446589.8321439999</v>
      </c>
      <c r="P47" s="129">
        <v>6936053.9314926025</v>
      </c>
      <c r="Q47" s="129">
        <v>136491.46634571857</v>
      </c>
      <c r="R47" s="129">
        <v>-81967.235040414511</v>
      </c>
      <c r="S47" s="129">
        <v>0</v>
      </c>
      <c r="T47" s="129">
        <v>577045.78410379787</v>
      </c>
      <c r="U47" s="129">
        <v>886600.57333092345</v>
      </c>
      <c r="V47" s="129">
        <v>0</v>
      </c>
      <c r="W47" s="132">
        <v>228420206.29254663</v>
      </c>
      <c r="Y47" s="86">
        <v>-6962038.1189999999</v>
      </c>
    </row>
    <row r="48" spans="1:100" ht="11" thickBot="1" x14ac:dyDescent="0.3">
      <c r="A48" s="138" t="s">
        <v>324</v>
      </c>
      <c r="F48" s="118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9"/>
      <c r="Y48" s="86">
        <v>-13878686.711600002</v>
      </c>
    </row>
    <row r="49" spans="1:25" ht="11" thickBot="1" x14ac:dyDescent="0.3">
      <c r="A49" s="138"/>
      <c r="D49" s="141"/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v>0</v>
      </c>
      <c r="L49" s="140">
        <v>0</v>
      </c>
      <c r="M49" s="159"/>
      <c r="N49" s="140">
        <v>0</v>
      </c>
      <c r="O49" s="117"/>
      <c r="P49" s="140">
        <v>0</v>
      </c>
      <c r="Q49" s="159"/>
      <c r="R49" s="142">
        <v>0</v>
      </c>
      <c r="S49" s="159"/>
      <c r="T49" s="142">
        <v>0</v>
      </c>
      <c r="U49" s="142">
        <v>0</v>
      </c>
      <c r="V49" s="200"/>
      <c r="W49" s="143">
        <v>228420206.29254663</v>
      </c>
      <c r="Y49" s="144">
        <v>0</v>
      </c>
    </row>
    <row r="50" spans="1:25" ht="11" thickBot="1" x14ac:dyDescent="0.3">
      <c r="A50" s="138" t="s">
        <v>324</v>
      </c>
      <c r="D50" s="145" t="s">
        <v>326</v>
      </c>
      <c r="F50" s="146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48"/>
      <c r="W50" s="149">
        <v>0</v>
      </c>
    </row>
    <row r="51" spans="1:25" x14ac:dyDescent="0.2">
      <c r="V51" s="161"/>
      <c r="W51" s="161"/>
    </row>
    <row r="52" spans="1:25" hidden="1" x14ac:dyDescent="0.2">
      <c r="D52" s="131" t="s">
        <v>331</v>
      </c>
      <c r="F52" s="93">
        <v>40745221.632358357</v>
      </c>
      <c r="H52" s="93">
        <v>4505029.9258099999</v>
      </c>
      <c r="I52" s="93">
        <v>-542902.80480000563</v>
      </c>
      <c r="J52" s="93">
        <v>30947.140290000003</v>
      </c>
      <c r="K52" s="93">
        <v>10954717.00855495</v>
      </c>
      <c r="L52" s="93">
        <v>243667.24875199981</v>
      </c>
      <c r="M52" s="93">
        <v>-1528820.7200000007</v>
      </c>
      <c r="N52" s="93">
        <v>33055.541368796024</v>
      </c>
      <c r="O52" s="93">
        <v>-186831.9640320004</v>
      </c>
      <c r="P52" s="93">
        <v>1040693.5816367045</v>
      </c>
      <c r="Q52" s="93">
        <v>195062.26634571861</v>
      </c>
      <c r="R52" s="93">
        <v>284249.06112334516</v>
      </c>
      <c r="T52" s="151">
        <v>577045.78410379787</v>
      </c>
      <c r="U52" s="151">
        <v>-994131.77755365823</v>
      </c>
      <c r="V52" s="151">
        <v>408681.21134970989</v>
      </c>
      <c r="W52" s="93">
        <v>55765683.135307722</v>
      </c>
    </row>
    <row r="53" spans="1:25" hidden="1" x14ac:dyDescent="0.2">
      <c r="D53" s="131" t="s">
        <v>332</v>
      </c>
      <c r="T53" s="218" t="s">
        <v>327</v>
      </c>
      <c r="U53" s="218"/>
      <c r="V53" s="218"/>
      <c r="W53" s="93">
        <v>2006021.322636551</v>
      </c>
    </row>
    <row r="54" spans="1:25" hidden="1" x14ac:dyDescent="0.2">
      <c r="D54" s="131" t="s">
        <v>333</v>
      </c>
      <c r="W54" s="152">
        <v>57771704.457944274</v>
      </c>
    </row>
    <row r="55" spans="1:25" hidden="1" x14ac:dyDescent="0.2">
      <c r="W55" s="144">
        <v>50040414.359356642</v>
      </c>
    </row>
    <row r="56" spans="1:25" hidden="1" x14ac:dyDescent="0.2">
      <c r="D56" s="131" t="s">
        <v>334</v>
      </c>
      <c r="W56" s="152">
        <v>55481434.074184373</v>
      </c>
    </row>
    <row r="57" spans="1:25" hidden="1" x14ac:dyDescent="0.2">
      <c r="D57" s="131" t="s">
        <v>335</v>
      </c>
      <c r="U57" s="93">
        <v>6</v>
      </c>
      <c r="V57" s="93">
        <v>0</v>
      </c>
      <c r="W57" s="162">
        <v>57245912.105322644</v>
      </c>
    </row>
    <row r="58" spans="1:25" x14ac:dyDescent="0.2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</row>
    <row r="59" spans="1:25" x14ac:dyDescent="0.2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</row>
    <row r="60" spans="1:25" x14ac:dyDescent="0.2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</row>
    <row r="61" spans="1:25" x14ac:dyDescent="0.2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</row>
    <row r="62" spans="1:25" x14ac:dyDescent="0.2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</row>
    <row r="63" spans="1:25" x14ac:dyDescent="0.2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</row>
    <row r="64" spans="1:25" x14ac:dyDescent="0.2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</row>
    <row r="65" spans="1:23" x14ac:dyDescent="0.2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</row>
    <row r="66" spans="1:23" x14ac:dyDescent="0.2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</row>
    <row r="67" spans="1:23" x14ac:dyDescent="0.2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</row>
    <row r="68" spans="1:23" x14ac:dyDescent="0.2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</row>
    <row r="69" spans="1:23" x14ac:dyDescent="0.2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</row>
    <row r="70" spans="1:23" x14ac:dyDescent="0.2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</row>
    <row r="71" spans="1:23" x14ac:dyDescent="0.2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</row>
    <row r="72" spans="1:23" x14ac:dyDescent="0.2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</row>
    <row r="73" spans="1:23" x14ac:dyDescent="0.2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</row>
    <row r="74" spans="1:23" x14ac:dyDescent="0.2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</row>
    <row r="75" spans="1:23" x14ac:dyDescent="0.2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</row>
    <row r="76" spans="1:23" x14ac:dyDescent="0.2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</row>
    <row r="77" spans="1:23" x14ac:dyDescent="0.2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</row>
    <row r="78" spans="1:23" x14ac:dyDescent="0.2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</row>
    <row r="79" spans="1:23" x14ac:dyDescent="0.2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</row>
    <row r="80" spans="1:23" x14ac:dyDescent="0.2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</row>
    <row r="81" spans="1:23" x14ac:dyDescent="0.2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</row>
    <row r="82" spans="1:23" x14ac:dyDescent="0.2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</row>
    <row r="83" spans="1:23" x14ac:dyDescent="0.2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</row>
    <row r="84" spans="1:23" x14ac:dyDescent="0.2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</row>
    <row r="85" spans="1:23" x14ac:dyDescent="0.2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</row>
    <row r="86" spans="1:23" x14ac:dyDescent="0.2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</row>
    <row r="87" spans="1:23" x14ac:dyDescent="0.2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</row>
    <row r="88" spans="1:23" x14ac:dyDescent="0.2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</row>
    <row r="89" spans="1:23" x14ac:dyDescent="0.2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</row>
    <row r="90" spans="1:23" x14ac:dyDescent="0.2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</row>
    <row r="91" spans="1:23" x14ac:dyDescent="0.2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</row>
    <row r="92" spans="1:23" x14ac:dyDescent="0.2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</row>
    <row r="93" spans="1:23" x14ac:dyDescent="0.2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</row>
    <row r="94" spans="1:23" x14ac:dyDescent="0.2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</row>
    <row r="95" spans="1:23" x14ac:dyDescent="0.2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</row>
    <row r="96" spans="1:23" x14ac:dyDescent="0.2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</row>
    <row r="97" spans="1:23" x14ac:dyDescent="0.2">
      <c r="A97" s="120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</row>
    <row r="98" spans="1:23" x14ac:dyDescent="0.2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</row>
    <row r="99" spans="1:23" x14ac:dyDescent="0.2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</row>
    <row r="100" spans="1:23" x14ac:dyDescent="0.2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</row>
    <row r="101" spans="1:23" x14ac:dyDescent="0.2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</row>
    <row r="102" spans="1:23" x14ac:dyDescent="0.2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</row>
    <row r="103" spans="1:23" x14ac:dyDescent="0.2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</row>
    <row r="104" spans="1:23" x14ac:dyDescent="0.2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</row>
    <row r="105" spans="1:23" x14ac:dyDescent="0.2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</row>
    <row r="106" spans="1:23" x14ac:dyDescent="0.2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</row>
  </sheetData>
  <mergeCells count="2">
    <mergeCell ref="F3:W3"/>
    <mergeCell ref="T53:V53"/>
  </mergeCells>
  <dataValidations count="2">
    <dataValidation type="list" allowBlank="1" showInputMessage="1" showErrorMessage="1" sqref="A5:A39">
      <formula1>$D$43:$D$45</formula1>
    </dataValidation>
    <dataValidation type="list" allowBlank="1" showInputMessage="1" showErrorMessage="1" sqref="A40:A42">
      <formula1>$A$59:$A$61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CQ232"/>
  <sheetViews>
    <sheetView workbookViewId="0">
      <pane xSplit="4" ySplit="7" topLeftCell="E180" activePane="bottomRight" state="frozen"/>
      <selection pane="topRight" activeCell="E1" sqref="E1"/>
      <selection pane="bottomLeft" activeCell="A8" sqref="A8"/>
      <selection pane="bottomRight" activeCell="D194" sqref="D194"/>
    </sheetView>
  </sheetViews>
  <sheetFormatPr defaultColWidth="9.1796875" defaultRowHeight="10" x14ac:dyDescent="0.2"/>
  <cols>
    <col min="1" max="1" width="18.54296875" style="68" customWidth="1"/>
    <col min="2" max="2" width="5.54296875" style="68" bestFit="1" customWidth="1"/>
    <col min="3" max="3" width="6.81640625" style="69" customWidth="1"/>
    <col min="4" max="4" width="40.54296875" style="68" customWidth="1"/>
    <col min="5" max="5" width="9.7265625" style="43" customWidth="1"/>
    <col min="6" max="6" width="8.81640625" style="43" customWidth="1"/>
    <col min="7" max="7" width="10" style="43" bestFit="1" customWidth="1"/>
    <col min="8" max="8" width="12.7265625" style="43" customWidth="1"/>
    <col min="9" max="9" width="11.453125" style="43" customWidth="1"/>
    <col min="10" max="10" width="9.26953125" style="43" bestFit="1" customWidth="1"/>
    <col min="11" max="11" width="1.453125" style="43" customWidth="1"/>
    <col min="12" max="12" width="10.7265625" style="65" bestFit="1" customWidth="1"/>
    <col min="13" max="13" width="1.453125" style="43" customWidth="1"/>
    <col min="14" max="14" width="10" style="43" hidden="1" customWidth="1"/>
    <col min="15" max="15" width="10.54296875" style="43" hidden="1" customWidth="1"/>
    <col min="16" max="16" width="11.453125" style="43" customWidth="1"/>
    <col min="17" max="17" width="13.81640625" style="43" hidden="1" customWidth="1"/>
    <col min="18" max="18" width="1.54296875" style="43" customWidth="1"/>
    <col min="19" max="19" width="14.1796875" style="43" customWidth="1"/>
    <col min="20" max="20" width="11.54296875" style="43" customWidth="1"/>
    <col min="21" max="21" width="1.453125" style="46" customWidth="1"/>
    <col min="22" max="22" width="9.1796875" style="43" customWidth="1"/>
    <col min="23" max="16384" width="9.1796875" style="43"/>
  </cols>
  <sheetData>
    <row r="1" spans="1:95" s="2" customFormat="1" ht="10.5" x14ac:dyDescent="0.25">
      <c r="A1" s="1" t="s">
        <v>364</v>
      </c>
      <c r="B1" s="1"/>
      <c r="D1" s="3"/>
      <c r="E1" s="3"/>
      <c r="F1" s="4"/>
      <c r="G1" s="3"/>
      <c r="H1" s="3"/>
      <c r="I1" s="4"/>
      <c r="J1" s="4"/>
      <c r="K1" s="4"/>
      <c r="L1" s="5"/>
      <c r="M1" s="4"/>
      <c r="N1" s="6"/>
      <c r="O1" s="6"/>
      <c r="P1" s="6"/>
      <c r="Q1" s="6"/>
      <c r="R1" s="6"/>
      <c r="S1" s="12"/>
      <c r="T1" s="6"/>
      <c r="U1" s="4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</row>
    <row r="2" spans="1:95" s="2" customFormat="1" ht="10.5" x14ac:dyDescent="0.25">
      <c r="A2" s="1"/>
      <c r="B2" s="1"/>
      <c r="D2" s="3"/>
      <c r="E2" s="3"/>
      <c r="F2" s="4"/>
      <c r="G2" s="7"/>
      <c r="H2" s="8"/>
      <c r="I2" s="8"/>
      <c r="J2" s="4"/>
      <c r="K2" s="4"/>
      <c r="L2" s="9"/>
      <c r="M2" s="4"/>
      <c r="N2" s="10"/>
      <c r="O2" s="11"/>
      <c r="P2" s="6"/>
      <c r="Q2" s="6"/>
      <c r="R2" s="6"/>
      <c r="S2" s="12"/>
      <c r="T2" s="6"/>
      <c r="U2" s="4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</row>
    <row r="3" spans="1:95" s="2" customFormat="1" ht="10.5" x14ac:dyDescent="0.25">
      <c r="A3" s="13" t="s">
        <v>259</v>
      </c>
      <c r="B3" s="1"/>
      <c r="D3" s="204">
        <v>3394.54304</v>
      </c>
      <c r="E3" s="15">
        <v>0</v>
      </c>
      <c r="F3" s="16" t="s">
        <v>260</v>
      </c>
      <c r="G3" s="16"/>
      <c r="H3" s="17"/>
      <c r="I3" s="46"/>
      <c r="J3" s="4"/>
      <c r="K3" s="4"/>
      <c r="L3" s="18"/>
      <c r="M3" s="4"/>
      <c r="N3" s="6"/>
      <c r="O3" s="6"/>
      <c r="P3" s="4"/>
      <c r="Q3" s="6"/>
      <c r="R3" s="6"/>
      <c r="S3" s="6"/>
      <c r="T3" s="6"/>
      <c r="U3" s="4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</row>
    <row r="4" spans="1:95" s="2" customFormat="1" ht="10.5" x14ac:dyDescent="0.25">
      <c r="A4" s="13" t="s">
        <v>261</v>
      </c>
      <c r="B4" s="19"/>
      <c r="D4" s="204">
        <v>4785.7656000000006</v>
      </c>
      <c r="E4" s="15">
        <v>0</v>
      </c>
      <c r="F4" s="16" t="s">
        <v>260</v>
      </c>
      <c r="G4" s="16"/>
      <c r="H4" s="20"/>
      <c r="I4" s="4"/>
      <c r="J4" s="4"/>
      <c r="K4" s="4"/>
      <c r="L4" s="18"/>
      <c r="M4" s="4"/>
      <c r="N4" s="21" t="s">
        <v>262</v>
      </c>
      <c r="O4" s="21" t="s">
        <v>262</v>
      </c>
      <c r="P4" s="192" t="s">
        <v>262</v>
      </c>
      <c r="Q4" s="6"/>
      <c r="R4" s="6"/>
      <c r="S4" s="192" t="s">
        <v>262</v>
      </c>
      <c r="T4" s="6"/>
      <c r="U4" s="4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</row>
    <row r="5" spans="1:95" s="2" customFormat="1" ht="10.5" x14ac:dyDescent="0.25">
      <c r="A5" s="13" t="s">
        <v>263</v>
      </c>
      <c r="B5" s="19"/>
      <c r="D5" s="204">
        <v>5393.8628800000006</v>
      </c>
      <c r="E5" s="15">
        <v>0</v>
      </c>
      <c r="F5" s="16" t="s">
        <v>260</v>
      </c>
      <c r="G5" s="16"/>
      <c r="H5" s="20"/>
      <c r="I5" s="4"/>
      <c r="J5" s="4"/>
      <c r="K5" s="4"/>
      <c r="L5" s="4"/>
      <c r="M5" s="4"/>
      <c r="N5" s="6"/>
      <c r="O5" s="6"/>
      <c r="P5" s="6"/>
      <c r="Q5" s="6"/>
      <c r="R5" s="6"/>
      <c r="S5" s="6"/>
      <c r="T5" s="4"/>
      <c r="U5" s="4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</row>
    <row r="6" spans="1:95" s="2" customFormat="1" ht="11.25" customHeight="1" x14ac:dyDescent="0.25">
      <c r="A6" s="23" t="s">
        <v>264</v>
      </c>
      <c r="B6" s="23"/>
      <c r="C6" s="24"/>
      <c r="D6" s="25"/>
      <c r="E6" s="213" t="s">
        <v>265</v>
      </c>
      <c r="F6" s="213"/>
      <c r="G6" s="4"/>
      <c r="H6" s="213" t="s">
        <v>265</v>
      </c>
      <c r="I6" s="213"/>
      <c r="J6" s="4"/>
      <c r="K6" s="4"/>
      <c r="L6" s="26"/>
      <c r="M6" s="6"/>
      <c r="N6" s="214"/>
      <c r="O6" s="214"/>
      <c r="P6" s="6"/>
      <c r="Q6" s="27"/>
      <c r="R6" s="6"/>
      <c r="S6" s="10"/>
      <c r="T6" s="12"/>
      <c r="U6" s="12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</row>
    <row r="7" spans="1:95" s="39" customFormat="1" ht="57.75" customHeight="1" x14ac:dyDescent="0.25">
      <c r="A7" s="28" t="s">
        <v>0</v>
      </c>
      <c r="B7" s="29" t="s">
        <v>266</v>
      </c>
      <c r="C7" s="29" t="s">
        <v>267</v>
      </c>
      <c r="D7" s="28" t="s">
        <v>1</v>
      </c>
      <c r="E7" s="30" t="s">
        <v>268</v>
      </c>
      <c r="F7" s="31" t="s">
        <v>365</v>
      </c>
      <c r="G7" s="32" t="s">
        <v>269</v>
      </c>
      <c r="H7" s="33" t="s">
        <v>270</v>
      </c>
      <c r="I7" s="33" t="s">
        <v>271</v>
      </c>
      <c r="J7" s="32" t="s">
        <v>272</v>
      </c>
      <c r="K7" s="34"/>
      <c r="L7" s="35" t="s">
        <v>273</v>
      </c>
      <c r="M7" s="36"/>
      <c r="N7" s="37" t="s">
        <v>274</v>
      </c>
      <c r="O7" s="37" t="s">
        <v>275</v>
      </c>
      <c r="P7" s="31" t="s">
        <v>352</v>
      </c>
      <c r="Q7" s="38" t="s">
        <v>276</v>
      </c>
      <c r="R7" s="36"/>
      <c r="S7" s="31" t="s">
        <v>366</v>
      </c>
      <c r="T7" s="36"/>
      <c r="U7" s="34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</row>
    <row r="8" spans="1:95" ht="10.5" x14ac:dyDescent="0.25">
      <c r="A8" s="40" t="s">
        <v>278</v>
      </c>
      <c r="B8" s="41" t="s">
        <v>9</v>
      </c>
      <c r="C8" s="41">
        <v>2173</v>
      </c>
      <c r="D8" s="40" t="s">
        <v>10</v>
      </c>
      <c r="E8" s="42">
        <v>203</v>
      </c>
      <c r="F8" s="190"/>
      <c r="G8" s="43">
        <v>203</v>
      </c>
      <c r="H8" s="44"/>
      <c r="I8" s="45"/>
      <c r="J8" s="43">
        <v>0</v>
      </c>
      <c r="K8" s="46"/>
      <c r="L8" s="47">
        <v>689092.23711999995</v>
      </c>
      <c r="N8" s="45"/>
      <c r="O8" s="45"/>
      <c r="P8" s="45"/>
      <c r="Q8" s="45"/>
      <c r="S8" s="190">
        <v>203</v>
      </c>
      <c r="T8" s="48"/>
      <c r="U8" s="12"/>
    </row>
    <row r="9" spans="1:95" ht="10.5" x14ac:dyDescent="0.25">
      <c r="A9" s="40" t="s">
        <v>280</v>
      </c>
      <c r="B9" s="41">
        <v>0</v>
      </c>
      <c r="C9" s="41">
        <v>3000</v>
      </c>
      <c r="D9" s="40" t="s">
        <v>12</v>
      </c>
      <c r="E9" s="42">
        <v>611</v>
      </c>
      <c r="F9" s="190"/>
      <c r="G9" s="43">
        <v>611</v>
      </c>
      <c r="H9" s="44"/>
      <c r="I9" s="45"/>
      <c r="J9" s="43">
        <v>0</v>
      </c>
      <c r="K9" s="46"/>
      <c r="L9" s="47">
        <v>2074065.7974400001</v>
      </c>
      <c r="N9" s="45"/>
      <c r="O9" s="45"/>
      <c r="P9" s="45"/>
      <c r="Q9" s="45"/>
      <c r="S9" s="190">
        <v>611</v>
      </c>
    </row>
    <row r="10" spans="1:95" ht="10.5" x14ac:dyDescent="0.25">
      <c r="A10" s="40" t="s">
        <v>278</v>
      </c>
      <c r="B10" s="41" t="s">
        <v>13</v>
      </c>
      <c r="C10" s="41">
        <v>3026</v>
      </c>
      <c r="D10" s="40" t="s">
        <v>14</v>
      </c>
      <c r="E10" s="42">
        <v>351</v>
      </c>
      <c r="F10" s="190"/>
      <c r="G10" s="43">
        <v>351</v>
      </c>
      <c r="H10" s="44"/>
      <c r="I10" s="45"/>
      <c r="J10" s="43">
        <v>0</v>
      </c>
      <c r="K10" s="46"/>
      <c r="L10" s="47">
        <v>1191484.6070399999</v>
      </c>
      <c r="N10" s="45"/>
      <c r="O10" s="45"/>
      <c r="P10" s="45"/>
      <c r="Q10" s="45"/>
      <c r="S10" s="190">
        <v>351</v>
      </c>
    </row>
    <row r="11" spans="1:95" ht="10.5" x14ac:dyDescent="0.25">
      <c r="A11" s="40" t="s">
        <v>280</v>
      </c>
      <c r="B11" s="41">
        <v>0</v>
      </c>
      <c r="C11" s="41">
        <v>2001</v>
      </c>
      <c r="D11" s="40" t="s">
        <v>23</v>
      </c>
      <c r="E11" s="42">
        <v>382</v>
      </c>
      <c r="F11" s="190"/>
      <c r="G11" s="43">
        <v>382</v>
      </c>
      <c r="H11" s="44"/>
      <c r="I11" s="45"/>
      <c r="J11" s="43">
        <v>0</v>
      </c>
      <c r="K11" s="46"/>
      <c r="L11" s="47">
        <v>1296715.4412799999</v>
      </c>
      <c r="N11" s="45"/>
      <c r="O11" s="45"/>
      <c r="P11" s="45"/>
      <c r="Q11" s="45"/>
      <c r="S11" s="190">
        <v>382</v>
      </c>
    </row>
    <row r="12" spans="1:95" ht="10.5" x14ac:dyDescent="0.25">
      <c r="A12" s="40" t="s">
        <v>280</v>
      </c>
      <c r="B12" s="41">
        <v>0</v>
      </c>
      <c r="C12" s="41" t="s">
        <v>292</v>
      </c>
      <c r="D12" s="40" t="s">
        <v>4</v>
      </c>
      <c r="E12" s="42">
        <v>361</v>
      </c>
      <c r="F12" s="190"/>
      <c r="G12" s="43">
        <v>361</v>
      </c>
      <c r="H12" s="44"/>
      <c r="I12" s="45"/>
      <c r="J12" s="43">
        <v>0</v>
      </c>
      <c r="K12" s="46"/>
      <c r="L12" s="47">
        <v>1225430.0374400001</v>
      </c>
      <c r="N12" s="45"/>
      <c r="O12" s="45"/>
      <c r="P12" s="45"/>
      <c r="Q12" s="45"/>
      <c r="S12" s="190">
        <v>361</v>
      </c>
    </row>
    <row r="13" spans="1:95" ht="10.5" x14ac:dyDescent="0.25">
      <c r="A13" s="40" t="s">
        <v>278</v>
      </c>
      <c r="B13" s="41" t="s">
        <v>15</v>
      </c>
      <c r="C13" s="41">
        <v>2150</v>
      </c>
      <c r="D13" s="40" t="s">
        <v>16</v>
      </c>
      <c r="E13" s="42">
        <v>315</v>
      </c>
      <c r="F13" s="190"/>
      <c r="G13" s="43">
        <v>315</v>
      </c>
      <c r="H13" s="44"/>
      <c r="I13" s="45"/>
      <c r="J13" s="43">
        <v>0</v>
      </c>
      <c r="K13" s="46"/>
      <c r="L13" s="47">
        <v>1069281.0575999999</v>
      </c>
      <c r="N13" s="45"/>
      <c r="O13" s="45"/>
      <c r="P13" s="45"/>
      <c r="Q13" s="45"/>
      <c r="S13" s="190">
        <v>315</v>
      </c>
    </row>
    <row r="14" spans="1:95" ht="10.5" x14ac:dyDescent="0.25">
      <c r="A14" s="40" t="s">
        <v>280</v>
      </c>
      <c r="B14" s="41">
        <v>0</v>
      </c>
      <c r="C14" s="41">
        <v>2184</v>
      </c>
      <c r="D14" s="40" t="s">
        <v>17</v>
      </c>
      <c r="E14" s="42">
        <v>183</v>
      </c>
      <c r="F14" s="190"/>
      <c r="G14" s="43">
        <v>183</v>
      </c>
      <c r="H14" s="44"/>
      <c r="I14" s="45"/>
      <c r="J14" s="43">
        <v>0</v>
      </c>
      <c r="K14" s="46"/>
      <c r="L14" s="47">
        <v>621201.37632000004</v>
      </c>
      <c r="N14" s="45"/>
      <c r="O14" s="45"/>
      <c r="P14" s="45"/>
      <c r="Q14" s="45"/>
      <c r="S14" s="190">
        <v>183</v>
      </c>
    </row>
    <row r="15" spans="1:95" ht="10.5" x14ac:dyDescent="0.25">
      <c r="A15" s="40" t="s">
        <v>280</v>
      </c>
      <c r="B15" s="41">
        <v>0</v>
      </c>
      <c r="C15" s="41">
        <v>3360</v>
      </c>
      <c r="D15" s="40" t="s">
        <v>19</v>
      </c>
      <c r="E15" s="42">
        <v>419</v>
      </c>
      <c r="F15" s="190"/>
      <c r="G15" s="43">
        <v>419</v>
      </c>
      <c r="H15" s="44"/>
      <c r="I15" s="45"/>
      <c r="J15" s="43">
        <v>0</v>
      </c>
      <c r="K15" s="46"/>
      <c r="L15" s="47">
        <v>1422313.53376</v>
      </c>
      <c r="N15" s="45"/>
      <c r="O15" s="45"/>
      <c r="P15" s="45"/>
      <c r="Q15" s="45"/>
      <c r="S15" s="190">
        <v>419</v>
      </c>
    </row>
    <row r="16" spans="1:95" ht="10.5" x14ac:dyDescent="0.25">
      <c r="A16" s="40" t="s">
        <v>278</v>
      </c>
      <c r="B16" s="41" t="s">
        <v>20</v>
      </c>
      <c r="C16" s="41">
        <v>2102</v>
      </c>
      <c r="D16" s="40" t="s">
        <v>21</v>
      </c>
      <c r="E16" s="42">
        <v>213</v>
      </c>
      <c r="F16" s="190"/>
      <c r="G16" s="43">
        <v>213</v>
      </c>
      <c r="H16" s="44"/>
      <c r="I16" s="45"/>
      <c r="J16" s="43">
        <v>0</v>
      </c>
      <c r="K16" s="46"/>
      <c r="L16" s="47">
        <v>723037.66752000002</v>
      </c>
      <c r="N16" s="45"/>
      <c r="O16" s="45"/>
      <c r="P16" s="45"/>
      <c r="Q16" s="45"/>
      <c r="S16" s="190">
        <v>213</v>
      </c>
    </row>
    <row r="17" spans="1:21" ht="10.5" x14ac:dyDescent="0.25">
      <c r="A17" s="40" t="s">
        <v>280</v>
      </c>
      <c r="B17" s="41">
        <v>0</v>
      </c>
      <c r="C17" s="41">
        <v>2020</v>
      </c>
      <c r="D17" s="40" t="s">
        <v>22</v>
      </c>
      <c r="E17" s="42">
        <v>501</v>
      </c>
      <c r="F17" s="190"/>
      <c r="G17" s="43">
        <v>501</v>
      </c>
      <c r="H17" s="44"/>
      <c r="I17" s="45"/>
      <c r="J17" s="43">
        <v>0</v>
      </c>
      <c r="K17" s="46"/>
      <c r="L17" s="47">
        <v>1700666.0630399999</v>
      </c>
      <c r="N17" s="45"/>
      <c r="O17" s="45"/>
      <c r="P17" s="45"/>
      <c r="Q17" s="45"/>
      <c r="S17" s="190">
        <v>501</v>
      </c>
      <c r="T17" s="49"/>
      <c r="U17" s="50"/>
    </row>
    <row r="18" spans="1:21" ht="10.5" x14ac:dyDescent="0.25">
      <c r="A18" s="40" t="s">
        <v>278</v>
      </c>
      <c r="B18" s="41" t="s">
        <v>26</v>
      </c>
      <c r="C18" s="41">
        <v>2166</v>
      </c>
      <c r="D18" s="40" t="s">
        <v>27</v>
      </c>
      <c r="E18" s="42">
        <v>185</v>
      </c>
      <c r="F18" s="190"/>
      <c r="G18" s="43">
        <v>185</v>
      </c>
      <c r="H18" s="44"/>
      <c r="I18" s="45"/>
      <c r="J18" s="43">
        <v>0</v>
      </c>
      <c r="K18" s="46"/>
      <c r="L18" s="47">
        <v>627990.46239999996</v>
      </c>
      <c r="N18" s="45"/>
      <c r="O18" s="45"/>
      <c r="P18" s="45"/>
      <c r="Q18" s="45"/>
      <c r="S18" s="190">
        <v>185</v>
      </c>
    </row>
    <row r="19" spans="1:21" ht="10.5" x14ac:dyDescent="0.25">
      <c r="A19" s="40" t="s">
        <v>278</v>
      </c>
      <c r="B19" s="41" t="s">
        <v>28</v>
      </c>
      <c r="C19" s="41">
        <v>2062</v>
      </c>
      <c r="D19" s="40" t="s">
        <v>29</v>
      </c>
      <c r="E19" s="42">
        <v>413</v>
      </c>
      <c r="F19" s="190"/>
      <c r="G19" s="43">
        <v>413</v>
      </c>
      <c r="H19" s="44"/>
      <c r="I19" s="45"/>
      <c r="J19" s="43">
        <v>0</v>
      </c>
      <c r="K19" s="46"/>
      <c r="L19" s="47">
        <v>1401946.2755199999</v>
      </c>
      <c r="N19" s="45"/>
      <c r="O19" s="45"/>
      <c r="P19" s="45"/>
      <c r="Q19" s="45"/>
      <c r="S19" s="190">
        <v>413</v>
      </c>
    </row>
    <row r="20" spans="1:21" ht="10.5" x14ac:dyDescent="0.25">
      <c r="A20" s="40" t="s">
        <v>280</v>
      </c>
      <c r="B20" s="41">
        <v>0</v>
      </c>
      <c r="C20" s="41">
        <v>2075</v>
      </c>
      <c r="D20" s="40" t="s">
        <v>31</v>
      </c>
      <c r="E20" s="42">
        <v>598</v>
      </c>
      <c r="F20" s="190"/>
      <c r="G20" s="43">
        <v>598</v>
      </c>
      <c r="H20" s="44"/>
      <c r="I20" s="45"/>
      <c r="J20" s="43">
        <v>0</v>
      </c>
      <c r="K20" s="46"/>
      <c r="L20" s="47">
        <v>2029936.73792</v>
      </c>
      <c r="N20" s="45"/>
      <c r="O20" s="45"/>
      <c r="P20" s="45"/>
      <c r="Q20" s="45"/>
      <c r="S20" s="190">
        <v>598</v>
      </c>
    </row>
    <row r="21" spans="1:21" ht="10.5" x14ac:dyDescent="0.25">
      <c r="A21" s="40" t="s">
        <v>278</v>
      </c>
      <c r="B21" s="41" t="s">
        <v>32</v>
      </c>
      <c r="C21" s="41">
        <v>2107</v>
      </c>
      <c r="D21" s="40" t="s">
        <v>33</v>
      </c>
      <c r="E21" s="42">
        <v>386</v>
      </c>
      <c r="F21" s="190"/>
      <c r="G21" s="43">
        <v>386</v>
      </c>
      <c r="H21" s="44"/>
      <c r="I21" s="45"/>
      <c r="J21" s="43">
        <v>0</v>
      </c>
      <c r="K21" s="46"/>
      <c r="L21" s="47">
        <v>1310293.61344</v>
      </c>
      <c r="N21" s="45"/>
      <c r="O21" s="45"/>
      <c r="P21" s="45"/>
      <c r="Q21" s="45"/>
      <c r="S21" s="190">
        <v>386</v>
      </c>
    </row>
    <row r="22" spans="1:21" ht="10.5" x14ac:dyDescent="0.25">
      <c r="A22" s="40" t="s">
        <v>280</v>
      </c>
      <c r="B22" s="41">
        <v>0</v>
      </c>
      <c r="C22" s="41" t="s">
        <v>293</v>
      </c>
      <c r="D22" s="40" t="s">
        <v>5</v>
      </c>
      <c r="E22" s="42">
        <v>410</v>
      </c>
      <c r="F22" s="190"/>
      <c r="G22" s="43">
        <v>410</v>
      </c>
      <c r="H22" s="44"/>
      <c r="I22" s="45"/>
      <c r="J22" s="43">
        <v>0</v>
      </c>
      <c r="K22" s="46"/>
      <c r="L22" s="47">
        <v>1391762.6464</v>
      </c>
      <c r="N22" s="45"/>
      <c r="O22" s="45"/>
      <c r="P22" s="45"/>
      <c r="Q22" s="14">
        <v>0</v>
      </c>
      <c r="S22" s="190">
        <v>410</v>
      </c>
    </row>
    <row r="23" spans="1:21" ht="10.5" x14ac:dyDescent="0.25">
      <c r="A23" s="40" t="s">
        <v>281</v>
      </c>
      <c r="B23" s="41">
        <v>0</v>
      </c>
      <c r="C23" s="41" t="s">
        <v>294</v>
      </c>
      <c r="D23" s="40" t="s">
        <v>6</v>
      </c>
      <c r="E23" s="42">
        <v>375</v>
      </c>
      <c r="F23" s="190"/>
      <c r="G23" s="43">
        <v>375</v>
      </c>
      <c r="H23" s="44"/>
      <c r="I23" s="45"/>
      <c r="J23" s="43">
        <v>0</v>
      </c>
      <c r="K23" s="46"/>
      <c r="L23" s="47">
        <v>1272953.6399999999</v>
      </c>
      <c r="N23" s="45"/>
      <c r="O23" s="45"/>
      <c r="P23" s="45"/>
      <c r="Q23" s="45"/>
      <c r="S23" s="190">
        <v>375</v>
      </c>
    </row>
    <row r="24" spans="1:21" ht="10.5" x14ac:dyDescent="0.25">
      <c r="A24" s="40" t="s">
        <v>278</v>
      </c>
      <c r="B24" s="41" t="s">
        <v>34</v>
      </c>
      <c r="C24" s="41">
        <v>3031</v>
      </c>
      <c r="D24" s="40" t="s">
        <v>35</v>
      </c>
      <c r="E24" s="42">
        <v>206</v>
      </c>
      <c r="F24" s="190"/>
      <c r="G24" s="43">
        <v>206</v>
      </c>
      <c r="H24" s="44"/>
      <c r="I24" s="45"/>
      <c r="J24" s="43">
        <v>0</v>
      </c>
      <c r="K24" s="46"/>
      <c r="L24" s="47">
        <v>699275.86624</v>
      </c>
      <c r="N24" s="45"/>
      <c r="O24" s="45"/>
      <c r="P24" s="45"/>
      <c r="Q24" s="45"/>
      <c r="S24" s="190">
        <v>206</v>
      </c>
    </row>
    <row r="25" spans="1:21" ht="10.5" x14ac:dyDescent="0.25">
      <c r="A25" s="40" t="s">
        <v>278</v>
      </c>
      <c r="B25" s="41" t="s">
        <v>36</v>
      </c>
      <c r="C25" s="41">
        <v>2203</v>
      </c>
      <c r="D25" s="40" t="s">
        <v>37</v>
      </c>
      <c r="E25" s="42">
        <v>399</v>
      </c>
      <c r="F25" s="190"/>
      <c r="G25" s="43">
        <v>399</v>
      </c>
      <c r="H25" s="44"/>
      <c r="I25" s="45"/>
      <c r="J25" s="43">
        <v>0</v>
      </c>
      <c r="K25" s="46"/>
      <c r="L25" s="47">
        <v>1354422.6729600001</v>
      </c>
      <c r="N25" s="45"/>
      <c r="O25" s="45"/>
      <c r="P25" s="45"/>
      <c r="Q25" s="45"/>
      <c r="S25" s="190">
        <v>399</v>
      </c>
    </row>
    <row r="26" spans="1:21" ht="10.5" x14ac:dyDescent="0.25">
      <c r="A26" s="40" t="s">
        <v>280</v>
      </c>
      <c r="B26" s="41">
        <v>0</v>
      </c>
      <c r="C26" s="41">
        <v>2036</v>
      </c>
      <c r="D26" s="40" t="s">
        <v>38</v>
      </c>
      <c r="E26" s="42">
        <v>602</v>
      </c>
      <c r="F26" s="190"/>
      <c r="G26" s="43">
        <v>602</v>
      </c>
      <c r="H26" s="44"/>
      <c r="I26" s="45"/>
      <c r="J26" s="43">
        <v>0</v>
      </c>
      <c r="K26" s="46"/>
      <c r="L26" s="47">
        <v>2043514.9100800001</v>
      </c>
      <c r="N26" s="45"/>
      <c r="O26" s="45"/>
      <c r="P26" s="45"/>
      <c r="Q26" s="45"/>
      <c r="S26" s="190">
        <v>602</v>
      </c>
    </row>
    <row r="27" spans="1:21" ht="10.5" x14ac:dyDescent="0.25">
      <c r="A27" s="40" t="s">
        <v>278</v>
      </c>
      <c r="B27" s="41" t="s">
        <v>39</v>
      </c>
      <c r="C27" s="41">
        <v>2087</v>
      </c>
      <c r="D27" s="40" t="s">
        <v>40</v>
      </c>
      <c r="E27" s="42">
        <v>265</v>
      </c>
      <c r="F27" s="190"/>
      <c r="G27" s="43">
        <v>265</v>
      </c>
      <c r="H27" s="44"/>
      <c r="I27" s="45"/>
      <c r="J27" s="43">
        <v>0</v>
      </c>
      <c r="K27" s="46"/>
      <c r="L27" s="47">
        <v>899553.90560000006</v>
      </c>
      <c r="N27" s="45"/>
      <c r="O27" s="45"/>
      <c r="P27" s="45"/>
      <c r="Q27" s="45"/>
      <c r="S27" s="190">
        <v>265</v>
      </c>
    </row>
    <row r="28" spans="1:21" ht="10.5" x14ac:dyDescent="0.25">
      <c r="A28" s="40" t="s">
        <v>278</v>
      </c>
      <c r="B28" s="41" t="s">
        <v>41</v>
      </c>
      <c r="C28" s="41">
        <v>2094</v>
      </c>
      <c r="D28" s="40" t="s">
        <v>42</v>
      </c>
      <c r="E28" s="42">
        <v>413</v>
      </c>
      <c r="F28" s="190"/>
      <c r="G28" s="43">
        <v>413</v>
      </c>
      <c r="H28" s="44"/>
      <c r="I28" s="45"/>
      <c r="J28" s="43">
        <v>0</v>
      </c>
      <c r="K28" s="46"/>
      <c r="L28" s="47">
        <v>1401946.2755199999</v>
      </c>
      <c r="N28" s="45"/>
      <c r="O28" s="45"/>
      <c r="P28" s="45"/>
      <c r="Q28" s="45"/>
      <c r="S28" s="190">
        <v>413</v>
      </c>
    </row>
    <row r="29" spans="1:21" ht="10.5" x14ac:dyDescent="0.25">
      <c r="A29" s="40" t="s">
        <v>280</v>
      </c>
      <c r="B29" s="41">
        <v>0</v>
      </c>
      <c r="C29" s="41">
        <v>2013</v>
      </c>
      <c r="D29" s="40" t="s">
        <v>43</v>
      </c>
      <c r="E29" s="42">
        <v>182</v>
      </c>
      <c r="F29" s="190"/>
      <c r="G29" s="43">
        <v>182</v>
      </c>
      <c r="H29" s="44"/>
      <c r="I29" s="45"/>
      <c r="J29" s="43">
        <v>0</v>
      </c>
      <c r="K29" s="46"/>
      <c r="L29" s="47">
        <v>617806.83328000002</v>
      </c>
      <c r="N29" s="45"/>
      <c r="O29" s="45"/>
      <c r="P29" s="45"/>
      <c r="Q29" s="45"/>
      <c r="S29" s="190">
        <v>182</v>
      </c>
    </row>
    <row r="30" spans="1:21" ht="10.5" x14ac:dyDescent="0.25">
      <c r="A30" s="40" t="s">
        <v>280</v>
      </c>
      <c r="B30" s="41">
        <v>0</v>
      </c>
      <c r="C30" s="41">
        <v>3024</v>
      </c>
      <c r="D30" s="40" t="s">
        <v>44</v>
      </c>
      <c r="E30" s="42">
        <v>372</v>
      </c>
      <c r="F30" s="190"/>
      <c r="G30" s="43">
        <v>372</v>
      </c>
      <c r="H30" s="44"/>
      <c r="I30" s="45"/>
      <c r="J30" s="43">
        <v>0</v>
      </c>
      <c r="K30" s="46"/>
      <c r="L30" s="47">
        <v>1262770.01088</v>
      </c>
      <c r="N30" s="45"/>
      <c r="O30" s="45"/>
      <c r="P30" s="45"/>
      <c r="Q30" s="45"/>
      <c r="S30" s="190">
        <v>372</v>
      </c>
    </row>
    <row r="31" spans="1:21" ht="10.5" x14ac:dyDescent="0.25">
      <c r="A31" s="40" t="s">
        <v>280</v>
      </c>
      <c r="B31" s="41">
        <v>0</v>
      </c>
      <c r="C31" s="41">
        <v>2015</v>
      </c>
      <c r="D31" s="40" t="s">
        <v>46</v>
      </c>
      <c r="E31" s="42">
        <v>206</v>
      </c>
      <c r="F31" s="190"/>
      <c r="G31" s="43">
        <v>206</v>
      </c>
      <c r="H31" s="44"/>
      <c r="I31" s="45"/>
      <c r="J31" s="43">
        <v>0</v>
      </c>
      <c r="K31" s="46"/>
      <c r="L31" s="47">
        <v>699275.86624</v>
      </c>
      <c r="N31" s="45"/>
      <c r="O31" s="45"/>
      <c r="P31" s="45"/>
      <c r="Q31" s="45"/>
      <c r="S31" s="190">
        <v>206</v>
      </c>
    </row>
    <row r="32" spans="1:21" ht="10.5" x14ac:dyDescent="0.25">
      <c r="A32" s="40" t="s">
        <v>280</v>
      </c>
      <c r="B32" s="41">
        <v>0</v>
      </c>
      <c r="C32" s="41">
        <v>2186</v>
      </c>
      <c r="D32" s="40" t="s">
        <v>338</v>
      </c>
      <c r="E32" s="42">
        <v>422</v>
      </c>
      <c r="F32" s="190"/>
      <c r="G32" s="43">
        <v>422</v>
      </c>
      <c r="H32" s="44"/>
      <c r="I32" s="45"/>
      <c r="J32" s="43">
        <v>0</v>
      </c>
      <c r="K32" s="46"/>
      <c r="L32" s="47">
        <v>1432497.16288</v>
      </c>
      <c r="N32" s="45"/>
      <c r="O32" s="45"/>
      <c r="P32" s="45"/>
      <c r="Q32" s="45"/>
      <c r="S32" s="190">
        <v>422</v>
      </c>
    </row>
    <row r="33" spans="1:21" ht="10.5" x14ac:dyDescent="0.25">
      <c r="A33" s="40" t="s">
        <v>280</v>
      </c>
      <c r="B33" s="41">
        <v>0</v>
      </c>
      <c r="C33" s="41">
        <v>2110</v>
      </c>
      <c r="D33" s="40" t="s">
        <v>47</v>
      </c>
      <c r="E33" s="42">
        <v>414</v>
      </c>
      <c r="F33" s="190"/>
      <c r="G33" s="43">
        <v>414</v>
      </c>
      <c r="H33" s="44"/>
      <c r="I33" s="45"/>
      <c r="J33" s="43">
        <v>0</v>
      </c>
      <c r="K33" s="46"/>
      <c r="L33" s="47">
        <v>1405340.81856</v>
      </c>
      <c r="N33" s="45"/>
      <c r="O33" s="45"/>
      <c r="P33" s="45"/>
      <c r="Q33" s="45"/>
      <c r="S33" s="190">
        <v>414</v>
      </c>
    </row>
    <row r="34" spans="1:21" ht="10.5" x14ac:dyDescent="0.25">
      <c r="A34" s="40" t="s">
        <v>278</v>
      </c>
      <c r="B34" s="41" t="s">
        <v>48</v>
      </c>
      <c r="C34" s="41">
        <v>2111</v>
      </c>
      <c r="D34" s="40" t="s">
        <v>49</v>
      </c>
      <c r="E34" s="42">
        <v>425</v>
      </c>
      <c r="F34" s="190"/>
      <c r="G34" s="43">
        <v>425</v>
      </c>
      <c r="H34" s="44"/>
      <c r="I34" s="45"/>
      <c r="J34" s="43">
        <v>0</v>
      </c>
      <c r="K34" s="46"/>
      <c r="L34" s="47">
        <v>1442680.7919999999</v>
      </c>
      <c r="N34" s="51"/>
      <c r="O34" s="45"/>
      <c r="P34" s="45"/>
      <c r="Q34" s="45"/>
      <c r="S34" s="190">
        <v>425</v>
      </c>
    </row>
    <row r="35" spans="1:21" ht="10.5" x14ac:dyDescent="0.25">
      <c r="A35" s="40" t="s">
        <v>280</v>
      </c>
      <c r="B35" s="41">
        <v>0</v>
      </c>
      <c r="C35" s="41">
        <v>2024</v>
      </c>
      <c r="D35" s="40" t="s">
        <v>50</v>
      </c>
      <c r="E35" s="42">
        <v>607</v>
      </c>
      <c r="F35" s="190"/>
      <c r="G35" s="43">
        <v>607</v>
      </c>
      <c r="H35" s="44"/>
      <c r="I35" s="45"/>
      <c r="J35" s="43">
        <v>0</v>
      </c>
      <c r="K35" s="46"/>
      <c r="L35" s="47">
        <v>2060487.62528</v>
      </c>
      <c r="N35" s="45"/>
      <c r="O35" s="45"/>
      <c r="P35" s="45"/>
      <c r="Q35" s="45"/>
      <c r="S35" s="190">
        <v>607</v>
      </c>
    </row>
    <row r="36" spans="1:21" ht="10.5" x14ac:dyDescent="0.25">
      <c r="A36" s="40" t="s">
        <v>280</v>
      </c>
      <c r="B36" s="41">
        <v>0</v>
      </c>
      <c r="C36" s="41">
        <v>2112</v>
      </c>
      <c r="D36" s="40" t="s">
        <v>295</v>
      </c>
      <c r="E36" s="42">
        <v>317</v>
      </c>
      <c r="F36" s="190"/>
      <c r="G36" s="43">
        <v>317</v>
      </c>
      <c r="H36" s="44"/>
      <c r="I36" s="45"/>
      <c r="J36" s="43">
        <v>0</v>
      </c>
      <c r="K36" s="46"/>
      <c r="L36" s="47">
        <v>1076070.14368</v>
      </c>
      <c r="N36" s="45"/>
      <c r="O36" s="45"/>
      <c r="P36" s="45"/>
      <c r="Q36" s="45"/>
      <c r="S36" s="190">
        <v>317</v>
      </c>
      <c r="T36" s="49"/>
      <c r="U36" s="50"/>
    </row>
    <row r="37" spans="1:21" ht="10.5" x14ac:dyDescent="0.25">
      <c r="A37" s="40" t="s">
        <v>280</v>
      </c>
      <c r="B37" s="41">
        <v>0</v>
      </c>
      <c r="C37" s="41">
        <v>2167</v>
      </c>
      <c r="D37" s="40" t="s">
        <v>339</v>
      </c>
      <c r="E37" s="42">
        <v>185</v>
      </c>
      <c r="F37" s="190"/>
      <c r="G37" s="43">
        <v>185</v>
      </c>
      <c r="H37" s="44"/>
      <c r="I37" s="45"/>
      <c r="J37" s="43">
        <v>0</v>
      </c>
      <c r="K37" s="46"/>
      <c r="L37" s="47">
        <v>627990.46239999996</v>
      </c>
      <c r="N37" s="51"/>
      <c r="O37" s="45"/>
      <c r="P37" s="45"/>
      <c r="Q37" s="45"/>
      <c r="S37" s="190">
        <v>185</v>
      </c>
    </row>
    <row r="38" spans="1:21" ht="10.5" x14ac:dyDescent="0.25">
      <c r="A38" s="40" t="s">
        <v>280</v>
      </c>
      <c r="B38" s="41">
        <v>0</v>
      </c>
      <c r="C38" s="41" t="s">
        <v>296</v>
      </c>
      <c r="D38" s="40" t="s">
        <v>7</v>
      </c>
      <c r="E38" s="42">
        <v>420</v>
      </c>
      <c r="F38" s="190"/>
      <c r="G38" s="43">
        <v>420</v>
      </c>
      <c r="H38" s="44"/>
      <c r="I38" s="45"/>
      <c r="J38" s="43">
        <v>0</v>
      </c>
      <c r="K38" s="46"/>
      <c r="L38" s="47">
        <v>1425708.0767999999</v>
      </c>
      <c r="N38" s="45"/>
      <c r="O38" s="45"/>
      <c r="P38" s="45"/>
      <c r="Q38" s="14">
        <v>0</v>
      </c>
      <c r="S38" s="190">
        <v>420</v>
      </c>
    </row>
    <row r="39" spans="1:21" ht="10.5" x14ac:dyDescent="0.25">
      <c r="A39" s="40" t="s">
        <v>280</v>
      </c>
      <c r="B39" s="41">
        <v>0</v>
      </c>
      <c r="C39" s="41">
        <v>2018</v>
      </c>
      <c r="D39" s="40" t="s">
        <v>52</v>
      </c>
      <c r="E39" s="42">
        <v>419</v>
      </c>
      <c r="F39" s="190"/>
      <c r="G39" s="43">
        <v>419</v>
      </c>
      <c r="H39" s="44"/>
      <c r="I39" s="45"/>
      <c r="J39" s="43">
        <v>0</v>
      </c>
      <c r="K39" s="46"/>
      <c r="L39" s="47">
        <v>1422313.53376</v>
      </c>
      <c r="N39" s="45"/>
      <c r="O39" s="45"/>
      <c r="P39" s="45"/>
      <c r="Q39" s="45"/>
      <c r="S39" s="190">
        <v>419</v>
      </c>
    </row>
    <row r="40" spans="1:21" ht="10.5" x14ac:dyDescent="0.25">
      <c r="A40" s="40" t="s">
        <v>281</v>
      </c>
      <c r="B40" s="41">
        <v>0</v>
      </c>
      <c r="C40" s="41">
        <v>2008</v>
      </c>
      <c r="D40" s="40" t="s">
        <v>53</v>
      </c>
      <c r="E40" s="42">
        <v>413</v>
      </c>
      <c r="F40" s="190"/>
      <c r="G40" s="43">
        <v>413</v>
      </c>
      <c r="H40" s="44"/>
      <c r="I40" s="45"/>
      <c r="J40" s="43">
        <v>0</v>
      </c>
      <c r="K40" s="46"/>
      <c r="L40" s="47">
        <v>1401946.2755199999</v>
      </c>
      <c r="N40" s="45"/>
      <c r="O40" s="45"/>
      <c r="P40" s="45"/>
      <c r="Q40" s="14">
        <v>0</v>
      </c>
      <c r="S40" s="190">
        <v>413</v>
      </c>
    </row>
    <row r="41" spans="1:21" ht="10.5" x14ac:dyDescent="0.25">
      <c r="A41" s="40" t="s">
        <v>280</v>
      </c>
      <c r="B41" s="41">
        <v>0</v>
      </c>
      <c r="C41" s="41">
        <v>3028</v>
      </c>
      <c r="D41" s="40" t="s">
        <v>54</v>
      </c>
      <c r="E41" s="42">
        <v>205</v>
      </c>
      <c r="F41" s="190"/>
      <c r="G41" s="43">
        <v>205</v>
      </c>
      <c r="H41" s="44"/>
      <c r="I41" s="45"/>
      <c r="J41" s="43">
        <v>0</v>
      </c>
      <c r="K41" s="46"/>
      <c r="L41" s="47">
        <v>695881.32319999998</v>
      </c>
      <c r="N41" s="45"/>
      <c r="O41" s="45"/>
      <c r="P41" s="45"/>
      <c r="Q41" s="45"/>
      <c r="S41" s="190">
        <v>205</v>
      </c>
    </row>
    <row r="42" spans="1:21" ht="10.5" x14ac:dyDescent="0.25">
      <c r="A42" s="40" t="s">
        <v>278</v>
      </c>
      <c r="B42" s="41" t="s">
        <v>55</v>
      </c>
      <c r="C42" s="41">
        <v>2147</v>
      </c>
      <c r="D42" s="40" t="s">
        <v>56</v>
      </c>
      <c r="E42" s="42">
        <v>206</v>
      </c>
      <c r="F42" s="190"/>
      <c r="G42" s="43">
        <v>206</v>
      </c>
      <c r="H42" s="44"/>
      <c r="I42" s="45"/>
      <c r="J42" s="43">
        <v>0</v>
      </c>
      <c r="K42" s="46"/>
      <c r="L42" s="47">
        <v>699275.86624</v>
      </c>
      <c r="N42" s="45"/>
      <c r="O42" s="45"/>
      <c r="P42" s="45"/>
      <c r="Q42" s="45"/>
      <c r="S42" s="190">
        <v>206</v>
      </c>
    </row>
    <row r="43" spans="1:21" ht="10.5" x14ac:dyDescent="0.25">
      <c r="A43" s="40" t="s">
        <v>280</v>
      </c>
      <c r="B43" s="41">
        <v>0</v>
      </c>
      <c r="C43" s="41">
        <v>2120</v>
      </c>
      <c r="D43" s="40" t="s">
        <v>297</v>
      </c>
      <c r="E43" s="42">
        <v>380</v>
      </c>
      <c r="F43" s="190"/>
      <c r="G43" s="43">
        <v>380</v>
      </c>
      <c r="H43" s="44"/>
      <c r="I43" s="45"/>
      <c r="J43" s="43">
        <v>0</v>
      </c>
      <c r="K43" s="46"/>
      <c r="L43" s="47">
        <v>1289926.3552000001</v>
      </c>
      <c r="N43" s="45"/>
      <c r="O43" s="45"/>
      <c r="P43" s="45"/>
      <c r="Q43" s="45"/>
      <c r="S43" s="190">
        <v>380</v>
      </c>
    </row>
    <row r="44" spans="1:21" ht="10.5" x14ac:dyDescent="0.25">
      <c r="A44" s="40" t="s">
        <v>278</v>
      </c>
      <c r="B44" s="41" t="s">
        <v>57</v>
      </c>
      <c r="C44" s="41">
        <v>2113</v>
      </c>
      <c r="D44" s="40" t="s">
        <v>58</v>
      </c>
      <c r="E44" s="42">
        <v>517</v>
      </c>
      <c r="F44" s="190"/>
      <c r="G44" s="43">
        <v>517</v>
      </c>
      <c r="H44" s="44"/>
      <c r="I44" s="45"/>
      <c r="J44" s="43">
        <v>0</v>
      </c>
      <c r="K44" s="46"/>
      <c r="L44" s="47">
        <v>1754978.75168</v>
      </c>
      <c r="N44" s="45"/>
      <c r="O44" s="45"/>
      <c r="P44" s="45"/>
      <c r="Q44" s="45"/>
      <c r="S44" s="190">
        <v>517</v>
      </c>
      <c r="T44" s="49"/>
      <c r="U44" s="50"/>
    </row>
    <row r="45" spans="1:21" ht="10.5" x14ac:dyDescent="0.25">
      <c r="A45" s="40" t="s">
        <v>278</v>
      </c>
      <c r="B45" s="41" t="s">
        <v>59</v>
      </c>
      <c r="C45" s="41">
        <v>2103</v>
      </c>
      <c r="D45" s="40" t="s">
        <v>60</v>
      </c>
      <c r="E45" s="42">
        <v>215</v>
      </c>
      <c r="F45" s="190"/>
      <c r="G45" s="43">
        <v>215</v>
      </c>
      <c r="H45" s="44"/>
      <c r="I45" s="45"/>
      <c r="J45" s="43">
        <v>0</v>
      </c>
      <c r="K45" s="46"/>
      <c r="L45" s="47">
        <v>729826.75360000005</v>
      </c>
      <c r="N45" s="45"/>
      <c r="O45" s="45"/>
      <c r="P45" s="45"/>
      <c r="Q45" s="45"/>
      <c r="S45" s="190">
        <v>215</v>
      </c>
    </row>
    <row r="46" spans="1:21" ht="10.5" x14ac:dyDescent="0.25">
      <c r="A46" s="40" t="s">
        <v>278</v>
      </c>
      <c r="B46" s="41" t="s">
        <v>61</v>
      </c>
      <c r="C46" s="41">
        <v>2084</v>
      </c>
      <c r="D46" s="40" t="s">
        <v>62</v>
      </c>
      <c r="E46" s="42">
        <v>367</v>
      </c>
      <c r="F46" s="190"/>
      <c r="G46" s="43">
        <v>367</v>
      </c>
      <c r="H46" s="44"/>
      <c r="I46" s="45"/>
      <c r="J46" s="43">
        <v>0</v>
      </c>
      <c r="K46" s="46"/>
      <c r="L46" s="47">
        <v>1245797.29568</v>
      </c>
      <c r="N46" s="45"/>
      <c r="O46" s="45"/>
      <c r="P46" s="45"/>
      <c r="Q46" s="45"/>
      <c r="S46" s="190">
        <v>367</v>
      </c>
    </row>
    <row r="47" spans="1:21" ht="10.5" x14ac:dyDescent="0.25">
      <c r="A47" s="40" t="s">
        <v>280</v>
      </c>
      <c r="B47" s="41">
        <v>0</v>
      </c>
      <c r="C47" s="41">
        <v>2183</v>
      </c>
      <c r="D47" s="40" t="s">
        <v>63</v>
      </c>
      <c r="E47" s="42">
        <v>411</v>
      </c>
      <c r="F47" s="190"/>
      <c r="G47" s="43">
        <v>411</v>
      </c>
      <c r="H47" s="44"/>
      <c r="I47" s="45"/>
      <c r="J47" s="43">
        <v>0</v>
      </c>
      <c r="K47" s="46"/>
      <c r="L47" s="47">
        <v>1395157.1894400001</v>
      </c>
      <c r="N47" s="45"/>
      <c r="O47" s="45"/>
      <c r="P47" s="45"/>
      <c r="Q47" s="45"/>
      <c r="S47" s="190">
        <v>411</v>
      </c>
    </row>
    <row r="48" spans="1:21" ht="10.5" x14ac:dyDescent="0.25">
      <c r="A48" s="40" t="s">
        <v>280</v>
      </c>
      <c r="B48" s="41">
        <v>0</v>
      </c>
      <c r="C48" s="41">
        <v>2065</v>
      </c>
      <c r="D48" s="40" t="s">
        <v>298</v>
      </c>
      <c r="E48" s="42">
        <v>309</v>
      </c>
      <c r="F48" s="190"/>
      <c r="G48" s="43">
        <v>309</v>
      </c>
      <c r="H48" s="44"/>
      <c r="I48" s="45"/>
      <c r="J48" s="43">
        <v>0</v>
      </c>
      <c r="K48" s="46"/>
      <c r="L48" s="47">
        <v>1048913.7993600001</v>
      </c>
      <c r="N48" s="45"/>
      <c r="O48" s="45"/>
      <c r="P48" s="45"/>
      <c r="Q48" s="45"/>
      <c r="S48" s="190">
        <v>309</v>
      </c>
    </row>
    <row r="49" spans="1:21" ht="10.5" x14ac:dyDescent="0.25">
      <c r="A49" s="40" t="s">
        <v>280</v>
      </c>
      <c r="B49" s="41">
        <v>0</v>
      </c>
      <c r="C49" s="41">
        <v>2007</v>
      </c>
      <c r="D49" s="40" t="s">
        <v>64</v>
      </c>
      <c r="E49" s="42">
        <v>392</v>
      </c>
      <c r="F49" s="190"/>
      <c r="G49" s="43">
        <v>392</v>
      </c>
      <c r="H49" s="44"/>
      <c r="I49" s="45"/>
      <c r="J49" s="43">
        <v>0</v>
      </c>
      <c r="K49" s="46"/>
      <c r="L49" s="47">
        <v>1330660.8716800001</v>
      </c>
      <c r="N49" s="45"/>
      <c r="O49" s="45"/>
      <c r="P49" s="45"/>
      <c r="Q49" s="45"/>
      <c r="S49" s="190">
        <v>392</v>
      </c>
    </row>
    <row r="50" spans="1:21" ht="10.5" x14ac:dyDescent="0.25">
      <c r="A50" s="40" t="s">
        <v>278</v>
      </c>
      <c r="B50" s="41" t="s">
        <v>65</v>
      </c>
      <c r="C50" s="41">
        <v>5201</v>
      </c>
      <c r="D50" s="40" t="s">
        <v>66</v>
      </c>
      <c r="E50" s="42">
        <v>208</v>
      </c>
      <c r="F50" s="190"/>
      <c r="G50" s="43">
        <v>208</v>
      </c>
      <c r="H50" s="44"/>
      <c r="I50" s="45"/>
      <c r="J50" s="43">
        <v>0</v>
      </c>
      <c r="K50" s="46"/>
      <c r="L50" s="47">
        <v>706064.95232000004</v>
      </c>
      <c r="N50" s="45"/>
      <c r="O50" s="45"/>
      <c r="P50" s="45"/>
      <c r="Q50" s="45"/>
      <c r="S50" s="190">
        <v>208</v>
      </c>
    </row>
    <row r="51" spans="1:21" ht="10.5" x14ac:dyDescent="0.25">
      <c r="A51" s="40" t="s">
        <v>278</v>
      </c>
      <c r="B51" s="41" t="s">
        <v>67</v>
      </c>
      <c r="C51" s="41">
        <v>2027</v>
      </c>
      <c r="D51" s="40" t="s">
        <v>68</v>
      </c>
      <c r="E51" s="42">
        <v>368</v>
      </c>
      <c r="F51" s="190"/>
      <c r="G51" s="43">
        <v>368</v>
      </c>
      <c r="H51" s="44"/>
      <c r="I51" s="45"/>
      <c r="J51" s="43">
        <v>0</v>
      </c>
      <c r="K51" s="46"/>
      <c r="L51" s="47">
        <v>1249191.8387200001</v>
      </c>
      <c r="N51" s="45"/>
      <c r="O51" s="45"/>
      <c r="P51" s="45"/>
      <c r="Q51" s="45"/>
      <c r="S51" s="190">
        <v>368</v>
      </c>
    </row>
    <row r="52" spans="1:21" ht="10.5" x14ac:dyDescent="0.25">
      <c r="A52" s="40" t="s">
        <v>278</v>
      </c>
      <c r="B52" s="41" t="s">
        <v>69</v>
      </c>
      <c r="C52" s="41">
        <v>2182</v>
      </c>
      <c r="D52" s="40" t="s">
        <v>70</v>
      </c>
      <c r="E52" s="42">
        <v>409</v>
      </c>
      <c r="F52" s="190"/>
      <c r="G52" s="43">
        <v>409</v>
      </c>
      <c r="H52" s="44"/>
      <c r="I52" s="45"/>
      <c r="J52" s="43">
        <v>0</v>
      </c>
      <c r="K52" s="46"/>
      <c r="L52" s="47">
        <v>1388368.1033600001</v>
      </c>
      <c r="N52" s="51"/>
      <c r="O52" s="45"/>
      <c r="P52" s="45"/>
      <c r="Q52" s="45"/>
      <c r="S52" s="190">
        <v>409</v>
      </c>
    </row>
    <row r="53" spans="1:21" ht="10.5" x14ac:dyDescent="0.25">
      <c r="A53" s="40" t="s">
        <v>280</v>
      </c>
      <c r="B53" s="41">
        <v>0</v>
      </c>
      <c r="C53" s="41">
        <v>2157</v>
      </c>
      <c r="D53" s="40" t="s">
        <v>72</v>
      </c>
      <c r="E53" s="42">
        <v>156</v>
      </c>
      <c r="F53" s="190"/>
      <c r="G53" s="43">
        <v>156</v>
      </c>
      <c r="H53" s="44"/>
      <c r="I53" s="45"/>
      <c r="J53" s="43">
        <v>0</v>
      </c>
      <c r="K53" s="46"/>
      <c r="L53" s="47">
        <v>529548.71424</v>
      </c>
      <c r="N53" s="45"/>
      <c r="O53" s="45"/>
      <c r="P53" s="45"/>
      <c r="Q53" s="45"/>
      <c r="S53" s="190">
        <v>156</v>
      </c>
    </row>
    <row r="54" spans="1:21" ht="10.5" x14ac:dyDescent="0.25">
      <c r="A54" s="40" t="s">
        <v>280</v>
      </c>
      <c r="B54" s="41">
        <v>0</v>
      </c>
      <c r="C54" s="41">
        <v>2034</v>
      </c>
      <c r="D54" s="40" t="s">
        <v>340</v>
      </c>
      <c r="E54" s="42">
        <v>512</v>
      </c>
      <c r="F54" s="190"/>
      <c r="G54" s="43">
        <v>512</v>
      </c>
      <c r="H54" s="44"/>
      <c r="I54" s="45"/>
      <c r="J54" s="43">
        <v>0</v>
      </c>
      <c r="K54" s="46"/>
      <c r="L54" s="47">
        <v>1738006.03648</v>
      </c>
      <c r="N54" s="14"/>
      <c r="O54" s="45"/>
      <c r="P54" s="45"/>
      <c r="Q54" s="45"/>
      <c r="S54" s="190">
        <v>512</v>
      </c>
    </row>
    <row r="55" spans="1:21" ht="10.5" x14ac:dyDescent="0.25">
      <c r="A55" s="40" t="s">
        <v>280</v>
      </c>
      <c r="B55" s="41">
        <v>0</v>
      </c>
      <c r="C55" s="41">
        <v>2033</v>
      </c>
      <c r="D55" s="40" t="s">
        <v>73</v>
      </c>
      <c r="E55" s="42">
        <v>201</v>
      </c>
      <c r="F55" s="190"/>
      <c r="G55" s="43">
        <v>201</v>
      </c>
      <c r="H55" s="44"/>
      <c r="I55" s="45"/>
      <c r="J55" s="43">
        <v>0</v>
      </c>
      <c r="K55" s="46"/>
      <c r="L55" s="47">
        <v>682303.15104000003</v>
      </c>
      <c r="N55" s="45"/>
      <c r="O55" s="45"/>
      <c r="P55" s="45"/>
      <c r="Q55" s="45"/>
      <c r="S55" s="190">
        <v>201</v>
      </c>
    </row>
    <row r="56" spans="1:21" ht="10.5" x14ac:dyDescent="0.25">
      <c r="A56" s="40" t="s">
        <v>280</v>
      </c>
      <c r="B56" s="41">
        <v>0</v>
      </c>
      <c r="C56" s="41">
        <v>2093</v>
      </c>
      <c r="D56" s="40" t="s">
        <v>74</v>
      </c>
      <c r="E56" s="42">
        <v>393</v>
      </c>
      <c r="F56" s="190"/>
      <c r="G56" s="43">
        <v>393</v>
      </c>
      <c r="H56" s="44"/>
      <c r="I56" s="45"/>
      <c r="J56" s="43">
        <v>0</v>
      </c>
      <c r="K56" s="46"/>
      <c r="L56" s="47">
        <v>1334055.41472</v>
      </c>
      <c r="N56" s="51"/>
      <c r="O56" s="45"/>
      <c r="P56" s="45"/>
      <c r="Q56" s="45"/>
      <c r="S56" s="190">
        <v>393</v>
      </c>
    </row>
    <row r="57" spans="1:21" ht="10.5" x14ac:dyDescent="0.25">
      <c r="A57" s="40" t="s">
        <v>280</v>
      </c>
      <c r="B57" s="41">
        <v>0</v>
      </c>
      <c r="C57" s="41">
        <v>2114</v>
      </c>
      <c r="D57" s="40" t="s">
        <v>75</v>
      </c>
      <c r="E57" s="42">
        <v>207</v>
      </c>
      <c r="F57" s="190"/>
      <c r="G57" s="43">
        <v>207</v>
      </c>
      <c r="H57" s="44"/>
      <c r="I57" s="45"/>
      <c r="J57" s="43">
        <v>0</v>
      </c>
      <c r="K57" s="46"/>
      <c r="L57" s="47">
        <v>702670.40928000002</v>
      </c>
      <c r="N57" s="45"/>
      <c r="O57" s="45"/>
      <c r="P57" s="45"/>
      <c r="Q57" s="45"/>
      <c r="S57" s="190">
        <v>207</v>
      </c>
    </row>
    <row r="58" spans="1:21" ht="10.5" x14ac:dyDescent="0.25">
      <c r="A58" s="40" t="s">
        <v>280</v>
      </c>
      <c r="B58" s="41">
        <v>0</v>
      </c>
      <c r="C58" s="41">
        <v>2121</v>
      </c>
      <c r="D58" s="40" t="s">
        <v>76</v>
      </c>
      <c r="E58" s="42">
        <v>289</v>
      </c>
      <c r="F58" s="190"/>
      <c r="G58" s="43">
        <v>289</v>
      </c>
      <c r="H58" s="44"/>
      <c r="I58" s="45"/>
      <c r="J58" s="43">
        <v>0</v>
      </c>
      <c r="K58" s="46"/>
      <c r="L58" s="47">
        <v>981022.93856000004</v>
      </c>
      <c r="N58" s="14"/>
      <c r="O58" s="45"/>
      <c r="P58" s="45"/>
      <c r="Q58" s="45"/>
      <c r="S58" s="190">
        <v>289</v>
      </c>
      <c r="T58" s="49"/>
      <c r="U58" s="50"/>
    </row>
    <row r="59" spans="1:21" ht="10.5" x14ac:dyDescent="0.25">
      <c r="A59" s="40" t="s">
        <v>280</v>
      </c>
      <c r="B59" s="41">
        <v>0</v>
      </c>
      <c r="C59" s="41">
        <v>2038</v>
      </c>
      <c r="D59" s="40" t="s">
        <v>24</v>
      </c>
      <c r="E59" s="42">
        <v>629</v>
      </c>
      <c r="F59" s="190"/>
      <c r="G59" s="43">
        <v>629</v>
      </c>
      <c r="H59" s="44"/>
      <c r="I59" s="45"/>
      <c r="J59" s="43">
        <v>0</v>
      </c>
      <c r="K59" s="46"/>
      <c r="L59" s="47">
        <v>2135167.57216</v>
      </c>
      <c r="N59" s="45"/>
      <c r="O59" s="45"/>
      <c r="P59" s="45"/>
      <c r="Q59" s="45"/>
      <c r="S59" s="190">
        <v>629</v>
      </c>
    </row>
    <row r="60" spans="1:21" ht="10.5" x14ac:dyDescent="0.25">
      <c r="A60" s="40" t="s">
        <v>278</v>
      </c>
      <c r="B60" s="41" t="s">
        <v>77</v>
      </c>
      <c r="C60" s="41">
        <v>3308</v>
      </c>
      <c r="D60" s="40" t="s">
        <v>78</v>
      </c>
      <c r="E60" s="42">
        <v>414</v>
      </c>
      <c r="F60" s="190"/>
      <c r="G60" s="43">
        <v>414</v>
      </c>
      <c r="H60" s="44"/>
      <c r="I60" s="45"/>
      <c r="J60" s="43">
        <v>0</v>
      </c>
      <c r="K60" s="46"/>
      <c r="L60" s="47">
        <v>1405340.81856</v>
      </c>
      <c r="N60" s="45"/>
      <c r="O60" s="45"/>
      <c r="P60" s="45"/>
      <c r="Q60" s="45"/>
      <c r="S60" s="190">
        <v>414</v>
      </c>
    </row>
    <row r="61" spans="1:21" ht="10.5" x14ac:dyDescent="0.25">
      <c r="A61" s="40" t="s">
        <v>280</v>
      </c>
      <c r="B61" s="41" t="s">
        <v>79</v>
      </c>
      <c r="C61" s="41">
        <v>2026</v>
      </c>
      <c r="D61" s="40" t="s">
        <v>80</v>
      </c>
      <c r="E61" s="42">
        <v>339</v>
      </c>
      <c r="F61" s="190"/>
      <c r="G61" s="43">
        <v>339</v>
      </c>
      <c r="H61" s="44"/>
      <c r="I61" s="45"/>
      <c r="J61" s="43">
        <v>0</v>
      </c>
      <c r="K61" s="46"/>
      <c r="L61" s="47">
        <v>1150750.0905599999</v>
      </c>
      <c r="N61" s="51"/>
      <c r="O61" s="45"/>
      <c r="P61" s="45"/>
      <c r="Q61" s="45"/>
      <c r="S61" s="190">
        <v>339</v>
      </c>
    </row>
    <row r="62" spans="1:21" ht="10.5" x14ac:dyDescent="0.25">
      <c r="A62" s="40" t="s">
        <v>278</v>
      </c>
      <c r="B62" s="41" t="s">
        <v>81</v>
      </c>
      <c r="C62" s="41">
        <v>5203</v>
      </c>
      <c r="D62" s="40" t="s">
        <v>82</v>
      </c>
      <c r="E62" s="42">
        <v>208</v>
      </c>
      <c r="F62" s="190"/>
      <c r="G62" s="43">
        <v>208</v>
      </c>
      <c r="H62" s="44"/>
      <c r="I62" s="45"/>
      <c r="J62" s="43">
        <v>0</v>
      </c>
      <c r="K62" s="46"/>
      <c r="L62" s="47">
        <v>706064.95232000004</v>
      </c>
      <c r="N62" s="45"/>
      <c r="O62" s="45"/>
      <c r="P62" s="45"/>
      <c r="Q62" s="45"/>
      <c r="S62" s="190">
        <v>208</v>
      </c>
    </row>
    <row r="63" spans="1:21" ht="10.5" x14ac:dyDescent="0.25">
      <c r="A63" s="40" t="s">
        <v>280</v>
      </c>
      <c r="B63" s="41">
        <v>0</v>
      </c>
      <c r="C63" s="41">
        <v>5204</v>
      </c>
      <c r="D63" s="40" t="s">
        <v>83</v>
      </c>
      <c r="E63" s="42">
        <v>421</v>
      </c>
      <c r="F63" s="190"/>
      <c r="G63" s="43">
        <v>421</v>
      </c>
      <c r="H63" s="44"/>
      <c r="I63" s="45"/>
      <c r="J63" s="43">
        <v>0</v>
      </c>
      <c r="K63" s="46"/>
      <c r="L63" s="47">
        <v>1429102.6198400001</v>
      </c>
      <c r="N63" s="45"/>
      <c r="O63" s="45"/>
      <c r="P63" s="45"/>
      <c r="Q63" s="45"/>
      <c r="S63" s="190">
        <v>421</v>
      </c>
    </row>
    <row r="64" spans="1:21" ht="10.5" x14ac:dyDescent="0.25">
      <c r="A64" s="40" t="s">
        <v>280</v>
      </c>
      <c r="B64" s="41">
        <v>0</v>
      </c>
      <c r="C64" s="41">
        <v>2196</v>
      </c>
      <c r="D64" s="40" t="s">
        <v>84</v>
      </c>
      <c r="E64" s="42">
        <v>212</v>
      </c>
      <c r="F64" s="190"/>
      <c r="G64" s="43">
        <v>212</v>
      </c>
      <c r="H64" s="44"/>
      <c r="I64" s="45"/>
      <c r="J64" s="43">
        <v>0</v>
      </c>
      <c r="K64" s="46"/>
      <c r="L64" s="47">
        <v>719643.12448</v>
      </c>
      <c r="N64" s="45"/>
      <c r="O64" s="45"/>
      <c r="P64" s="45"/>
      <c r="Q64" s="45"/>
      <c r="S64" s="190">
        <v>212</v>
      </c>
    </row>
    <row r="65" spans="1:21" ht="10.5" x14ac:dyDescent="0.25">
      <c r="A65" s="40" t="s">
        <v>280</v>
      </c>
      <c r="B65" s="41">
        <v>0</v>
      </c>
      <c r="C65" s="41">
        <v>2123</v>
      </c>
      <c r="D65" s="40" t="s">
        <v>299</v>
      </c>
      <c r="E65" s="42">
        <v>307</v>
      </c>
      <c r="F65" s="190"/>
      <c r="G65" s="43">
        <v>307</v>
      </c>
      <c r="H65" s="44"/>
      <c r="I65" s="45"/>
      <c r="J65" s="43">
        <v>0</v>
      </c>
      <c r="K65" s="46"/>
      <c r="L65" s="47">
        <v>1042124.71328</v>
      </c>
      <c r="N65" s="45"/>
      <c r="O65" s="45"/>
      <c r="P65" s="45"/>
      <c r="Q65" s="45"/>
      <c r="S65" s="190">
        <v>307</v>
      </c>
    </row>
    <row r="66" spans="1:21" ht="10.5" x14ac:dyDescent="0.25">
      <c r="A66" s="40" t="s">
        <v>278</v>
      </c>
      <c r="B66" s="41" t="s">
        <v>85</v>
      </c>
      <c r="C66" s="41">
        <v>3379</v>
      </c>
      <c r="D66" s="40" t="s">
        <v>86</v>
      </c>
      <c r="E66" s="42">
        <v>412</v>
      </c>
      <c r="F66" s="190"/>
      <c r="G66" s="43">
        <v>412</v>
      </c>
      <c r="H66" s="44"/>
      <c r="I66" s="45"/>
      <c r="J66" s="43">
        <v>0</v>
      </c>
      <c r="K66" s="46"/>
      <c r="L66" s="47">
        <v>1398551.73248</v>
      </c>
      <c r="N66" s="45"/>
      <c r="O66" s="45"/>
      <c r="P66" s="45"/>
      <c r="Q66" s="45"/>
      <c r="S66" s="190">
        <v>412</v>
      </c>
    </row>
    <row r="67" spans="1:21" ht="10.5" x14ac:dyDescent="0.25">
      <c r="A67" s="40" t="s">
        <v>280</v>
      </c>
      <c r="B67" s="41">
        <v>0</v>
      </c>
      <c r="C67" s="41">
        <v>2029</v>
      </c>
      <c r="D67" s="40" t="s">
        <v>341</v>
      </c>
      <c r="E67" s="42">
        <v>618</v>
      </c>
      <c r="F67" s="190"/>
      <c r="G67" s="43">
        <v>618</v>
      </c>
      <c r="H67" s="44"/>
      <c r="I67" s="45"/>
      <c r="J67" s="43">
        <v>0</v>
      </c>
      <c r="K67" s="46"/>
      <c r="L67" s="47">
        <v>2097827.5987200001</v>
      </c>
      <c r="N67" s="45"/>
      <c r="O67" s="45"/>
      <c r="P67" s="45"/>
      <c r="Q67" s="45"/>
      <c r="S67" s="190">
        <v>618</v>
      </c>
    </row>
    <row r="68" spans="1:21" ht="10.5" x14ac:dyDescent="0.25">
      <c r="A68" s="40" t="s">
        <v>280</v>
      </c>
      <c r="B68" s="41">
        <v>0</v>
      </c>
      <c r="C68" s="41">
        <v>2180</v>
      </c>
      <c r="D68" s="40" t="s">
        <v>342</v>
      </c>
      <c r="E68" s="42">
        <v>431</v>
      </c>
      <c r="F68" s="190"/>
      <c r="G68" s="43">
        <v>431</v>
      </c>
      <c r="H68" s="44"/>
      <c r="I68" s="45"/>
      <c r="J68" s="43">
        <v>0</v>
      </c>
      <c r="K68" s="46"/>
      <c r="L68" s="47">
        <v>1463048.05024</v>
      </c>
      <c r="N68" s="45"/>
      <c r="O68" s="45"/>
      <c r="P68" s="45"/>
      <c r="Q68" s="45"/>
      <c r="S68" s="190">
        <v>431</v>
      </c>
    </row>
    <row r="69" spans="1:21" ht="10.5" x14ac:dyDescent="0.25">
      <c r="A69" s="40" t="s">
        <v>278</v>
      </c>
      <c r="B69" s="41" t="s">
        <v>87</v>
      </c>
      <c r="C69" s="41">
        <v>2168</v>
      </c>
      <c r="D69" s="40" t="s">
        <v>88</v>
      </c>
      <c r="E69" s="42">
        <v>286</v>
      </c>
      <c r="F69" s="190"/>
      <c r="G69" s="43">
        <v>286</v>
      </c>
      <c r="H69" s="44"/>
      <c r="I69" s="45"/>
      <c r="J69" s="43">
        <v>0</v>
      </c>
      <c r="K69" s="46"/>
      <c r="L69" s="47">
        <v>970839.30943999998</v>
      </c>
      <c r="N69" s="45"/>
      <c r="O69" s="45"/>
      <c r="P69" s="45"/>
      <c r="Q69" s="45"/>
      <c r="S69" s="190">
        <v>286</v>
      </c>
    </row>
    <row r="70" spans="1:21" ht="10.5" x14ac:dyDescent="0.25">
      <c r="A70" s="40" t="s">
        <v>278</v>
      </c>
      <c r="B70" s="41" t="s">
        <v>89</v>
      </c>
      <c r="C70" s="41">
        <v>3304</v>
      </c>
      <c r="D70" s="40" t="s">
        <v>90</v>
      </c>
      <c r="E70" s="42">
        <v>422</v>
      </c>
      <c r="F70" s="190"/>
      <c r="G70" s="43">
        <v>422</v>
      </c>
      <c r="H70" s="44"/>
      <c r="I70" s="45"/>
      <c r="J70" s="43">
        <v>0</v>
      </c>
      <c r="K70" s="46"/>
      <c r="L70" s="47">
        <v>1432497.16288</v>
      </c>
      <c r="N70" s="45"/>
      <c r="O70" s="45"/>
      <c r="P70" s="45"/>
      <c r="Q70" s="45"/>
      <c r="S70" s="190">
        <v>422</v>
      </c>
      <c r="T70" s="49"/>
      <c r="U70" s="50"/>
    </row>
    <row r="71" spans="1:21" ht="10.5" x14ac:dyDescent="0.25">
      <c r="A71" s="40" t="s">
        <v>278</v>
      </c>
      <c r="B71" s="41" t="s">
        <v>91</v>
      </c>
      <c r="C71" s="41">
        <v>2124</v>
      </c>
      <c r="D71" s="40" t="s">
        <v>92</v>
      </c>
      <c r="E71" s="42">
        <v>370</v>
      </c>
      <c r="F71" s="190"/>
      <c r="G71" s="43">
        <v>370</v>
      </c>
      <c r="H71" s="44"/>
      <c r="I71" s="45"/>
      <c r="J71" s="43">
        <v>0</v>
      </c>
      <c r="K71" s="46"/>
      <c r="L71" s="47">
        <v>1255980.9247999999</v>
      </c>
      <c r="N71" s="45"/>
      <c r="O71" s="45"/>
      <c r="P71" s="45"/>
      <c r="Q71" s="45"/>
      <c r="S71" s="190">
        <v>370</v>
      </c>
      <c r="T71" s="49"/>
      <c r="U71" s="50"/>
    </row>
    <row r="72" spans="1:21" ht="10.5" x14ac:dyDescent="0.25">
      <c r="A72" s="40" t="s">
        <v>280</v>
      </c>
      <c r="B72" s="41">
        <v>0</v>
      </c>
      <c r="C72" s="41">
        <v>2195</v>
      </c>
      <c r="D72" s="40" t="s">
        <v>93</v>
      </c>
      <c r="E72" s="42">
        <v>613</v>
      </c>
      <c r="F72" s="190"/>
      <c r="G72" s="43">
        <v>613</v>
      </c>
      <c r="H72" s="44"/>
      <c r="I72" s="45"/>
      <c r="J72" s="43">
        <v>0</v>
      </c>
      <c r="K72" s="46"/>
      <c r="L72" s="47">
        <v>2080854.8835199999</v>
      </c>
      <c r="N72" s="45"/>
      <c r="O72" s="45"/>
      <c r="P72" s="45"/>
      <c r="Q72" s="45"/>
      <c r="S72" s="190">
        <v>613</v>
      </c>
    </row>
    <row r="73" spans="1:21" ht="10.5" x14ac:dyDescent="0.25">
      <c r="A73" s="40" t="s">
        <v>278</v>
      </c>
      <c r="B73" s="41" t="s">
        <v>94</v>
      </c>
      <c r="C73" s="41">
        <v>5207</v>
      </c>
      <c r="D73" s="40" t="s">
        <v>95</v>
      </c>
      <c r="E73" s="42">
        <v>107</v>
      </c>
      <c r="F73" s="190"/>
      <c r="G73" s="43">
        <v>107</v>
      </c>
      <c r="H73" s="44"/>
      <c r="I73" s="45"/>
      <c r="J73" s="43">
        <v>0</v>
      </c>
      <c r="K73" s="46"/>
      <c r="L73" s="47">
        <v>363216.10528000002</v>
      </c>
      <c r="N73" s="45"/>
      <c r="O73" s="45"/>
      <c r="P73" s="45"/>
      <c r="Q73" s="45"/>
      <c r="S73" s="190">
        <v>107</v>
      </c>
    </row>
    <row r="74" spans="1:21" ht="10.5" x14ac:dyDescent="0.25">
      <c r="A74" s="40" t="s">
        <v>278</v>
      </c>
      <c r="B74" s="41" t="s">
        <v>96</v>
      </c>
      <c r="C74" s="41">
        <v>3363</v>
      </c>
      <c r="D74" s="40" t="s">
        <v>97</v>
      </c>
      <c r="E74" s="42">
        <v>325</v>
      </c>
      <c r="F74" s="190"/>
      <c r="G74" s="43">
        <v>325</v>
      </c>
      <c r="H74" s="44"/>
      <c r="I74" s="45"/>
      <c r="J74" s="43">
        <v>0</v>
      </c>
      <c r="K74" s="46"/>
      <c r="L74" s="47">
        <v>1103226.4879999999</v>
      </c>
      <c r="N74" s="45"/>
      <c r="O74" s="45"/>
      <c r="P74" s="45"/>
      <c r="Q74" s="45"/>
      <c r="S74" s="190">
        <v>325</v>
      </c>
    </row>
    <row r="75" spans="1:21" ht="10.5" x14ac:dyDescent="0.25">
      <c r="A75" s="40" t="s">
        <v>278</v>
      </c>
      <c r="B75" s="41" t="s">
        <v>98</v>
      </c>
      <c r="C75" s="41">
        <v>5200</v>
      </c>
      <c r="D75" s="40" t="s">
        <v>99</v>
      </c>
      <c r="E75" s="42">
        <v>620</v>
      </c>
      <c r="F75" s="190"/>
      <c r="G75" s="43">
        <v>620</v>
      </c>
      <c r="H75" s="44"/>
      <c r="I75" s="45"/>
      <c r="J75" s="43">
        <v>0</v>
      </c>
      <c r="K75" s="46"/>
      <c r="L75" s="47">
        <v>2104616.6847999999</v>
      </c>
      <c r="N75" s="45"/>
      <c r="O75" s="45"/>
      <c r="P75" s="45"/>
      <c r="Q75" s="45"/>
      <c r="S75" s="190">
        <v>620</v>
      </c>
    </row>
    <row r="76" spans="1:21" ht="10.5" x14ac:dyDescent="0.25">
      <c r="A76" s="40" t="s">
        <v>278</v>
      </c>
      <c r="B76" s="41" t="s">
        <v>100</v>
      </c>
      <c r="C76" s="41">
        <v>2198</v>
      </c>
      <c r="D76" s="40" t="s">
        <v>101</v>
      </c>
      <c r="E76" s="42">
        <v>361</v>
      </c>
      <c r="F76" s="190"/>
      <c r="G76" s="43">
        <v>361</v>
      </c>
      <c r="H76" s="44"/>
      <c r="I76" s="45"/>
      <c r="J76" s="43">
        <v>0</v>
      </c>
      <c r="K76" s="46"/>
      <c r="L76" s="47">
        <v>1225430.0374400001</v>
      </c>
      <c r="N76" s="45"/>
      <c r="O76" s="45"/>
      <c r="P76" s="45"/>
      <c r="Q76" s="45"/>
      <c r="S76" s="190">
        <v>361</v>
      </c>
    </row>
    <row r="77" spans="1:21" ht="10.5" x14ac:dyDescent="0.25">
      <c r="A77" s="40" t="s">
        <v>280</v>
      </c>
      <c r="B77" s="41">
        <v>0</v>
      </c>
      <c r="C77" s="41">
        <v>2041</v>
      </c>
      <c r="D77" s="40" t="s">
        <v>102</v>
      </c>
      <c r="E77" s="42">
        <v>613</v>
      </c>
      <c r="F77" s="190"/>
      <c r="G77" s="43">
        <v>613</v>
      </c>
      <c r="H77" s="44"/>
      <c r="I77" s="45"/>
      <c r="J77" s="43">
        <v>0</v>
      </c>
      <c r="K77" s="46"/>
      <c r="L77" s="47">
        <v>2080854.8835199999</v>
      </c>
      <c r="N77" s="45"/>
      <c r="O77" s="45"/>
      <c r="P77" s="45"/>
      <c r="Q77" s="45"/>
      <c r="S77" s="190">
        <v>613</v>
      </c>
    </row>
    <row r="78" spans="1:21" ht="10.5" x14ac:dyDescent="0.25">
      <c r="A78" s="40" t="s">
        <v>280</v>
      </c>
      <c r="B78" s="41">
        <v>0</v>
      </c>
      <c r="C78" s="41">
        <v>2126</v>
      </c>
      <c r="D78" s="40" t="s">
        <v>103</v>
      </c>
      <c r="E78" s="42">
        <v>94</v>
      </c>
      <c r="F78" s="190"/>
      <c r="G78" s="43">
        <v>94</v>
      </c>
      <c r="H78" s="44"/>
      <c r="I78" s="45"/>
      <c r="J78" s="43">
        <v>0</v>
      </c>
      <c r="K78" s="46"/>
      <c r="L78" s="47">
        <v>319087.04576000001</v>
      </c>
      <c r="N78" s="45"/>
      <c r="O78" s="45"/>
      <c r="P78" s="45"/>
      <c r="Q78" s="45"/>
      <c r="S78" s="190">
        <v>94</v>
      </c>
    </row>
    <row r="79" spans="1:21" ht="10.5" x14ac:dyDescent="0.25">
      <c r="A79" s="40" t="s">
        <v>280</v>
      </c>
      <c r="B79" s="41">
        <v>0</v>
      </c>
      <c r="C79" s="41">
        <v>2127</v>
      </c>
      <c r="D79" s="40" t="s">
        <v>104</v>
      </c>
      <c r="E79" s="42">
        <v>208</v>
      </c>
      <c r="F79" s="190"/>
      <c r="G79" s="43">
        <v>208</v>
      </c>
      <c r="H79" s="44"/>
      <c r="I79" s="45"/>
      <c r="J79" s="43">
        <v>0</v>
      </c>
      <c r="K79" s="46"/>
      <c r="L79" s="47">
        <v>706064.95232000004</v>
      </c>
      <c r="N79" s="45"/>
      <c r="O79" s="45"/>
      <c r="P79" s="45"/>
      <c r="Q79" s="45"/>
      <c r="S79" s="190">
        <v>208</v>
      </c>
    </row>
    <row r="80" spans="1:21" ht="10.5" x14ac:dyDescent="0.25">
      <c r="A80" s="40" t="s">
        <v>278</v>
      </c>
      <c r="B80" s="41" t="s">
        <v>105</v>
      </c>
      <c r="C80" s="41">
        <v>2090</v>
      </c>
      <c r="D80" s="40" t="s">
        <v>106</v>
      </c>
      <c r="E80" s="42">
        <v>364</v>
      </c>
      <c r="F80" s="190"/>
      <c r="G80" s="43">
        <v>364</v>
      </c>
      <c r="H80" s="44"/>
      <c r="I80" s="45"/>
      <c r="J80" s="43">
        <v>0</v>
      </c>
      <c r="K80" s="46"/>
      <c r="L80" s="47">
        <v>1235613.66656</v>
      </c>
      <c r="N80" s="45"/>
      <c r="O80" s="45"/>
      <c r="P80" s="45"/>
      <c r="Q80" s="45"/>
      <c r="S80" s="190">
        <v>364</v>
      </c>
    </row>
    <row r="81" spans="1:21" ht="10.5" x14ac:dyDescent="0.25">
      <c r="A81" s="40" t="s">
        <v>278</v>
      </c>
      <c r="B81" s="41" t="s">
        <v>107</v>
      </c>
      <c r="C81" s="41">
        <v>2043</v>
      </c>
      <c r="D81" s="40" t="s">
        <v>108</v>
      </c>
      <c r="E81" s="42">
        <v>541</v>
      </c>
      <c r="F81" s="190"/>
      <c r="G81" s="43">
        <v>541</v>
      </c>
      <c r="H81" s="44"/>
      <c r="I81" s="45"/>
      <c r="J81" s="43">
        <v>0</v>
      </c>
      <c r="K81" s="46"/>
      <c r="L81" s="47">
        <v>1836447.78464</v>
      </c>
      <c r="N81" s="45"/>
      <c r="O81" s="45"/>
      <c r="P81" s="45"/>
      <c r="Q81" s="45"/>
      <c r="S81" s="190">
        <v>541</v>
      </c>
      <c r="T81" s="49"/>
      <c r="U81" s="50"/>
    </row>
    <row r="82" spans="1:21" ht="10.5" x14ac:dyDescent="0.25">
      <c r="A82" s="40" t="s">
        <v>280</v>
      </c>
      <c r="B82" s="41">
        <v>0</v>
      </c>
      <c r="C82" s="41">
        <v>2044</v>
      </c>
      <c r="D82" s="40" t="s">
        <v>109</v>
      </c>
      <c r="E82" s="42">
        <v>400</v>
      </c>
      <c r="F82" s="190"/>
      <c r="G82" s="43">
        <v>400</v>
      </c>
      <c r="H82" s="44"/>
      <c r="I82" s="45"/>
      <c r="J82" s="43">
        <v>0</v>
      </c>
      <c r="K82" s="46"/>
      <c r="L82" s="47">
        <v>1357817.216</v>
      </c>
      <c r="N82" s="45"/>
      <c r="O82" s="45"/>
      <c r="P82" s="45"/>
      <c r="Q82" s="45"/>
      <c r="S82" s="190">
        <v>400</v>
      </c>
    </row>
    <row r="83" spans="1:21" ht="10.5" x14ac:dyDescent="0.25">
      <c r="A83" s="40" t="s">
        <v>280</v>
      </c>
      <c r="B83" s="41">
        <v>0</v>
      </c>
      <c r="C83" s="41">
        <v>2002</v>
      </c>
      <c r="D83" s="40" t="s">
        <v>358</v>
      </c>
      <c r="E83" s="42">
        <v>262</v>
      </c>
      <c r="F83" s="190"/>
      <c r="G83" s="43">
        <v>262</v>
      </c>
      <c r="H83" s="44"/>
      <c r="I83" s="45"/>
      <c r="J83" s="43">
        <v>0</v>
      </c>
      <c r="K83" s="46"/>
      <c r="L83" s="47">
        <v>889370.27648</v>
      </c>
      <c r="N83" s="45"/>
      <c r="O83" s="45"/>
      <c r="P83" s="45"/>
      <c r="Q83" s="45"/>
      <c r="S83" s="190">
        <v>262</v>
      </c>
    </row>
    <row r="84" spans="1:21" ht="10.5" x14ac:dyDescent="0.25">
      <c r="A84" s="40" t="s">
        <v>278</v>
      </c>
      <c r="B84" s="41" t="s">
        <v>110</v>
      </c>
      <c r="C84" s="41">
        <v>2128</v>
      </c>
      <c r="D84" s="40" t="s">
        <v>111</v>
      </c>
      <c r="E84" s="42">
        <v>357</v>
      </c>
      <c r="F84" s="190"/>
      <c r="G84" s="43">
        <v>357</v>
      </c>
      <c r="H84" s="44"/>
      <c r="I84" s="45"/>
      <c r="J84" s="43">
        <v>0</v>
      </c>
      <c r="K84" s="46"/>
      <c r="L84" s="47">
        <v>1211851.86528</v>
      </c>
      <c r="N84" s="45"/>
      <c r="O84" s="45"/>
      <c r="P84" s="45"/>
      <c r="Q84" s="45"/>
      <c r="S84" s="190">
        <v>357</v>
      </c>
    </row>
    <row r="85" spans="1:21" ht="10.5" x14ac:dyDescent="0.25">
      <c r="A85" s="40" t="s">
        <v>278</v>
      </c>
      <c r="B85" s="41" t="s">
        <v>112</v>
      </c>
      <c r="C85" s="41">
        <v>2145</v>
      </c>
      <c r="D85" s="40" t="s">
        <v>113</v>
      </c>
      <c r="E85" s="42">
        <v>440</v>
      </c>
      <c r="F85" s="190"/>
      <c r="G85" s="43">
        <v>440</v>
      </c>
      <c r="H85" s="44"/>
      <c r="I85" s="45"/>
      <c r="J85" s="43">
        <v>0</v>
      </c>
      <c r="K85" s="46"/>
      <c r="L85" s="47">
        <v>1493598.9376000001</v>
      </c>
      <c r="N85" s="45"/>
      <c r="O85" s="45"/>
      <c r="P85" s="45"/>
      <c r="Q85" s="45"/>
      <c r="S85" s="190">
        <v>440</v>
      </c>
    </row>
    <row r="86" spans="1:21" ht="10.5" x14ac:dyDescent="0.25">
      <c r="A86" s="40" t="s">
        <v>278</v>
      </c>
      <c r="B86" s="41" t="s">
        <v>114</v>
      </c>
      <c r="C86" s="41">
        <v>3023</v>
      </c>
      <c r="D86" s="40" t="s">
        <v>115</v>
      </c>
      <c r="E86" s="42">
        <v>415</v>
      </c>
      <c r="F86" s="190"/>
      <c r="G86" s="43">
        <v>415</v>
      </c>
      <c r="H86" s="44"/>
      <c r="I86" s="45"/>
      <c r="J86" s="43">
        <v>0</v>
      </c>
      <c r="K86" s="46"/>
      <c r="L86" s="47">
        <v>1408735.3615999999</v>
      </c>
      <c r="N86" s="45"/>
      <c r="O86" s="45"/>
      <c r="P86" s="45"/>
      <c r="Q86" s="45"/>
      <c r="S86" s="190">
        <v>415</v>
      </c>
    </row>
    <row r="87" spans="1:21" ht="10.5" x14ac:dyDescent="0.25">
      <c r="A87" s="40" t="s">
        <v>280</v>
      </c>
      <c r="B87" s="41">
        <v>0</v>
      </c>
      <c r="C87" s="41">
        <v>2199</v>
      </c>
      <c r="D87" s="40" t="s">
        <v>116</v>
      </c>
      <c r="E87" s="42">
        <v>362</v>
      </c>
      <c r="F87" s="190"/>
      <c r="G87" s="43">
        <v>362</v>
      </c>
      <c r="H87" s="44"/>
      <c r="I87" s="45"/>
      <c r="J87" s="43">
        <v>0</v>
      </c>
      <c r="K87" s="46"/>
      <c r="L87" s="47">
        <v>1228824.58048</v>
      </c>
      <c r="N87" s="45"/>
      <c r="O87" s="45"/>
      <c r="P87" s="45"/>
      <c r="Q87" s="45"/>
      <c r="S87" s="190">
        <v>362</v>
      </c>
    </row>
    <row r="88" spans="1:21" ht="10.5" x14ac:dyDescent="0.25">
      <c r="A88" s="40" t="s">
        <v>280</v>
      </c>
      <c r="B88" s="41">
        <v>0</v>
      </c>
      <c r="C88" s="41">
        <v>2179</v>
      </c>
      <c r="D88" s="40" t="s">
        <v>117</v>
      </c>
      <c r="E88" s="42">
        <v>579</v>
      </c>
      <c r="F88" s="190"/>
      <c r="G88" s="43">
        <v>579</v>
      </c>
      <c r="H88" s="44"/>
      <c r="I88" s="45"/>
      <c r="J88" s="43">
        <v>0</v>
      </c>
      <c r="K88" s="46"/>
      <c r="L88" s="47">
        <v>1965440.42016</v>
      </c>
      <c r="N88" s="45"/>
      <c r="O88" s="45"/>
      <c r="P88" s="45"/>
      <c r="Q88" s="45"/>
      <c r="S88" s="190">
        <v>579</v>
      </c>
    </row>
    <row r="89" spans="1:21" ht="10.5" x14ac:dyDescent="0.25">
      <c r="A89" s="40" t="s">
        <v>280</v>
      </c>
      <c r="B89" s="41">
        <v>0</v>
      </c>
      <c r="C89" s="41">
        <v>2048</v>
      </c>
      <c r="D89" s="40" t="s">
        <v>118</v>
      </c>
      <c r="E89" s="42">
        <v>404</v>
      </c>
      <c r="F89" s="190"/>
      <c r="G89" s="43">
        <v>404</v>
      </c>
      <c r="H89" s="44"/>
      <c r="I89" s="45"/>
      <c r="J89" s="43">
        <v>0</v>
      </c>
      <c r="K89" s="46"/>
      <c r="L89" s="47">
        <v>1371395.3881600001</v>
      </c>
      <c r="N89" s="45"/>
      <c r="O89" s="45"/>
      <c r="P89" s="45"/>
      <c r="Q89" s="45"/>
      <c r="S89" s="190">
        <v>404</v>
      </c>
    </row>
    <row r="90" spans="1:21" ht="10.5" x14ac:dyDescent="0.25">
      <c r="A90" s="40" t="s">
        <v>278</v>
      </c>
      <c r="B90" s="41" t="s">
        <v>119</v>
      </c>
      <c r="C90" s="41">
        <v>2192</v>
      </c>
      <c r="D90" s="40" t="s">
        <v>120</v>
      </c>
      <c r="E90" s="42">
        <v>392</v>
      </c>
      <c r="F90" s="190"/>
      <c r="G90" s="43">
        <v>392</v>
      </c>
      <c r="H90" s="44"/>
      <c r="I90" s="45"/>
      <c r="J90" s="43">
        <v>0</v>
      </c>
      <c r="K90" s="46"/>
      <c r="L90" s="47">
        <v>1330660.8716800001</v>
      </c>
      <c r="N90" s="45"/>
      <c r="O90" s="45"/>
      <c r="P90" s="45"/>
      <c r="Q90" s="45"/>
      <c r="S90" s="190">
        <v>392</v>
      </c>
      <c r="T90" s="49"/>
      <c r="U90" s="50"/>
    </row>
    <row r="91" spans="1:21" ht="10.5" x14ac:dyDescent="0.25">
      <c r="A91" s="40" t="s">
        <v>280</v>
      </c>
      <c r="B91" s="41">
        <v>0</v>
      </c>
      <c r="C91" s="41">
        <v>2014</v>
      </c>
      <c r="D91" s="40" t="s">
        <v>121</v>
      </c>
      <c r="E91" s="42">
        <v>305</v>
      </c>
      <c r="F91" s="190"/>
      <c r="G91" s="43">
        <v>305</v>
      </c>
      <c r="H91" s="44"/>
      <c r="I91" s="45"/>
      <c r="J91" s="43">
        <v>0</v>
      </c>
      <c r="K91" s="46"/>
      <c r="L91" s="47">
        <v>1035335.6272</v>
      </c>
      <c r="N91" s="45"/>
      <c r="O91" s="45"/>
      <c r="P91" s="45"/>
      <c r="Q91" s="45"/>
      <c r="S91" s="190">
        <v>305</v>
      </c>
    </row>
    <row r="92" spans="1:21" ht="10.5" x14ac:dyDescent="0.25">
      <c r="A92" s="40" t="s">
        <v>278</v>
      </c>
      <c r="B92" s="41" t="s">
        <v>122</v>
      </c>
      <c r="C92" s="41">
        <v>2185</v>
      </c>
      <c r="D92" s="40" t="s">
        <v>123</v>
      </c>
      <c r="E92" s="42">
        <v>319</v>
      </c>
      <c r="F92" s="190"/>
      <c r="G92" s="43">
        <v>319</v>
      </c>
      <c r="H92" s="44"/>
      <c r="I92" s="45"/>
      <c r="J92" s="43">
        <v>0</v>
      </c>
      <c r="K92" s="46"/>
      <c r="L92" s="47">
        <v>1082859.22976</v>
      </c>
      <c r="N92" s="45"/>
      <c r="O92" s="45"/>
      <c r="P92" s="45"/>
      <c r="Q92" s="45"/>
      <c r="S92" s="190">
        <v>319</v>
      </c>
    </row>
    <row r="93" spans="1:21" ht="10.5" x14ac:dyDescent="0.25">
      <c r="A93" s="40" t="s">
        <v>278</v>
      </c>
      <c r="B93" s="41" t="s">
        <v>124</v>
      </c>
      <c r="C93" s="41">
        <v>5206</v>
      </c>
      <c r="D93" s="40" t="s">
        <v>125</v>
      </c>
      <c r="E93" s="42">
        <v>206</v>
      </c>
      <c r="F93" s="190"/>
      <c r="G93" s="43">
        <v>206</v>
      </c>
      <c r="H93" s="44"/>
      <c r="I93" s="45"/>
      <c r="J93" s="43">
        <v>0</v>
      </c>
      <c r="K93" s="46"/>
      <c r="L93" s="47">
        <v>699275.86624</v>
      </c>
      <c r="N93" s="45"/>
      <c r="O93" s="45"/>
      <c r="P93" s="45"/>
      <c r="Q93" s="45"/>
      <c r="S93" s="190">
        <v>206</v>
      </c>
    </row>
    <row r="94" spans="1:21" ht="10.5" x14ac:dyDescent="0.25">
      <c r="A94" s="40" t="s">
        <v>280</v>
      </c>
      <c r="B94" s="41">
        <v>0</v>
      </c>
      <c r="C94" s="41">
        <v>2170</v>
      </c>
      <c r="D94" s="40" t="s">
        <v>300</v>
      </c>
      <c r="E94" s="42">
        <v>286</v>
      </c>
      <c r="F94" s="190"/>
      <c r="G94" s="43">
        <v>286</v>
      </c>
      <c r="H94" s="44"/>
      <c r="I94" s="45"/>
      <c r="J94" s="43">
        <v>0</v>
      </c>
      <c r="K94" s="46"/>
      <c r="L94" s="47">
        <v>970839.30943999998</v>
      </c>
      <c r="N94" s="45"/>
      <c r="O94" s="45"/>
      <c r="P94" s="45"/>
      <c r="Q94" s="45"/>
      <c r="S94" s="190">
        <v>286</v>
      </c>
    </row>
    <row r="95" spans="1:21" ht="10.5" x14ac:dyDescent="0.25">
      <c r="A95" s="40" t="s">
        <v>278</v>
      </c>
      <c r="B95" s="41" t="s">
        <v>126</v>
      </c>
      <c r="C95" s="41">
        <v>2054</v>
      </c>
      <c r="D95" s="40" t="s">
        <v>127</v>
      </c>
      <c r="E95" s="42">
        <v>405</v>
      </c>
      <c r="F95" s="190"/>
      <c r="G95" s="43">
        <v>405</v>
      </c>
      <c r="H95" s="44"/>
      <c r="I95" s="45"/>
      <c r="J95" s="43">
        <v>0</v>
      </c>
      <c r="K95" s="46"/>
      <c r="L95" s="47">
        <v>1374789.9312</v>
      </c>
      <c r="N95" s="45"/>
      <c r="O95" s="45"/>
      <c r="P95" s="45"/>
      <c r="Q95" s="45"/>
      <c r="S95" s="190">
        <v>405</v>
      </c>
    </row>
    <row r="96" spans="1:21" ht="10.5" x14ac:dyDescent="0.25">
      <c r="A96" s="40" t="s">
        <v>278</v>
      </c>
      <c r="B96" s="41" t="s">
        <v>128</v>
      </c>
      <c r="C96" s="41">
        <v>2197</v>
      </c>
      <c r="D96" s="40" t="s">
        <v>129</v>
      </c>
      <c r="E96" s="42">
        <v>389</v>
      </c>
      <c r="F96" s="190"/>
      <c r="G96" s="43">
        <v>389</v>
      </c>
      <c r="H96" s="44"/>
      <c r="I96" s="45"/>
      <c r="J96" s="43">
        <v>0</v>
      </c>
      <c r="K96" s="46"/>
      <c r="L96" s="47">
        <v>1320477.2425599999</v>
      </c>
      <c r="N96" s="45"/>
      <c r="O96" s="45"/>
      <c r="P96" s="45"/>
      <c r="Q96" s="45"/>
      <c r="S96" s="190">
        <v>389</v>
      </c>
    </row>
    <row r="97" spans="1:21" ht="10.5" x14ac:dyDescent="0.25">
      <c r="A97" s="40" t="s">
        <v>280</v>
      </c>
      <c r="B97" s="41">
        <v>0</v>
      </c>
      <c r="C97" s="41">
        <v>5205</v>
      </c>
      <c r="D97" s="40" t="s">
        <v>130</v>
      </c>
      <c r="E97" s="42">
        <v>399</v>
      </c>
      <c r="F97" s="190"/>
      <c r="G97" s="43">
        <v>399</v>
      </c>
      <c r="H97" s="44"/>
      <c r="I97" s="45"/>
      <c r="J97" s="43">
        <v>0</v>
      </c>
      <c r="K97" s="46"/>
      <c r="L97" s="47">
        <v>1354422.6729600001</v>
      </c>
      <c r="N97" s="45"/>
      <c r="O97" s="45"/>
      <c r="P97" s="45"/>
      <c r="Q97" s="45"/>
      <c r="S97" s="190">
        <v>399</v>
      </c>
    </row>
    <row r="98" spans="1:21" ht="10.5" x14ac:dyDescent="0.25">
      <c r="A98" s="40" t="s">
        <v>280</v>
      </c>
      <c r="B98" s="41">
        <v>0</v>
      </c>
      <c r="C98" s="41">
        <v>2130</v>
      </c>
      <c r="D98" s="40" t="s">
        <v>131</v>
      </c>
      <c r="E98" s="42">
        <v>54</v>
      </c>
      <c r="F98" s="190"/>
      <c r="G98" s="43">
        <v>54</v>
      </c>
      <c r="H98" s="44"/>
      <c r="I98" s="45"/>
      <c r="J98" s="43">
        <v>0</v>
      </c>
      <c r="K98" s="46"/>
      <c r="L98" s="47">
        <v>183305.32415999999</v>
      </c>
      <c r="N98" s="45"/>
      <c r="O98" s="45"/>
      <c r="P98" s="45"/>
      <c r="Q98" s="45"/>
      <c r="S98" s="190">
        <v>54</v>
      </c>
    </row>
    <row r="99" spans="1:21" ht="10.5" x14ac:dyDescent="0.25">
      <c r="A99" s="40" t="s">
        <v>280</v>
      </c>
      <c r="B99" s="41">
        <v>0</v>
      </c>
      <c r="C99" s="41">
        <v>3353</v>
      </c>
      <c r="D99" s="40" t="s">
        <v>132</v>
      </c>
      <c r="E99" s="42">
        <v>191</v>
      </c>
      <c r="F99" s="190"/>
      <c r="G99" s="43">
        <v>191</v>
      </c>
      <c r="H99" s="44"/>
      <c r="I99" s="45"/>
      <c r="J99" s="43">
        <v>0</v>
      </c>
      <c r="K99" s="46"/>
      <c r="L99" s="47">
        <v>648357.72063999996</v>
      </c>
      <c r="N99" s="45"/>
      <c r="O99" s="45"/>
      <c r="P99" s="45"/>
      <c r="Q99" s="45"/>
      <c r="S99" s="190">
        <v>191</v>
      </c>
    </row>
    <row r="100" spans="1:21" ht="10.5" x14ac:dyDescent="0.25">
      <c r="A100" s="40" t="s">
        <v>280</v>
      </c>
      <c r="B100" s="41">
        <v>0</v>
      </c>
      <c r="C100" s="41">
        <v>3372</v>
      </c>
      <c r="D100" s="40" t="s">
        <v>133</v>
      </c>
      <c r="E100" s="42">
        <v>209</v>
      </c>
      <c r="F100" s="190"/>
      <c r="G100" s="43">
        <v>209</v>
      </c>
      <c r="H100" s="44"/>
      <c r="I100" s="45"/>
      <c r="J100" s="43">
        <v>0</v>
      </c>
      <c r="K100" s="46"/>
      <c r="L100" s="47">
        <v>709459.49536000006</v>
      </c>
      <c r="N100" s="45"/>
      <c r="O100" s="45"/>
      <c r="P100" s="45"/>
      <c r="Q100" s="45"/>
      <c r="S100" s="190">
        <v>209</v>
      </c>
    </row>
    <row r="101" spans="1:21" ht="10.5" x14ac:dyDescent="0.25">
      <c r="A101" s="40" t="s">
        <v>280</v>
      </c>
      <c r="B101" s="41">
        <v>0</v>
      </c>
      <c r="C101" s="41">
        <v>3375</v>
      </c>
      <c r="D101" s="40" t="s">
        <v>134</v>
      </c>
      <c r="E101" s="42">
        <v>196</v>
      </c>
      <c r="F101" s="190"/>
      <c r="G101" s="43">
        <v>196</v>
      </c>
      <c r="H101" s="44"/>
      <c r="I101" s="45"/>
      <c r="J101" s="43">
        <v>0</v>
      </c>
      <c r="K101" s="46"/>
      <c r="L101" s="47">
        <v>665330.43584000005</v>
      </c>
      <c r="N101" s="45"/>
      <c r="O101" s="45"/>
      <c r="P101" s="45"/>
      <c r="Q101" s="45"/>
      <c r="S101" s="190">
        <v>196</v>
      </c>
    </row>
    <row r="102" spans="1:21" ht="10.5" x14ac:dyDescent="0.25">
      <c r="A102" s="40" t="s">
        <v>280</v>
      </c>
      <c r="B102" s="41">
        <v>0</v>
      </c>
      <c r="C102" s="41">
        <v>2064</v>
      </c>
      <c r="D102" s="40" t="s">
        <v>301</v>
      </c>
      <c r="E102" s="42">
        <v>210</v>
      </c>
      <c r="F102" s="190"/>
      <c r="G102" s="43">
        <v>210</v>
      </c>
      <c r="H102" s="44"/>
      <c r="I102" s="45"/>
      <c r="J102" s="43">
        <v>0</v>
      </c>
      <c r="K102" s="46"/>
      <c r="L102" s="47">
        <v>712854.03839999996</v>
      </c>
      <c r="N102" s="45"/>
      <c r="O102" s="45"/>
      <c r="P102" s="45"/>
      <c r="Q102" s="45"/>
      <c r="S102" s="190">
        <v>210</v>
      </c>
      <c r="T102" s="49"/>
      <c r="U102" s="50"/>
    </row>
    <row r="103" spans="1:21" ht="10.5" x14ac:dyDescent="0.25">
      <c r="A103" s="40" t="s">
        <v>280</v>
      </c>
      <c r="B103" s="41">
        <v>0</v>
      </c>
      <c r="C103" s="41">
        <v>2132</v>
      </c>
      <c r="D103" s="40" t="s">
        <v>135</v>
      </c>
      <c r="E103" s="42">
        <v>180</v>
      </c>
      <c r="F103" s="190"/>
      <c r="G103" s="43">
        <v>180</v>
      </c>
      <c r="H103" s="44"/>
      <c r="I103" s="45"/>
      <c r="J103" s="43">
        <v>0</v>
      </c>
      <c r="K103" s="46"/>
      <c r="L103" s="47">
        <v>611017.74719999998</v>
      </c>
      <c r="N103" s="45"/>
      <c r="O103" s="45"/>
      <c r="P103" s="45"/>
      <c r="Q103" s="45"/>
      <c r="S103" s="190">
        <v>180</v>
      </c>
    </row>
    <row r="104" spans="1:21" ht="10.5" x14ac:dyDescent="0.25">
      <c r="A104" s="40" t="s">
        <v>278</v>
      </c>
      <c r="B104" s="41" t="s">
        <v>136</v>
      </c>
      <c r="C104" s="41">
        <v>3377</v>
      </c>
      <c r="D104" s="40" t="s">
        <v>137</v>
      </c>
      <c r="E104" s="42">
        <v>557</v>
      </c>
      <c r="F104" s="190"/>
      <c r="G104" s="43">
        <v>557</v>
      </c>
      <c r="H104" s="44"/>
      <c r="I104" s="45"/>
      <c r="J104" s="43">
        <v>0</v>
      </c>
      <c r="K104" s="46"/>
      <c r="L104" s="47">
        <v>1890760.47328</v>
      </c>
      <c r="N104" s="45"/>
      <c r="O104" s="45"/>
      <c r="P104" s="45"/>
      <c r="Q104" s="45"/>
      <c r="S104" s="190">
        <v>557</v>
      </c>
    </row>
    <row r="105" spans="1:21" ht="10.5" x14ac:dyDescent="0.25">
      <c r="A105" s="40" t="s">
        <v>278</v>
      </c>
      <c r="B105" s="41" t="s">
        <v>138</v>
      </c>
      <c r="C105" s="41">
        <v>2101</v>
      </c>
      <c r="D105" s="40" t="s">
        <v>139</v>
      </c>
      <c r="E105" s="42">
        <v>350</v>
      </c>
      <c r="F105" s="190"/>
      <c r="G105" s="43">
        <v>350</v>
      </c>
      <c r="H105" s="44"/>
      <c r="I105" s="45"/>
      <c r="J105" s="43">
        <v>0</v>
      </c>
      <c r="K105" s="46"/>
      <c r="L105" s="47">
        <v>1188090.064</v>
      </c>
      <c r="N105" s="45"/>
      <c r="O105" s="45"/>
      <c r="P105" s="45"/>
      <c r="Q105" s="45"/>
      <c r="S105" s="190">
        <v>350</v>
      </c>
    </row>
    <row r="106" spans="1:21" ht="10.5" x14ac:dyDescent="0.25">
      <c r="A106" s="40" t="s">
        <v>280</v>
      </c>
      <c r="B106" s="41">
        <v>0</v>
      </c>
      <c r="C106" s="41">
        <v>2115</v>
      </c>
      <c r="D106" s="40" t="s">
        <v>25</v>
      </c>
      <c r="E106" s="42">
        <v>185</v>
      </c>
      <c r="F106" s="190"/>
      <c r="G106" s="43">
        <v>185</v>
      </c>
      <c r="H106" s="44"/>
      <c r="I106" s="45"/>
      <c r="J106" s="43">
        <v>0</v>
      </c>
      <c r="K106" s="46"/>
      <c r="L106" s="47">
        <v>627990.46239999996</v>
      </c>
      <c r="N106" s="45"/>
      <c r="O106" s="45"/>
      <c r="P106" s="45"/>
      <c r="Q106" s="45"/>
      <c r="S106" s="190">
        <v>185</v>
      </c>
    </row>
    <row r="107" spans="1:21" ht="10.5" x14ac:dyDescent="0.25">
      <c r="A107" s="40" t="s">
        <v>280</v>
      </c>
      <c r="B107" s="41">
        <v>0</v>
      </c>
      <c r="C107" s="41">
        <v>2086</v>
      </c>
      <c r="D107" s="40" t="s">
        <v>348</v>
      </c>
      <c r="E107" s="42">
        <v>371</v>
      </c>
      <c r="F107" s="190"/>
      <c r="G107" s="43">
        <v>371</v>
      </c>
      <c r="H107" s="44"/>
      <c r="I107" s="45"/>
      <c r="J107" s="43">
        <v>0</v>
      </c>
      <c r="K107" s="46"/>
      <c r="L107" s="47">
        <v>1259375.4678400001</v>
      </c>
      <c r="N107" s="45"/>
      <c r="O107" s="45"/>
      <c r="P107" s="45"/>
      <c r="Q107" s="45"/>
      <c r="S107" s="190">
        <v>371</v>
      </c>
    </row>
    <row r="108" spans="1:21" ht="10.5" x14ac:dyDescent="0.25">
      <c r="A108" s="40" t="s">
        <v>281</v>
      </c>
      <c r="B108" s="41">
        <v>0</v>
      </c>
      <c r="C108" s="41">
        <v>2000</v>
      </c>
      <c r="D108" s="40" t="s">
        <v>359</v>
      </c>
      <c r="E108" s="42">
        <v>264</v>
      </c>
      <c r="F108" s="190"/>
      <c r="G108" s="43">
        <v>264</v>
      </c>
      <c r="H108" s="44"/>
      <c r="I108" s="45"/>
      <c r="J108" s="43">
        <v>0</v>
      </c>
      <c r="K108" s="46"/>
      <c r="L108" s="47">
        <v>896159.36256000004</v>
      </c>
      <c r="N108" s="45"/>
      <c r="O108" s="45"/>
      <c r="P108" s="45"/>
      <c r="Q108" s="45"/>
      <c r="S108" s="190">
        <v>264</v>
      </c>
    </row>
    <row r="109" spans="1:21" ht="10.5" x14ac:dyDescent="0.25">
      <c r="A109" s="40" t="s">
        <v>280</v>
      </c>
      <c r="B109" s="41">
        <v>0</v>
      </c>
      <c r="C109" s="41">
        <v>2031</v>
      </c>
      <c r="D109" s="40" t="s">
        <v>140</v>
      </c>
      <c r="E109" s="42">
        <v>200</v>
      </c>
      <c r="F109" s="190"/>
      <c r="G109" s="43">
        <v>200</v>
      </c>
      <c r="H109" s="44"/>
      <c r="I109" s="45"/>
      <c r="J109" s="43">
        <v>0</v>
      </c>
      <c r="K109" s="46"/>
      <c r="L109" s="47">
        <v>678908.60800000001</v>
      </c>
      <c r="N109" s="45"/>
      <c r="O109" s="45"/>
      <c r="P109" s="45"/>
      <c r="Q109" s="45"/>
      <c r="S109" s="190">
        <v>200</v>
      </c>
    </row>
    <row r="110" spans="1:21" ht="10.5" x14ac:dyDescent="0.25">
      <c r="A110" s="40" t="s">
        <v>278</v>
      </c>
      <c r="B110" s="41" t="s">
        <v>141</v>
      </c>
      <c r="C110" s="41">
        <v>3365</v>
      </c>
      <c r="D110" s="40" t="s">
        <v>142</v>
      </c>
      <c r="E110" s="42">
        <v>356</v>
      </c>
      <c r="F110" s="190"/>
      <c r="G110" s="43">
        <v>356</v>
      </c>
      <c r="H110" s="44"/>
      <c r="I110" s="45"/>
      <c r="J110" s="43">
        <v>0</v>
      </c>
      <c r="K110" s="46"/>
      <c r="L110" s="47">
        <v>1208457.3222399999</v>
      </c>
      <c r="N110" s="45"/>
      <c r="O110" s="45"/>
      <c r="P110" s="45"/>
      <c r="Q110" s="45"/>
      <c r="S110" s="190">
        <v>356</v>
      </c>
    </row>
    <row r="111" spans="1:21" ht="10.5" x14ac:dyDescent="0.25">
      <c r="A111" s="40" t="s">
        <v>278</v>
      </c>
      <c r="B111" s="41" t="s">
        <v>143</v>
      </c>
      <c r="C111" s="41">
        <v>5202</v>
      </c>
      <c r="D111" s="40" t="s">
        <v>144</v>
      </c>
      <c r="E111" s="42">
        <v>204</v>
      </c>
      <c r="F111" s="190"/>
      <c r="G111" s="43">
        <v>204</v>
      </c>
      <c r="H111" s="44"/>
      <c r="I111" s="45"/>
      <c r="J111" s="43">
        <v>0</v>
      </c>
      <c r="K111" s="46"/>
      <c r="L111" s="47">
        <v>692486.78015999997</v>
      </c>
      <c r="N111" s="45"/>
      <c r="O111" s="45"/>
      <c r="P111" s="45"/>
      <c r="Q111" s="45"/>
      <c r="S111" s="190">
        <v>204</v>
      </c>
    </row>
    <row r="112" spans="1:21" ht="10.5" x14ac:dyDescent="0.25">
      <c r="A112" s="40" t="s">
        <v>280</v>
      </c>
      <c r="B112" s="41">
        <v>0</v>
      </c>
      <c r="C112" s="41">
        <v>2003</v>
      </c>
      <c r="D112" s="40" t="s">
        <v>145</v>
      </c>
      <c r="E112" s="42">
        <v>191</v>
      </c>
      <c r="F112" s="190"/>
      <c r="G112" s="43">
        <v>191</v>
      </c>
      <c r="H112" s="44"/>
      <c r="I112" s="45"/>
      <c r="J112" s="43">
        <v>0</v>
      </c>
      <c r="K112" s="46"/>
      <c r="L112" s="47">
        <v>648357.72063999996</v>
      </c>
      <c r="N112" s="45"/>
      <c r="O112" s="45"/>
      <c r="P112" s="45"/>
      <c r="Q112" s="45"/>
      <c r="S112" s="190">
        <v>191</v>
      </c>
      <c r="T112" s="49"/>
      <c r="U112" s="50"/>
    </row>
    <row r="113" spans="1:21" ht="10.5" x14ac:dyDescent="0.25">
      <c r="A113" s="40" t="s">
        <v>278</v>
      </c>
      <c r="B113" s="41" t="s">
        <v>146</v>
      </c>
      <c r="C113" s="41">
        <v>2140</v>
      </c>
      <c r="D113" s="40" t="s">
        <v>147</v>
      </c>
      <c r="E113" s="42">
        <v>414</v>
      </c>
      <c r="F113" s="190"/>
      <c r="G113" s="43">
        <v>414</v>
      </c>
      <c r="H113" s="44"/>
      <c r="I113" s="45"/>
      <c r="J113" s="43">
        <v>0</v>
      </c>
      <c r="K113" s="46"/>
      <c r="L113" s="47">
        <v>1405340.81856</v>
      </c>
      <c r="N113" s="45"/>
      <c r="O113" s="45"/>
      <c r="P113" s="45"/>
      <c r="Q113" s="45"/>
      <c r="S113" s="190">
        <v>414</v>
      </c>
    </row>
    <row r="114" spans="1:21" ht="10.5" x14ac:dyDescent="0.25">
      <c r="A114" s="40" t="s">
        <v>278</v>
      </c>
      <c r="B114" s="41" t="s">
        <v>148</v>
      </c>
      <c r="C114" s="41">
        <v>2174</v>
      </c>
      <c r="D114" s="40" t="s">
        <v>149</v>
      </c>
      <c r="E114" s="42">
        <v>411</v>
      </c>
      <c r="F114" s="190"/>
      <c r="G114" s="43">
        <v>411</v>
      </c>
      <c r="H114" s="44"/>
      <c r="I114" s="45"/>
      <c r="J114" s="43">
        <v>0</v>
      </c>
      <c r="K114" s="46"/>
      <c r="L114" s="47">
        <v>1395157.1894400001</v>
      </c>
      <c r="N114" s="45"/>
      <c r="O114" s="45"/>
      <c r="P114" s="45"/>
      <c r="Q114" s="45"/>
      <c r="S114" s="190">
        <v>411</v>
      </c>
    </row>
    <row r="115" spans="1:21" ht="10.5" x14ac:dyDescent="0.25">
      <c r="A115" s="40" t="s">
        <v>278</v>
      </c>
      <c r="B115" s="41" t="s">
        <v>150</v>
      </c>
      <c r="C115" s="41">
        <v>2055</v>
      </c>
      <c r="D115" s="40" t="s">
        <v>151</v>
      </c>
      <c r="E115" s="42">
        <v>300</v>
      </c>
      <c r="F115" s="190"/>
      <c r="G115" s="43">
        <v>300</v>
      </c>
      <c r="H115" s="44"/>
      <c r="I115" s="45"/>
      <c r="J115" s="43">
        <v>0</v>
      </c>
      <c r="K115" s="46"/>
      <c r="L115" s="47">
        <v>1018362.912</v>
      </c>
      <c r="N115" s="45"/>
      <c r="O115" s="45"/>
      <c r="P115" s="45"/>
      <c r="Q115" s="45"/>
      <c r="S115" s="190">
        <v>300</v>
      </c>
    </row>
    <row r="116" spans="1:21" ht="10.5" x14ac:dyDescent="0.25">
      <c r="A116" s="40" t="s">
        <v>280</v>
      </c>
      <c r="B116" s="41">
        <v>0</v>
      </c>
      <c r="C116" s="41">
        <v>2178</v>
      </c>
      <c r="D116" s="40" t="s">
        <v>152</v>
      </c>
      <c r="E116" s="42">
        <v>391</v>
      </c>
      <c r="F116" s="190"/>
      <c r="G116" s="43">
        <v>391</v>
      </c>
      <c r="H116" s="44"/>
      <c r="I116" s="45"/>
      <c r="J116" s="43">
        <v>0</v>
      </c>
      <c r="K116" s="46"/>
      <c r="L116" s="47">
        <v>1327266.32864</v>
      </c>
      <c r="N116" s="45"/>
      <c r="O116" s="45"/>
      <c r="P116" s="45"/>
      <c r="Q116" s="45"/>
      <c r="S116" s="190">
        <v>391</v>
      </c>
    </row>
    <row r="117" spans="1:21" ht="10.5" x14ac:dyDescent="0.25">
      <c r="A117" s="40" t="s">
        <v>280</v>
      </c>
      <c r="B117" s="41">
        <v>0</v>
      </c>
      <c r="C117" s="41">
        <v>3366</v>
      </c>
      <c r="D117" s="40" t="s">
        <v>302</v>
      </c>
      <c r="E117" s="42">
        <v>190</v>
      </c>
      <c r="F117" s="190"/>
      <c r="G117" s="43">
        <v>190</v>
      </c>
      <c r="H117" s="44"/>
      <c r="I117" s="45"/>
      <c r="J117" s="43">
        <v>0</v>
      </c>
      <c r="K117" s="46"/>
      <c r="L117" s="47">
        <v>644963.17760000005</v>
      </c>
      <c r="N117" s="45"/>
      <c r="O117" s="45"/>
      <c r="P117" s="45"/>
      <c r="Q117" s="45"/>
      <c r="S117" s="190">
        <v>190</v>
      </c>
    </row>
    <row r="118" spans="1:21" ht="10.5" x14ac:dyDescent="0.25">
      <c r="A118" s="40" t="s">
        <v>280</v>
      </c>
      <c r="B118" s="41">
        <v>0</v>
      </c>
      <c r="C118" s="41">
        <v>2077</v>
      </c>
      <c r="D118" s="40" t="s">
        <v>153</v>
      </c>
      <c r="E118" s="42">
        <v>187</v>
      </c>
      <c r="F118" s="190"/>
      <c r="G118" s="43">
        <v>187</v>
      </c>
      <c r="H118" s="44"/>
      <c r="I118" s="45"/>
      <c r="J118" s="43">
        <v>0</v>
      </c>
      <c r="K118" s="46"/>
      <c r="L118" s="47">
        <v>634779.54848</v>
      </c>
      <c r="N118" s="45"/>
      <c r="O118" s="45"/>
      <c r="P118" s="45"/>
      <c r="Q118" s="45"/>
      <c r="S118" s="190">
        <v>187</v>
      </c>
    </row>
    <row r="119" spans="1:21" ht="10.5" x14ac:dyDescent="0.25">
      <c r="A119" s="40" t="s">
        <v>278</v>
      </c>
      <c r="B119" s="41" t="s">
        <v>154</v>
      </c>
      <c r="C119" s="41">
        <v>2146</v>
      </c>
      <c r="D119" s="40" t="s">
        <v>155</v>
      </c>
      <c r="E119" s="42">
        <v>595</v>
      </c>
      <c r="F119" s="190"/>
      <c r="G119" s="43">
        <v>595</v>
      </c>
      <c r="H119" s="44"/>
      <c r="I119" s="45"/>
      <c r="J119" s="43">
        <v>0</v>
      </c>
      <c r="K119" s="46"/>
      <c r="L119" s="47">
        <v>2019753.1088</v>
      </c>
      <c r="N119" s="45"/>
      <c r="O119" s="45"/>
      <c r="P119" s="45"/>
      <c r="Q119" s="45"/>
      <c r="S119" s="190">
        <v>595</v>
      </c>
    </row>
    <row r="120" spans="1:21" ht="10.5" x14ac:dyDescent="0.25">
      <c r="A120" s="40" t="s">
        <v>280</v>
      </c>
      <c r="B120" s="41">
        <v>0</v>
      </c>
      <c r="C120" s="41">
        <v>2023</v>
      </c>
      <c r="D120" s="40" t="s">
        <v>156</v>
      </c>
      <c r="E120" s="42">
        <v>305</v>
      </c>
      <c r="F120" s="190"/>
      <c r="G120" s="43">
        <v>305</v>
      </c>
      <c r="H120" s="44"/>
      <c r="I120" s="45"/>
      <c r="J120" s="43">
        <v>0</v>
      </c>
      <c r="K120" s="46"/>
      <c r="L120" s="47">
        <v>1035335.6272</v>
      </c>
      <c r="N120" s="45"/>
      <c r="O120" s="45"/>
      <c r="P120" s="45"/>
      <c r="Q120" s="45"/>
      <c r="S120" s="190">
        <v>305</v>
      </c>
    </row>
    <row r="121" spans="1:21" ht="10.5" x14ac:dyDescent="0.25">
      <c r="A121" s="40" t="s">
        <v>280</v>
      </c>
      <c r="B121" s="41">
        <v>0</v>
      </c>
      <c r="C121" s="41">
        <v>2025</v>
      </c>
      <c r="D121" s="40" t="s">
        <v>51</v>
      </c>
      <c r="E121" s="42">
        <v>366</v>
      </c>
      <c r="F121" s="190"/>
      <c r="G121" s="43">
        <v>366</v>
      </c>
      <c r="H121" s="44"/>
      <c r="I121" s="45"/>
      <c r="J121" s="43">
        <v>0</v>
      </c>
      <c r="K121" s="46"/>
      <c r="L121" s="47">
        <v>1242402.7526400001</v>
      </c>
      <c r="N121" s="45"/>
      <c r="O121" s="45"/>
      <c r="P121" s="45"/>
      <c r="Q121" s="45"/>
      <c r="S121" s="190">
        <v>366</v>
      </c>
    </row>
    <row r="122" spans="1:21" ht="10.5" x14ac:dyDescent="0.25">
      <c r="A122" s="40" t="s">
        <v>280</v>
      </c>
      <c r="B122" s="41">
        <v>0</v>
      </c>
      <c r="C122" s="41">
        <v>3369</v>
      </c>
      <c r="D122" s="40" t="s">
        <v>157</v>
      </c>
      <c r="E122" s="42">
        <v>208</v>
      </c>
      <c r="F122" s="190"/>
      <c r="G122" s="43">
        <v>208</v>
      </c>
      <c r="H122" s="44"/>
      <c r="I122" s="45"/>
      <c r="J122" s="43">
        <v>0</v>
      </c>
      <c r="K122" s="46"/>
      <c r="L122" s="47">
        <v>706064.95232000004</v>
      </c>
      <c r="N122" s="45"/>
      <c r="O122" s="45"/>
      <c r="P122" s="45"/>
      <c r="Q122" s="45"/>
      <c r="S122" s="190">
        <v>208</v>
      </c>
    </row>
    <row r="123" spans="1:21" ht="10.5" x14ac:dyDescent="0.25">
      <c r="A123" s="40" t="s">
        <v>280</v>
      </c>
      <c r="B123" s="41">
        <v>0</v>
      </c>
      <c r="C123" s="41">
        <v>3333</v>
      </c>
      <c r="D123" s="40" t="s">
        <v>158</v>
      </c>
      <c r="E123" s="42">
        <v>205</v>
      </c>
      <c r="F123" s="190"/>
      <c r="G123" s="43">
        <v>205</v>
      </c>
      <c r="H123" s="44"/>
      <c r="I123" s="45"/>
      <c r="J123" s="43">
        <v>0</v>
      </c>
      <c r="K123" s="46"/>
      <c r="L123" s="47">
        <v>695881.32319999998</v>
      </c>
      <c r="N123" s="45"/>
      <c r="O123" s="45"/>
      <c r="P123" s="45"/>
      <c r="Q123" s="45"/>
      <c r="S123" s="190">
        <v>205</v>
      </c>
    </row>
    <row r="124" spans="1:21" ht="10.5" x14ac:dyDescent="0.25">
      <c r="A124" s="40" t="s">
        <v>280</v>
      </c>
      <c r="B124" s="41">
        <v>0</v>
      </c>
      <c r="C124" s="41">
        <v>3373</v>
      </c>
      <c r="D124" s="40" t="s">
        <v>159</v>
      </c>
      <c r="E124" s="42">
        <v>121</v>
      </c>
      <c r="F124" s="190"/>
      <c r="G124" s="43">
        <v>121</v>
      </c>
      <c r="H124" s="44"/>
      <c r="I124" s="45"/>
      <c r="J124" s="43">
        <v>0</v>
      </c>
      <c r="K124" s="46"/>
      <c r="L124" s="47">
        <v>410739.70783999999</v>
      </c>
      <c r="N124" s="45"/>
      <c r="O124" s="45"/>
      <c r="P124" s="45"/>
      <c r="Q124" s="45"/>
      <c r="S124" s="190">
        <v>121</v>
      </c>
    </row>
    <row r="125" spans="1:21" ht="10.5" x14ac:dyDescent="0.25">
      <c r="A125" s="40" t="s">
        <v>280</v>
      </c>
      <c r="B125" s="41">
        <v>0</v>
      </c>
      <c r="C125" s="41">
        <v>3334</v>
      </c>
      <c r="D125" s="40" t="s">
        <v>160</v>
      </c>
      <c r="E125" s="42">
        <v>210</v>
      </c>
      <c r="F125" s="190"/>
      <c r="G125" s="43">
        <v>210</v>
      </c>
      <c r="H125" s="44"/>
      <c r="I125" s="45"/>
      <c r="J125" s="43">
        <v>0</v>
      </c>
      <c r="K125" s="46"/>
      <c r="L125" s="47">
        <v>712854.03839999996</v>
      </c>
      <c r="N125" s="45"/>
      <c r="O125" s="45"/>
      <c r="P125" s="45"/>
      <c r="Q125" s="45"/>
      <c r="S125" s="190">
        <v>210</v>
      </c>
      <c r="T125" s="49"/>
      <c r="U125" s="50"/>
    </row>
    <row r="126" spans="1:21" ht="10.5" x14ac:dyDescent="0.25">
      <c r="A126" s="40" t="s">
        <v>280</v>
      </c>
      <c r="B126" s="41">
        <v>0</v>
      </c>
      <c r="C126" s="41">
        <v>3335</v>
      </c>
      <c r="D126" s="40" t="s">
        <v>161</v>
      </c>
      <c r="E126" s="42">
        <v>313</v>
      </c>
      <c r="F126" s="190"/>
      <c r="G126" s="43">
        <v>313</v>
      </c>
      <c r="H126" s="44"/>
      <c r="I126" s="45"/>
      <c r="J126" s="43">
        <v>0</v>
      </c>
      <c r="K126" s="46"/>
      <c r="L126" s="47">
        <v>1062491.9715199999</v>
      </c>
      <c r="N126" s="45"/>
      <c r="O126" s="45"/>
      <c r="P126" s="45"/>
      <c r="Q126" s="45"/>
      <c r="S126" s="190">
        <v>313</v>
      </c>
    </row>
    <row r="127" spans="1:21" ht="10.5" x14ac:dyDescent="0.25">
      <c r="A127" s="40" t="s">
        <v>280</v>
      </c>
      <c r="B127" s="41">
        <v>0</v>
      </c>
      <c r="C127" s="41">
        <v>3354</v>
      </c>
      <c r="D127" s="40" t="s">
        <v>162</v>
      </c>
      <c r="E127" s="42">
        <v>206</v>
      </c>
      <c r="F127" s="190"/>
      <c r="G127" s="43">
        <v>206</v>
      </c>
      <c r="H127" s="44"/>
      <c r="I127" s="45"/>
      <c r="J127" s="43">
        <v>0</v>
      </c>
      <c r="K127" s="46"/>
      <c r="L127" s="47">
        <v>699275.86624</v>
      </c>
      <c r="N127" s="45"/>
      <c r="O127" s="45"/>
      <c r="P127" s="45"/>
      <c r="Q127" s="45"/>
      <c r="S127" s="190">
        <v>206</v>
      </c>
    </row>
    <row r="128" spans="1:21" ht="10.5" x14ac:dyDescent="0.25">
      <c r="A128" s="40" t="s">
        <v>280</v>
      </c>
      <c r="B128" s="41">
        <v>0</v>
      </c>
      <c r="C128" s="41">
        <v>3351</v>
      </c>
      <c r="D128" s="40" t="s">
        <v>163</v>
      </c>
      <c r="E128" s="42">
        <v>205</v>
      </c>
      <c r="F128" s="190"/>
      <c r="G128" s="43">
        <v>205</v>
      </c>
      <c r="H128" s="44"/>
      <c r="I128" s="45"/>
      <c r="J128" s="43">
        <v>0</v>
      </c>
      <c r="K128" s="46"/>
      <c r="L128" s="47">
        <v>695881.32319999998</v>
      </c>
      <c r="N128" s="45"/>
      <c r="O128" s="45"/>
      <c r="P128" s="45"/>
      <c r="Q128" s="45"/>
      <c r="S128" s="190">
        <v>205</v>
      </c>
    </row>
    <row r="129" spans="1:21" ht="10.5" x14ac:dyDescent="0.25">
      <c r="A129" s="40" t="s">
        <v>280</v>
      </c>
      <c r="B129" s="41">
        <v>0</v>
      </c>
      <c r="C129" s="41">
        <v>2032</v>
      </c>
      <c r="D129" s="40" t="s">
        <v>343</v>
      </c>
      <c r="E129" s="42">
        <v>251</v>
      </c>
      <c r="F129" s="190"/>
      <c r="G129" s="43">
        <v>251</v>
      </c>
      <c r="H129" s="44"/>
      <c r="I129" s="45"/>
      <c r="J129" s="43">
        <v>0</v>
      </c>
      <c r="K129" s="46"/>
      <c r="L129" s="47">
        <v>852030.30304000003</v>
      </c>
      <c r="N129" s="45"/>
      <c r="O129" s="45"/>
      <c r="P129" s="45"/>
      <c r="Q129" s="45"/>
      <c r="S129" s="190">
        <v>251</v>
      </c>
      <c r="U129" s="43"/>
    </row>
    <row r="130" spans="1:21" ht="10.5" x14ac:dyDescent="0.25">
      <c r="A130" s="40" t="s">
        <v>280</v>
      </c>
      <c r="B130" s="41">
        <v>0</v>
      </c>
      <c r="C130" s="41">
        <v>3352</v>
      </c>
      <c r="D130" s="40" t="s">
        <v>164</v>
      </c>
      <c r="E130" s="42">
        <v>201</v>
      </c>
      <c r="F130" s="190"/>
      <c r="G130" s="43">
        <v>201</v>
      </c>
      <c r="H130" s="44"/>
      <c r="I130" s="45"/>
      <c r="J130" s="43">
        <v>0</v>
      </c>
      <c r="K130" s="46"/>
      <c r="L130" s="47">
        <v>682303.15104000003</v>
      </c>
      <c r="N130" s="45"/>
      <c r="O130" s="45"/>
      <c r="P130" s="45"/>
      <c r="Q130" s="45"/>
      <c r="S130" s="190">
        <v>201</v>
      </c>
      <c r="U130" s="43"/>
    </row>
    <row r="131" spans="1:21" ht="10.5" x14ac:dyDescent="0.25">
      <c r="A131" s="40" t="s">
        <v>280</v>
      </c>
      <c r="B131" s="41">
        <v>0</v>
      </c>
      <c r="C131" s="41">
        <v>5208</v>
      </c>
      <c r="D131" s="40" t="s">
        <v>165</v>
      </c>
      <c r="E131" s="42">
        <v>413</v>
      </c>
      <c r="F131" s="190"/>
      <c r="G131" s="43">
        <v>413</v>
      </c>
      <c r="H131" s="44"/>
      <c r="I131" s="45"/>
      <c r="J131" s="43">
        <v>0</v>
      </c>
      <c r="K131" s="46"/>
      <c r="L131" s="47">
        <v>1401946.2755199999</v>
      </c>
      <c r="N131" s="45"/>
      <c r="O131" s="45"/>
      <c r="P131" s="45"/>
      <c r="Q131" s="45"/>
      <c r="S131" s="190">
        <v>413</v>
      </c>
      <c r="U131" s="43"/>
    </row>
    <row r="132" spans="1:21" ht="10.5" x14ac:dyDescent="0.25">
      <c r="A132" s="40" t="s">
        <v>280</v>
      </c>
      <c r="B132" s="41">
        <v>0</v>
      </c>
      <c r="C132" s="41">
        <v>3367</v>
      </c>
      <c r="D132" s="40" t="s">
        <v>166</v>
      </c>
      <c r="E132" s="42">
        <v>194</v>
      </c>
      <c r="F132" s="190"/>
      <c r="G132" s="43">
        <v>194</v>
      </c>
      <c r="H132" s="44"/>
      <c r="I132" s="45"/>
      <c r="J132" s="43">
        <v>0</v>
      </c>
      <c r="K132" s="46"/>
      <c r="L132" s="47">
        <v>658541.34976000001</v>
      </c>
      <c r="N132" s="45"/>
      <c r="O132" s="45"/>
      <c r="P132" s="45"/>
      <c r="Q132" s="45"/>
      <c r="S132" s="190">
        <v>194</v>
      </c>
      <c r="U132" s="43"/>
    </row>
    <row r="133" spans="1:21" ht="10.5" x14ac:dyDescent="0.25">
      <c r="A133" s="40" t="s">
        <v>280</v>
      </c>
      <c r="B133" s="41">
        <v>0</v>
      </c>
      <c r="C133" s="41">
        <v>3338</v>
      </c>
      <c r="D133" s="40" t="s">
        <v>167</v>
      </c>
      <c r="E133" s="42">
        <v>298</v>
      </c>
      <c r="F133" s="190"/>
      <c r="G133" s="43">
        <v>298</v>
      </c>
      <c r="H133" s="44"/>
      <c r="I133" s="45"/>
      <c r="J133" s="43">
        <v>0</v>
      </c>
      <c r="K133" s="46"/>
      <c r="L133" s="47">
        <v>1011573.82592</v>
      </c>
      <c r="N133" s="45"/>
      <c r="O133" s="45"/>
      <c r="P133" s="45"/>
      <c r="Q133" s="45"/>
      <c r="S133" s="190">
        <v>298</v>
      </c>
      <c r="U133" s="43"/>
    </row>
    <row r="134" spans="1:21" ht="10.5" x14ac:dyDescent="0.25">
      <c r="A134" s="40" t="s">
        <v>280</v>
      </c>
      <c r="B134" s="41">
        <v>0</v>
      </c>
      <c r="C134" s="41">
        <v>3370</v>
      </c>
      <c r="D134" s="40" t="s">
        <v>168</v>
      </c>
      <c r="E134" s="42">
        <v>294</v>
      </c>
      <c r="F134" s="190"/>
      <c r="G134" s="43">
        <v>294</v>
      </c>
      <c r="H134" s="44"/>
      <c r="I134" s="45"/>
      <c r="J134" s="43">
        <v>0</v>
      </c>
      <c r="K134" s="46"/>
      <c r="L134" s="47">
        <v>997995.65376000002</v>
      </c>
      <c r="N134" s="45"/>
      <c r="O134" s="45"/>
      <c r="P134" s="45"/>
      <c r="Q134" s="45"/>
      <c r="S134" s="190">
        <v>294</v>
      </c>
      <c r="U134" s="43"/>
    </row>
    <row r="135" spans="1:21" ht="10.5" x14ac:dyDescent="0.25">
      <c r="A135" s="40" t="s">
        <v>278</v>
      </c>
      <c r="B135" s="41" t="s">
        <v>169</v>
      </c>
      <c r="C135" s="41">
        <v>3021</v>
      </c>
      <c r="D135" s="40" t="s">
        <v>170</v>
      </c>
      <c r="E135" s="42">
        <v>202</v>
      </c>
      <c r="F135" s="190"/>
      <c r="G135" s="43">
        <v>202</v>
      </c>
      <c r="H135" s="44"/>
      <c r="I135" s="45"/>
      <c r="J135" s="43">
        <v>0</v>
      </c>
      <c r="K135" s="46"/>
      <c r="L135" s="47">
        <v>685697.69408000004</v>
      </c>
      <c r="N135" s="45"/>
      <c r="O135" s="45"/>
      <c r="P135" s="45"/>
      <c r="Q135" s="45"/>
      <c r="S135" s="190">
        <v>202</v>
      </c>
      <c r="U135" s="43"/>
    </row>
    <row r="136" spans="1:21" ht="10.5" x14ac:dyDescent="0.25">
      <c r="A136" s="40" t="s">
        <v>278</v>
      </c>
      <c r="B136" s="41" t="s">
        <v>171</v>
      </c>
      <c r="C136" s="41">
        <v>3347</v>
      </c>
      <c r="D136" s="40" t="s">
        <v>172</v>
      </c>
      <c r="E136" s="42">
        <v>190</v>
      </c>
      <c r="F136" s="190"/>
      <c r="G136" s="43">
        <v>190</v>
      </c>
      <c r="H136" s="44"/>
      <c r="I136" s="45"/>
      <c r="J136" s="43">
        <v>0</v>
      </c>
      <c r="K136" s="46"/>
      <c r="L136" s="47">
        <v>644963.17760000005</v>
      </c>
      <c r="N136" s="45"/>
      <c r="O136" s="45"/>
      <c r="P136" s="45"/>
      <c r="Q136" s="45"/>
      <c r="S136" s="190">
        <v>190</v>
      </c>
      <c r="U136" s="43"/>
    </row>
    <row r="137" spans="1:21" ht="10.5" x14ac:dyDescent="0.25">
      <c r="A137" s="40" t="s">
        <v>278</v>
      </c>
      <c r="B137" s="41" t="s">
        <v>173</v>
      </c>
      <c r="C137" s="41">
        <v>3355</v>
      </c>
      <c r="D137" s="40" t="s">
        <v>174</v>
      </c>
      <c r="E137" s="42">
        <v>201</v>
      </c>
      <c r="F137" s="190"/>
      <c r="G137" s="43">
        <v>201</v>
      </c>
      <c r="H137" s="44"/>
      <c r="I137" s="45"/>
      <c r="J137" s="43">
        <v>0</v>
      </c>
      <c r="K137" s="46"/>
      <c r="L137" s="47">
        <v>682303.15104000003</v>
      </c>
      <c r="N137" s="45"/>
      <c r="O137" s="45"/>
      <c r="P137" s="45"/>
      <c r="Q137" s="45"/>
      <c r="S137" s="190">
        <v>201</v>
      </c>
      <c r="U137" s="43"/>
    </row>
    <row r="138" spans="1:21" ht="10.5" x14ac:dyDescent="0.25">
      <c r="A138" s="40" t="s">
        <v>278</v>
      </c>
      <c r="B138" s="41" t="s">
        <v>175</v>
      </c>
      <c r="C138" s="41">
        <v>3013</v>
      </c>
      <c r="D138" s="40" t="s">
        <v>176</v>
      </c>
      <c r="E138" s="42">
        <v>390</v>
      </c>
      <c r="F138" s="190"/>
      <c r="G138" s="43">
        <v>390</v>
      </c>
      <c r="H138" s="44"/>
      <c r="I138" s="45"/>
      <c r="J138" s="43">
        <v>0</v>
      </c>
      <c r="K138" s="46"/>
      <c r="L138" s="47">
        <v>1323871.7856000001</v>
      </c>
      <c r="N138" s="45"/>
      <c r="O138" s="45"/>
      <c r="P138" s="45"/>
      <c r="Q138" s="45"/>
      <c r="S138" s="190">
        <v>390</v>
      </c>
      <c r="U138" s="43"/>
    </row>
    <row r="139" spans="1:21" ht="10.5" x14ac:dyDescent="0.25">
      <c r="A139" s="40" t="s">
        <v>280</v>
      </c>
      <c r="B139" s="41">
        <v>0</v>
      </c>
      <c r="C139" s="41">
        <v>2010</v>
      </c>
      <c r="D139" s="40" t="s">
        <v>177</v>
      </c>
      <c r="E139" s="42">
        <v>357</v>
      </c>
      <c r="F139" s="190"/>
      <c r="G139" s="43">
        <v>357</v>
      </c>
      <c r="H139" s="44"/>
      <c r="I139" s="45"/>
      <c r="J139" s="43">
        <v>0</v>
      </c>
      <c r="K139" s="46"/>
      <c r="L139" s="47">
        <v>1211851.86528</v>
      </c>
      <c r="N139" s="45"/>
      <c r="O139" s="45"/>
      <c r="P139" s="45"/>
      <c r="Q139" s="45"/>
      <c r="S139" s="190">
        <v>357</v>
      </c>
      <c r="U139" s="43"/>
    </row>
    <row r="140" spans="1:21" ht="10.5" x14ac:dyDescent="0.25">
      <c r="A140" s="40" t="s">
        <v>278</v>
      </c>
      <c r="B140" s="41" t="s">
        <v>178</v>
      </c>
      <c r="C140" s="41">
        <v>3301</v>
      </c>
      <c r="D140" s="40" t="s">
        <v>179</v>
      </c>
      <c r="E140" s="42">
        <v>195</v>
      </c>
      <c r="F140" s="190"/>
      <c r="G140" s="43">
        <v>195</v>
      </c>
      <c r="H140" s="44"/>
      <c r="I140" s="45"/>
      <c r="J140" s="43">
        <v>0</v>
      </c>
      <c r="K140" s="46"/>
      <c r="L140" s="47">
        <v>661935.89280000003</v>
      </c>
      <c r="N140" s="45"/>
      <c r="O140" s="45"/>
      <c r="P140" s="45"/>
      <c r="Q140" s="45"/>
      <c r="S140" s="190">
        <v>195</v>
      </c>
      <c r="U140" s="43"/>
    </row>
    <row r="141" spans="1:21" ht="10.5" x14ac:dyDescent="0.25">
      <c r="A141" s="40" t="s">
        <v>280</v>
      </c>
      <c r="B141" s="41">
        <v>0</v>
      </c>
      <c r="C141" s="41">
        <v>2022</v>
      </c>
      <c r="D141" s="40" t="s">
        <v>180</v>
      </c>
      <c r="E141" s="42">
        <v>199</v>
      </c>
      <c r="F141" s="190"/>
      <c r="G141" s="43">
        <v>199</v>
      </c>
      <c r="H141" s="44"/>
      <c r="I141" s="45"/>
      <c r="J141" s="43">
        <v>0</v>
      </c>
      <c r="K141" s="46"/>
      <c r="L141" s="47">
        <v>675514.06495999999</v>
      </c>
      <c r="N141" s="45"/>
      <c r="O141" s="45"/>
      <c r="P141" s="45"/>
      <c r="Q141" s="45"/>
      <c r="S141" s="190">
        <v>199</v>
      </c>
      <c r="U141" s="43"/>
    </row>
    <row r="142" spans="1:21" ht="10.5" x14ac:dyDescent="0.25">
      <c r="A142" s="40" t="s">
        <v>278</v>
      </c>
      <c r="B142" s="41" t="s">
        <v>181</v>
      </c>
      <c r="C142" s="41">
        <v>3313</v>
      </c>
      <c r="D142" s="40" t="s">
        <v>182</v>
      </c>
      <c r="E142" s="42">
        <v>394</v>
      </c>
      <c r="F142" s="190"/>
      <c r="G142" s="43">
        <v>394</v>
      </c>
      <c r="H142" s="44"/>
      <c r="I142" s="45"/>
      <c r="J142" s="43">
        <v>0</v>
      </c>
      <c r="K142" s="46"/>
      <c r="L142" s="47">
        <v>1337449.9577599999</v>
      </c>
      <c r="N142" s="45"/>
      <c r="O142" s="45"/>
      <c r="P142" s="45"/>
      <c r="Q142" s="45"/>
      <c r="S142" s="190">
        <v>394</v>
      </c>
      <c r="U142" s="43"/>
    </row>
    <row r="143" spans="1:21" ht="10.5" x14ac:dyDescent="0.25">
      <c r="A143" s="40" t="s">
        <v>280</v>
      </c>
      <c r="B143" s="41">
        <v>0</v>
      </c>
      <c r="C143" s="41">
        <v>3371</v>
      </c>
      <c r="D143" s="40" t="s">
        <v>183</v>
      </c>
      <c r="E143" s="42">
        <v>207</v>
      </c>
      <c r="F143" s="190"/>
      <c r="G143" s="43">
        <v>207</v>
      </c>
      <c r="H143" s="44"/>
      <c r="I143" s="45"/>
      <c r="J143" s="43">
        <v>0</v>
      </c>
      <c r="K143" s="46"/>
      <c r="L143" s="47">
        <v>702670.40928000002</v>
      </c>
      <c r="N143" s="45"/>
      <c r="O143" s="45"/>
      <c r="P143" s="45"/>
      <c r="Q143" s="45"/>
      <c r="S143" s="190">
        <v>207</v>
      </c>
      <c r="U143" s="43"/>
    </row>
    <row r="144" spans="1:21" ht="10.5" x14ac:dyDescent="0.25">
      <c r="A144" s="40" t="s">
        <v>280</v>
      </c>
      <c r="B144" s="41">
        <v>0</v>
      </c>
      <c r="C144" s="41">
        <v>3349</v>
      </c>
      <c r="D144" s="40" t="s">
        <v>184</v>
      </c>
      <c r="E144" s="42">
        <v>117</v>
      </c>
      <c r="F144" s="190"/>
      <c r="G144" s="43">
        <v>117</v>
      </c>
      <c r="H144" s="44"/>
      <c r="I144" s="45"/>
      <c r="J144" s="43">
        <v>0</v>
      </c>
      <c r="K144" s="46"/>
      <c r="L144" s="47">
        <v>397161.53568000003</v>
      </c>
      <c r="N144" s="45"/>
      <c r="O144" s="45"/>
      <c r="P144" s="45"/>
      <c r="Q144" s="45"/>
      <c r="S144" s="190">
        <v>117</v>
      </c>
      <c r="U144" s="43"/>
    </row>
    <row r="145" spans="1:21" ht="10.5" x14ac:dyDescent="0.25">
      <c r="A145" s="40" t="s">
        <v>280</v>
      </c>
      <c r="B145" s="41">
        <v>0</v>
      </c>
      <c r="C145" s="41">
        <v>3350</v>
      </c>
      <c r="D145" s="40" t="s">
        <v>185</v>
      </c>
      <c r="E145" s="42">
        <v>395</v>
      </c>
      <c r="F145" s="190"/>
      <c r="G145" s="43">
        <v>395</v>
      </c>
      <c r="H145" s="44"/>
      <c r="I145" s="45"/>
      <c r="J145" s="43">
        <v>0</v>
      </c>
      <c r="K145" s="46"/>
      <c r="L145" s="47">
        <v>1340844.5008</v>
      </c>
      <c r="N145" s="45"/>
      <c r="O145" s="45"/>
      <c r="P145" s="45"/>
      <c r="Q145" s="45"/>
      <c r="S145" s="190">
        <v>395</v>
      </c>
    </row>
    <row r="146" spans="1:21" ht="10.5" x14ac:dyDescent="0.25">
      <c r="A146" s="40" t="s">
        <v>278</v>
      </c>
      <c r="B146" s="41" t="s">
        <v>186</v>
      </c>
      <c r="C146" s="41">
        <v>2134</v>
      </c>
      <c r="D146" s="40" t="s">
        <v>187</v>
      </c>
      <c r="E146" s="42">
        <v>103</v>
      </c>
      <c r="F146" s="190"/>
      <c r="G146" s="43">
        <v>103</v>
      </c>
      <c r="H146" s="44"/>
      <c r="I146" s="45"/>
      <c r="J146" s="43">
        <v>0</v>
      </c>
      <c r="K146" s="46"/>
      <c r="L146" s="47">
        <v>349637.93312</v>
      </c>
      <c r="N146" s="45"/>
      <c r="O146" s="45"/>
      <c r="P146" s="45"/>
      <c r="Q146" s="45"/>
      <c r="S146" s="190">
        <v>103</v>
      </c>
    </row>
    <row r="147" spans="1:21" ht="10.5" x14ac:dyDescent="0.25">
      <c r="A147" s="40" t="s">
        <v>278</v>
      </c>
      <c r="B147" s="41" t="s">
        <v>188</v>
      </c>
      <c r="C147" s="41">
        <v>2148</v>
      </c>
      <c r="D147" s="40" t="s">
        <v>189</v>
      </c>
      <c r="E147" s="42">
        <v>278</v>
      </c>
      <c r="F147" s="190"/>
      <c r="G147" s="43">
        <v>278</v>
      </c>
      <c r="H147" s="44"/>
      <c r="I147" s="45"/>
      <c r="J147" s="43">
        <v>0</v>
      </c>
      <c r="K147" s="46"/>
      <c r="L147" s="47">
        <v>943682.96511999995</v>
      </c>
      <c r="N147" s="45"/>
      <c r="O147" s="45"/>
      <c r="P147" s="45"/>
      <c r="Q147" s="45"/>
      <c r="S147" s="190">
        <v>278</v>
      </c>
    </row>
    <row r="148" spans="1:21" ht="10.5" x14ac:dyDescent="0.25">
      <c r="A148" s="40" t="s">
        <v>278</v>
      </c>
      <c r="B148" s="41" t="s">
        <v>190</v>
      </c>
      <c r="C148" s="41">
        <v>2081</v>
      </c>
      <c r="D148" s="40" t="s">
        <v>191</v>
      </c>
      <c r="E148" s="42">
        <v>206</v>
      </c>
      <c r="F148" s="190"/>
      <c r="G148" s="43">
        <v>206</v>
      </c>
      <c r="H148" s="44"/>
      <c r="I148" s="45"/>
      <c r="J148" s="43">
        <v>0</v>
      </c>
      <c r="K148" s="46"/>
      <c r="L148" s="47">
        <v>699275.86624</v>
      </c>
      <c r="N148" s="45"/>
      <c r="O148" s="45"/>
      <c r="P148" s="45"/>
      <c r="Q148" s="45"/>
      <c r="S148" s="190">
        <v>206</v>
      </c>
      <c r="T148" s="49"/>
      <c r="U148" s="50"/>
    </row>
    <row r="149" spans="1:21" ht="10.5" x14ac:dyDescent="0.25">
      <c r="A149" s="40" t="s">
        <v>278</v>
      </c>
      <c r="B149" s="41" t="s">
        <v>192</v>
      </c>
      <c r="C149" s="41">
        <v>2057</v>
      </c>
      <c r="D149" s="40" t="s">
        <v>193</v>
      </c>
      <c r="E149" s="42">
        <v>422</v>
      </c>
      <c r="F149" s="190"/>
      <c r="G149" s="43">
        <v>422</v>
      </c>
      <c r="H149" s="44"/>
      <c r="I149" s="45"/>
      <c r="J149" s="43">
        <v>0</v>
      </c>
      <c r="K149" s="46"/>
      <c r="L149" s="47">
        <v>1432497.16288</v>
      </c>
      <c r="N149" s="51"/>
      <c r="O149" s="45"/>
      <c r="P149" s="45"/>
      <c r="Q149" s="45"/>
      <c r="S149" s="190">
        <v>422</v>
      </c>
    </row>
    <row r="150" spans="1:21" ht="10.5" x14ac:dyDescent="0.25">
      <c r="A150" s="40" t="s">
        <v>278</v>
      </c>
      <c r="B150" s="41" t="s">
        <v>194</v>
      </c>
      <c r="C150" s="41">
        <v>2058</v>
      </c>
      <c r="D150" s="40" t="s">
        <v>195</v>
      </c>
      <c r="E150" s="42">
        <v>419</v>
      </c>
      <c r="F150" s="190"/>
      <c r="G150" s="43">
        <v>419</v>
      </c>
      <c r="H150" s="44"/>
      <c r="I150" s="45"/>
      <c r="J150" s="43">
        <v>0</v>
      </c>
      <c r="K150" s="46"/>
      <c r="L150" s="47">
        <v>1422313.53376</v>
      </c>
      <c r="N150" s="45"/>
      <c r="O150" s="45"/>
      <c r="P150" s="45"/>
      <c r="Q150" s="45"/>
      <c r="S150" s="190">
        <v>419</v>
      </c>
    </row>
    <row r="151" spans="1:21" ht="10.5" x14ac:dyDescent="0.25">
      <c r="A151" s="40" t="s">
        <v>280</v>
      </c>
      <c r="B151" s="41">
        <v>0</v>
      </c>
      <c r="C151" s="41">
        <v>3368</v>
      </c>
      <c r="D151" s="40" t="s">
        <v>196</v>
      </c>
      <c r="E151" s="42">
        <v>136</v>
      </c>
      <c r="F151" s="190"/>
      <c r="G151" s="43">
        <v>136</v>
      </c>
      <c r="H151" s="44"/>
      <c r="I151" s="45"/>
      <c r="J151" s="43">
        <v>0</v>
      </c>
      <c r="K151" s="46"/>
      <c r="L151" s="47">
        <v>461657.85343999998</v>
      </c>
      <c r="N151" s="45"/>
      <c r="O151" s="45"/>
      <c r="P151" s="45"/>
      <c r="Q151" s="45"/>
      <c r="S151" s="190">
        <v>136</v>
      </c>
    </row>
    <row r="152" spans="1:21" ht="10.5" x14ac:dyDescent="0.25">
      <c r="A152" s="40" t="s">
        <v>280</v>
      </c>
      <c r="B152" s="41">
        <v>0</v>
      </c>
      <c r="C152" s="41">
        <v>2060</v>
      </c>
      <c r="D152" s="40" t="s">
        <v>197</v>
      </c>
      <c r="E152" s="42">
        <v>459</v>
      </c>
      <c r="F152" s="190"/>
      <c r="G152" s="43">
        <v>459</v>
      </c>
      <c r="H152" s="44"/>
      <c r="I152" s="45"/>
      <c r="J152" s="43">
        <v>0</v>
      </c>
      <c r="K152" s="46"/>
      <c r="L152" s="47">
        <v>1558095.2553600001</v>
      </c>
      <c r="N152" s="45"/>
      <c r="O152" s="45"/>
      <c r="P152" s="45"/>
      <c r="Q152" s="45"/>
      <c r="S152" s="190">
        <v>459</v>
      </c>
    </row>
    <row r="153" spans="1:21" ht="10.5" x14ac:dyDescent="0.25">
      <c r="A153" s="40" t="s">
        <v>280</v>
      </c>
      <c r="B153" s="41">
        <v>0</v>
      </c>
      <c r="C153" s="41">
        <v>2061</v>
      </c>
      <c r="D153" s="40" t="s">
        <v>198</v>
      </c>
      <c r="E153" s="42">
        <v>474</v>
      </c>
      <c r="F153" s="190"/>
      <c r="G153" s="43">
        <v>474</v>
      </c>
      <c r="H153" s="44"/>
      <c r="I153" s="45"/>
      <c r="J153" s="43">
        <v>0</v>
      </c>
      <c r="K153" s="46"/>
      <c r="L153" s="47">
        <v>1609013.40096</v>
      </c>
      <c r="N153" s="45"/>
      <c r="O153" s="45"/>
      <c r="P153" s="45"/>
      <c r="Q153" s="45"/>
      <c r="S153" s="190">
        <v>474</v>
      </c>
    </row>
    <row r="154" spans="1:21" ht="10.5" x14ac:dyDescent="0.25">
      <c r="A154" s="40" t="s">
        <v>280</v>
      </c>
      <c r="B154" s="41">
        <v>0</v>
      </c>
      <c r="C154" s="41">
        <v>2200</v>
      </c>
      <c r="D154" s="40" t="s">
        <v>199</v>
      </c>
      <c r="E154" s="42">
        <v>198</v>
      </c>
      <c r="F154" s="190"/>
      <c r="G154" s="43">
        <v>198</v>
      </c>
      <c r="H154" s="44"/>
      <c r="I154" s="45"/>
      <c r="J154" s="43">
        <v>0</v>
      </c>
      <c r="K154" s="46"/>
      <c r="L154" s="47">
        <v>672119.52191999997</v>
      </c>
      <c r="N154" s="45"/>
      <c r="O154" s="45"/>
      <c r="P154" s="45"/>
      <c r="Q154" s="45"/>
      <c r="S154" s="190">
        <v>198</v>
      </c>
    </row>
    <row r="155" spans="1:21" ht="10.5" x14ac:dyDescent="0.25">
      <c r="A155" s="40" t="s">
        <v>278</v>
      </c>
      <c r="B155" s="41" t="s">
        <v>200</v>
      </c>
      <c r="C155" s="41">
        <v>3362</v>
      </c>
      <c r="D155" s="40" t="s">
        <v>201</v>
      </c>
      <c r="E155" s="42">
        <v>189</v>
      </c>
      <c r="F155" s="190"/>
      <c r="G155" s="43">
        <v>189</v>
      </c>
      <c r="H155" s="44"/>
      <c r="I155" s="45"/>
      <c r="J155" s="43">
        <v>0</v>
      </c>
      <c r="K155" s="46"/>
      <c r="L155" s="47">
        <v>641568.63456000003</v>
      </c>
      <c r="N155" s="45"/>
      <c r="O155" s="45"/>
      <c r="P155" s="45"/>
      <c r="Q155" s="45"/>
      <c r="S155" s="190">
        <v>189</v>
      </c>
    </row>
    <row r="156" spans="1:21" ht="10.5" x14ac:dyDescent="0.25">
      <c r="A156" s="40" t="s">
        <v>280</v>
      </c>
      <c r="B156" s="41">
        <v>0</v>
      </c>
      <c r="C156" s="41">
        <v>2135</v>
      </c>
      <c r="D156" s="40" t="s">
        <v>202</v>
      </c>
      <c r="E156" s="42">
        <v>281</v>
      </c>
      <c r="F156" s="190"/>
      <c r="G156" s="43">
        <v>281</v>
      </c>
      <c r="H156" s="44"/>
      <c r="I156" s="45"/>
      <c r="J156" s="43">
        <v>0</v>
      </c>
      <c r="K156" s="46"/>
      <c r="L156" s="47">
        <v>953866.59424000001</v>
      </c>
      <c r="N156" s="45"/>
      <c r="O156" s="45"/>
      <c r="P156" s="45"/>
      <c r="Q156" s="45"/>
      <c r="S156" s="190">
        <v>281</v>
      </c>
    </row>
    <row r="157" spans="1:21" ht="10.5" x14ac:dyDescent="0.25">
      <c r="A157" s="40" t="s">
        <v>278</v>
      </c>
      <c r="B157" s="41" t="s">
        <v>203</v>
      </c>
      <c r="C157" s="41">
        <v>2071</v>
      </c>
      <c r="D157" s="40" t="s">
        <v>204</v>
      </c>
      <c r="E157" s="42">
        <v>422</v>
      </c>
      <c r="F157" s="190"/>
      <c r="G157" s="43">
        <v>422</v>
      </c>
      <c r="H157" s="44"/>
      <c r="I157" s="45"/>
      <c r="J157" s="43">
        <v>0</v>
      </c>
      <c r="K157" s="46"/>
      <c r="L157" s="47">
        <v>1432497.16288</v>
      </c>
      <c r="N157" s="45"/>
      <c r="O157" s="45"/>
      <c r="P157" s="45"/>
      <c r="Q157" s="45"/>
      <c r="S157" s="190">
        <v>422</v>
      </c>
    </row>
    <row r="158" spans="1:21" ht="10.5" x14ac:dyDescent="0.25">
      <c r="A158" s="40" t="s">
        <v>280</v>
      </c>
      <c r="B158" s="41">
        <v>0</v>
      </c>
      <c r="C158" s="41">
        <v>2193</v>
      </c>
      <c r="D158" s="40" t="s">
        <v>205</v>
      </c>
      <c r="E158" s="42">
        <v>368</v>
      </c>
      <c r="F158" s="190"/>
      <c r="G158" s="43">
        <v>368</v>
      </c>
      <c r="H158" s="44"/>
      <c r="I158" s="45"/>
      <c r="J158" s="43">
        <v>0</v>
      </c>
      <c r="K158" s="46"/>
      <c r="L158" s="47">
        <v>1249191.8387200001</v>
      </c>
      <c r="N158" s="45"/>
      <c r="O158" s="45"/>
      <c r="P158" s="45"/>
      <c r="Q158" s="45"/>
      <c r="S158" s="190">
        <v>368</v>
      </c>
    </row>
    <row r="159" spans="1:21" ht="10.5" x14ac:dyDescent="0.25">
      <c r="A159" s="40" t="s">
        <v>280</v>
      </c>
      <c r="B159" s="41">
        <v>0</v>
      </c>
      <c r="C159" s="41">
        <v>2028</v>
      </c>
      <c r="D159" s="40" t="s">
        <v>206</v>
      </c>
      <c r="E159" s="42">
        <v>456</v>
      </c>
      <c r="F159" s="190"/>
      <c r="G159" s="43">
        <v>456</v>
      </c>
      <c r="H159" s="44"/>
      <c r="I159" s="45"/>
      <c r="J159" s="43">
        <v>0</v>
      </c>
      <c r="K159" s="46"/>
      <c r="L159" s="47">
        <v>1547911.6262399999</v>
      </c>
      <c r="N159" s="45"/>
      <c r="O159" s="45"/>
      <c r="P159" s="45"/>
      <c r="Q159" s="45"/>
      <c r="S159" s="190">
        <v>456</v>
      </c>
    </row>
    <row r="160" spans="1:21" ht="10.5" x14ac:dyDescent="0.25">
      <c r="A160" s="40" t="s">
        <v>280</v>
      </c>
      <c r="B160" s="41">
        <v>0</v>
      </c>
      <c r="C160" s="41">
        <v>2012</v>
      </c>
      <c r="D160" s="40" t="s">
        <v>207</v>
      </c>
      <c r="E160" s="42">
        <v>464</v>
      </c>
      <c r="F160" s="190"/>
      <c r="G160" s="43">
        <v>464</v>
      </c>
      <c r="H160" s="44"/>
      <c r="I160" s="45"/>
      <c r="J160" s="43">
        <v>0</v>
      </c>
      <c r="K160" s="46"/>
      <c r="L160" s="47">
        <v>1575067.97056</v>
      </c>
      <c r="N160" s="45"/>
      <c r="O160" s="45"/>
      <c r="P160" s="45"/>
      <c r="Q160" s="45"/>
      <c r="S160" s="190">
        <v>464</v>
      </c>
    </row>
    <row r="161" spans="1:21" ht="10.5" x14ac:dyDescent="0.25">
      <c r="A161" s="40" t="s">
        <v>278</v>
      </c>
      <c r="B161" s="41" t="s">
        <v>208</v>
      </c>
      <c r="C161" s="41">
        <v>2074</v>
      </c>
      <c r="D161" s="40" t="s">
        <v>209</v>
      </c>
      <c r="E161" s="42">
        <v>624</v>
      </c>
      <c r="F161" s="190"/>
      <c r="G161" s="43">
        <v>624</v>
      </c>
      <c r="H161" s="44"/>
      <c r="I161" s="45"/>
      <c r="J161" s="43">
        <v>0</v>
      </c>
      <c r="K161" s="46"/>
      <c r="L161" s="47">
        <v>2118194.85696</v>
      </c>
      <c r="N161" s="45"/>
      <c r="O161" s="45"/>
      <c r="P161" s="45"/>
      <c r="Q161" s="45"/>
      <c r="S161" s="190">
        <v>624</v>
      </c>
    </row>
    <row r="162" spans="1:21" ht="10.5" x14ac:dyDescent="0.25">
      <c r="A162" s="40" t="s">
        <v>280</v>
      </c>
      <c r="B162" s="41">
        <v>0</v>
      </c>
      <c r="C162" s="41">
        <v>2117</v>
      </c>
      <c r="D162" s="40" t="s">
        <v>210</v>
      </c>
      <c r="E162" s="42">
        <v>282</v>
      </c>
      <c r="F162" s="190"/>
      <c r="G162" s="43">
        <v>282</v>
      </c>
      <c r="H162" s="44"/>
      <c r="I162" s="45"/>
      <c r="J162" s="43">
        <v>0</v>
      </c>
      <c r="K162" s="46"/>
      <c r="L162" s="47">
        <v>957261.13728000002</v>
      </c>
      <c r="N162" s="45"/>
      <c r="O162" s="45"/>
      <c r="P162" s="45"/>
      <c r="Q162" s="45"/>
      <c r="S162" s="190">
        <v>282</v>
      </c>
    </row>
    <row r="163" spans="1:21" ht="10.5" x14ac:dyDescent="0.25">
      <c r="A163" s="40" t="s">
        <v>280</v>
      </c>
      <c r="B163" s="41">
        <v>0</v>
      </c>
      <c r="C163" s="41">
        <v>3035</v>
      </c>
      <c r="D163" s="40" t="s">
        <v>211</v>
      </c>
      <c r="E163" s="42">
        <v>110</v>
      </c>
      <c r="F163" s="190"/>
      <c r="G163" s="43">
        <v>110</v>
      </c>
      <c r="H163" s="44"/>
      <c r="I163" s="45"/>
      <c r="J163" s="43">
        <v>0</v>
      </c>
      <c r="K163" s="46"/>
      <c r="L163" s="47">
        <v>373399.73440000002</v>
      </c>
      <c r="N163" s="45"/>
      <c r="O163" s="45"/>
      <c r="P163" s="45"/>
      <c r="Q163" s="45"/>
      <c r="S163" s="190">
        <v>110</v>
      </c>
    </row>
    <row r="164" spans="1:21" ht="10.5" x14ac:dyDescent="0.25">
      <c r="A164" s="40" t="s">
        <v>280</v>
      </c>
      <c r="B164" s="41">
        <v>0</v>
      </c>
      <c r="C164" s="41">
        <v>2078</v>
      </c>
      <c r="D164" s="40" t="s">
        <v>212</v>
      </c>
      <c r="E164" s="42">
        <v>382</v>
      </c>
      <c r="F164" s="190"/>
      <c r="G164" s="43">
        <v>382</v>
      </c>
      <c r="H164" s="44"/>
      <c r="I164" s="45"/>
      <c r="J164" s="43">
        <v>0</v>
      </c>
      <c r="K164" s="46"/>
      <c r="L164" s="47">
        <v>1296715.4412799999</v>
      </c>
      <c r="N164" s="45"/>
      <c r="O164" s="45"/>
      <c r="P164" s="45"/>
      <c r="Q164" s="45"/>
      <c r="S164" s="190">
        <v>382</v>
      </c>
    </row>
    <row r="165" spans="1:21" ht="10.5" x14ac:dyDescent="0.25">
      <c r="A165" s="40" t="s">
        <v>280</v>
      </c>
      <c r="B165" s="41">
        <v>0</v>
      </c>
      <c r="C165" s="41">
        <v>2030</v>
      </c>
      <c r="D165" s="40" t="s">
        <v>344</v>
      </c>
      <c r="E165" s="42">
        <v>195</v>
      </c>
      <c r="F165" s="190"/>
      <c r="G165" s="43">
        <v>195</v>
      </c>
      <c r="H165" s="44"/>
      <c r="I165" s="45"/>
      <c r="J165" s="43">
        <v>0</v>
      </c>
      <c r="K165" s="46"/>
      <c r="L165" s="47">
        <v>661935.89280000003</v>
      </c>
      <c r="N165" s="45"/>
      <c r="O165" s="45"/>
      <c r="P165" s="45"/>
      <c r="Q165" s="45"/>
      <c r="S165" s="190">
        <v>195</v>
      </c>
    </row>
    <row r="166" spans="1:21" ht="10.5" x14ac:dyDescent="0.25">
      <c r="A166" s="40" t="s">
        <v>278</v>
      </c>
      <c r="B166" s="41" t="s">
        <v>213</v>
      </c>
      <c r="C166" s="41">
        <v>2100</v>
      </c>
      <c r="D166" s="40" t="s">
        <v>214</v>
      </c>
      <c r="E166" s="42">
        <v>211</v>
      </c>
      <c r="F166" s="190"/>
      <c r="G166" s="43">
        <v>211</v>
      </c>
      <c r="H166" s="44"/>
      <c r="I166" s="45"/>
      <c r="J166" s="43">
        <v>0</v>
      </c>
      <c r="K166" s="46"/>
      <c r="L166" s="47">
        <v>716248.58143999998</v>
      </c>
      <c r="N166" s="45"/>
      <c r="O166" s="45"/>
      <c r="P166" s="45"/>
      <c r="Q166" s="45"/>
      <c r="S166" s="190">
        <v>211</v>
      </c>
    </row>
    <row r="167" spans="1:21" ht="10.5" x14ac:dyDescent="0.25">
      <c r="A167" s="40" t="s">
        <v>280</v>
      </c>
      <c r="B167" s="41">
        <v>0</v>
      </c>
      <c r="C167" s="41">
        <v>3036</v>
      </c>
      <c r="D167" s="40" t="s">
        <v>303</v>
      </c>
      <c r="E167" s="42">
        <v>318</v>
      </c>
      <c r="F167" s="190"/>
      <c r="G167" s="43">
        <v>318</v>
      </c>
      <c r="H167" s="44"/>
      <c r="I167" s="45"/>
      <c r="J167" s="43">
        <v>0</v>
      </c>
      <c r="K167" s="46"/>
      <c r="L167" s="47">
        <v>1079464.6867200001</v>
      </c>
      <c r="N167" s="45"/>
      <c r="O167" s="45"/>
      <c r="P167" s="45"/>
      <c r="Q167" s="45"/>
      <c r="S167" s="190">
        <v>318</v>
      </c>
    </row>
    <row r="168" spans="1:21" ht="10.5" hidden="1" x14ac:dyDescent="0.25">
      <c r="A168" s="40">
        <v>0</v>
      </c>
      <c r="B168" s="41">
        <v>0</v>
      </c>
      <c r="C168" s="41">
        <v>0</v>
      </c>
      <c r="D168" s="40">
        <v>0</v>
      </c>
      <c r="E168" s="55"/>
      <c r="F168" s="56"/>
      <c r="G168" s="56"/>
      <c r="H168" s="56"/>
      <c r="I168" s="57"/>
      <c r="J168" s="56"/>
      <c r="K168" s="46"/>
      <c r="L168" s="47">
        <v>0</v>
      </c>
      <c r="N168" s="45"/>
      <c r="O168" s="45"/>
      <c r="P168" s="45"/>
      <c r="Q168" s="45"/>
      <c r="S168" s="190" t="e">
        <v>#N/A</v>
      </c>
    </row>
    <row r="169" spans="1:21" ht="10.5" hidden="1" x14ac:dyDescent="0.25">
      <c r="A169" s="40">
        <v>0</v>
      </c>
      <c r="B169" s="41">
        <v>0</v>
      </c>
      <c r="C169" s="41">
        <v>0</v>
      </c>
      <c r="D169" s="40">
        <v>0</v>
      </c>
      <c r="E169" s="44"/>
      <c r="F169" s="58"/>
      <c r="H169" s="44"/>
      <c r="I169" s="45"/>
      <c r="K169" s="46"/>
      <c r="L169" s="47">
        <v>0</v>
      </c>
      <c r="N169" s="45"/>
      <c r="O169" s="45"/>
      <c r="P169" s="45"/>
      <c r="Q169" s="45"/>
      <c r="S169" s="190" t="e">
        <v>#N/A</v>
      </c>
      <c r="T169" s="38" t="s">
        <v>277</v>
      </c>
      <c r="U169" s="34"/>
    </row>
    <row r="170" spans="1:21" ht="10.5" hidden="1" x14ac:dyDescent="0.25">
      <c r="A170" s="40"/>
      <c r="B170" s="41"/>
      <c r="C170" s="41"/>
      <c r="D170" s="40"/>
      <c r="E170" s="44"/>
      <c r="F170" s="58"/>
      <c r="H170" s="44"/>
      <c r="I170" s="45"/>
      <c r="K170" s="46"/>
      <c r="L170" s="47">
        <v>0</v>
      </c>
      <c r="N170" s="45"/>
      <c r="O170" s="45"/>
      <c r="P170" s="45"/>
      <c r="Q170" s="45"/>
      <c r="S170" s="190" t="e">
        <v>#N/A</v>
      </c>
      <c r="T170" s="38"/>
      <c r="U170" s="34"/>
    </row>
    <row r="171" spans="1:21" ht="10.5" hidden="1" x14ac:dyDescent="0.25">
      <c r="A171" s="40"/>
      <c r="B171" s="41"/>
      <c r="C171" s="41"/>
      <c r="D171" s="40"/>
      <c r="E171" s="44"/>
      <c r="F171" s="58"/>
      <c r="H171" s="44"/>
      <c r="I171" s="45"/>
      <c r="K171" s="46"/>
      <c r="L171" s="47">
        <v>0</v>
      </c>
      <c r="N171" s="45"/>
      <c r="O171" s="45"/>
      <c r="P171" s="45"/>
      <c r="Q171" s="45"/>
      <c r="S171" s="190" t="e">
        <v>#N/A</v>
      </c>
      <c r="T171" s="38"/>
      <c r="U171" s="34"/>
    </row>
    <row r="172" spans="1:21" ht="10.5" hidden="1" x14ac:dyDescent="0.25">
      <c r="A172" s="40"/>
      <c r="B172" s="41"/>
      <c r="C172" s="41"/>
      <c r="D172" s="40"/>
      <c r="E172" s="44"/>
      <c r="F172" s="58"/>
      <c r="H172" s="44"/>
      <c r="I172" s="45"/>
      <c r="K172" s="46"/>
      <c r="L172" s="47">
        <v>0</v>
      </c>
      <c r="N172" s="45"/>
      <c r="O172" s="45"/>
      <c r="P172" s="45"/>
      <c r="Q172" s="45"/>
      <c r="S172" s="190" t="e">
        <v>#N/A</v>
      </c>
      <c r="T172" s="38"/>
      <c r="U172" s="34"/>
    </row>
    <row r="173" spans="1:21" ht="10.5" x14ac:dyDescent="0.25">
      <c r="A173" s="40" t="s">
        <v>280</v>
      </c>
      <c r="B173" s="41">
        <v>0</v>
      </c>
      <c r="C173" s="41">
        <v>6907</v>
      </c>
      <c r="D173" s="40" t="s">
        <v>4</v>
      </c>
      <c r="E173" s="44"/>
      <c r="F173" s="58"/>
      <c r="G173" s="43">
        <v>0</v>
      </c>
      <c r="H173" s="42">
        <v>550</v>
      </c>
      <c r="I173" s="42">
        <v>343</v>
      </c>
      <c r="J173" s="43">
        <v>893</v>
      </c>
      <c r="K173" s="46"/>
      <c r="L173" s="47">
        <v>4482266.0478400011</v>
      </c>
      <c r="N173" s="45"/>
      <c r="O173" s="45"/>
      <c r="P173" s="45"/>
      <c r="Q173" s="45"/>
      <c r="S173" s="190">
        <v>550</v>
      </c>
      <c r="T173" s="190">
        <v>343</v>
      </c>
      <c r="U173" s="48"/>
    </row>
    <row r="174" spans="1:21" ht="10.5" x14ac:dyDescent="0.25">
      <c r="A174" s="40" t="s">
        <v>280</v>
      </c>
      <c r="B174" s="41">
        <v>0</v>
      </c>
      <c r="C174" s="41">
        <v>4064</v>
      </c>
      <c r="D174" s="40" t="s">
        <v>216</v>
      </c>
      <c r="E174" s="44"/>
      <c r="F174" s="58"/>
      <c r="G174" s="43">
        <v>0</v>
      </c>
      <c r="H174" s="42">
        <v>809</v>
      </c>
      <c r="I174" s="42">
        <v>547</v>
      </c>
      <c r="J174" s="43">
        <v>1356</v>
      </c>
      <c r="K174" s="46"/>
      <c r="L174" s="47">
        <v>6822127.3657600004</v>
      </c>
      <c r="N174" s="45"/>
      <c r="O174" s="51"/>
      <c r="P174" s="45"/>
      <c r="Q174" s="45"/>
      <c r="S174" s="190">
        <v>809</v>
      </c>
      <c r="T174" s="190">
        <v>547</v>
      </c>
      <c r="U174" s="48"/>
    </row>
    <row r="175" spans="1:21" ht="10.5" x14ac:dyDescent="0.25">
      <c r="A175" s="40" t="s">
        <v>280</v>
      </c>
      <c r="B175" s="41">
        <v>0</v>
      </c>
      <c r="C175" s="41">
        <v>4025</v>
      </c>
      <c r="D175" s="40" t="s">
        <v>219</v>
      </c>
      <c r="E175" s="44"/>
      <c r="F175" s="58"/>
      <c r="G175" s="43">
        <v>0</v>
      </c>
      <c r="H175" s="42">
        <v>450</v>
      </c>
      <c r="I175" s="42">
        <v>277</v>
      </c>
      <c r="J175" s="43">
        <v>727</v>
      </c>
      <c r="K175" s="46"/>
      <c r="L175" s="47">
        <v>3647694.5377600007</v>
      </c>
      <c r="N175" s="45"/>
      <c r="O175" s="45"/>
      <c r="P175" s="45"/>
      <c r="Q175" s="45"/>
      <c r="S175" s="190">
        <v>450</v>
      </c>
      <c r="T175" s="190">
        <v>277</v>
      </c>
    </row>
    <row r="176" spans="1:21" ht="10.5" x14ac:dyDescent="0.25">
      <c r="A176" s="40" t="s">
        <v>280</v>
      </c>
      <c r="B176" s="41">
        <v>0</v>
      </c>
      <c r="C176" s="41">
        <v>4041</v>
      </c>
      <c r="D176" s="40" t="s">
        <v>220</v>
      </c>
      <c r="E176" s="44"/>
      <c r="F176" s="58"/>
      <c r="G176" s="43">
        <v>0</v>
      </c>
      <c r="H176" s="42">
        <v>510</v>
      </c>
      <c r="I176" s="42">
        <v>369</v>
      </c>
      <c r="J176" s="43">
        <v>879</v>
      </c>
      <c r="K176" s="46"/>
      <c r="L176" s="47">
        <v>4431075.8587200008</v>
      </c>
      <c r="N176" s="45"/>
      <c r="O176" s="45"/>
      <c r="P176" s="45"/>
      <c r="Q176" s="45"/>
      <c r="S176" s="190">
        <v>510</v>
      </c>
      <c r="T176" s="190">
        <v>369</v>
      </c>
    </row>
    <row r="177" spans="1:20" ht="10.5" x14ac:dyDescent="0.25">
      <c r="A177" s="40" t="s">
        <v>279</v>
      </c>
      <c r="B177" s="41" t="s">
        <v>221</v>
      </c>
      <c r="C177" s="41">
        <v>5400</v>
      </c>
      <c r="D177" s="40" t="s">
        <v>222</v>
      </c>
      <c r="E177" s="44"/>
      <c r="F177" s="58"/>
      <c r="G177" s="43">
        <v>0</v>
      </c>
      <c r="H177" s="42">
        <v>961</v>
      </c>
      <c r="I177" s="42">
        <v>629</v>
      </c>
      <c r="J177" s="43">
        <v>1590</v>
      </c>
      <c r="K177" s="46"/>
      <c r="L177" s="47">
        <v>7991860.4931200007</v>
      </c>
      <c r="N177" s="45"/>
      <c r="O177" s="45"/>
      <c r="P177" s="45"/>
      <c r="Q177" s="45"/>
      <c r="S177" s="190">
        <v>961</v>
      </c>
      <c r="T177" s="190">
        <v>629</v>
      </c>
    </row>
    <row r="178" spans="1:20" ht="10.5" x14ac:dyDescent="0.25">
      <c r="A178" s="40" t="s">
        <v>280</v>
      </c>
      <c r="B178" s="41">
        <v>0</v>
      </c>
      <c r="C178" s="41">
        <v>6906</v>
      </c>
      <c r="D178" s="40" t="s">
        <v>5</v>
      </c>
      <c r="E178" s="44"/>
      <c r="F178" s="58"/>
      <c r="G178" s="43">
        <v>0</v>
      </c>
      <c r="H178" s="42">
        <v>689</v>
      </c>
      <c r="I178" s="42">
        <v>449</v>
      </c>
      <c r="J178" s="43">
        <v>1138</v>
      </c>
      <c r="K178" s="46"/>
      <c r="L178" s="47">
        <v>5719236.9315200001</v>
      </c>
      <c r="N178" s="45"/>
      <c r="O178" s="51"/>
      <c r="P178" s="45"/>
      <c r="Q178" s="45"/>
      <c r="S178" s="190">
        <v>689</v>
      </c>
      <c r="T178" s="190">
        <v>449</v>
      </c>
    </row>
    <row r="179" spans="1:20" ht="10.5" x14ac:dyDescent="0.25">
      <c r="A179" s="40" t="s">
        <v>281</v>
      </c>
      <c r="B179" s="41">
        <v>0</v>
      </c>
      <c r="C179" s="41">
        <v>6102</v>
      </c>
      <c r="D179" s="40" t="s">
        <v>6</v>
      </c>
      <c r="E179" s="44"/>
      <c r="F179" s="58"/>
      <c r="G179" s="43">
        <v>0</v>
      </c>
      <c r="H179" s="42">
        <v>425</v>
      </c>
      <c r="I179" s="42">
        <v>230</v>
      </c>
      <c r="J179" s="43">
        <v>655</v>
      </c>
      <c r="K179" s="46"/>
      <c r="L179" s="47">
        <v>3274538.8424000004</v>
      </c>
      <c r="N179" s="45"/>
      <c r="O179" s="45"/>
      <c r="P179" s="45"/>
      <c r="Q179" s="45"/>
      <c r="S179" s="190">
        <v>425</v>
      </c>
      <c r="T179" s="190">
        <v>230</v>
      </c>
    </row>
    <row r="180" spans="1:20" ht="10.5" x14ac:dyDescent="0.25">
      <c r="A180" s="40" t="s">
        <v>280</v>
      </c>
      <c r="B180" s="41">
        <v>0</v>
      </c>
      <c r="C180" s="41">
        <v>4029</v>
      </c>
      <c r="D180" s="40" t="s">
        <v>304</v>
      </c>
      <c r="E180" s="44"/>
      <c r="F180" s="58"/>
      <c r="G180" s="43">
        <v>0</v>
      </c>
      <c r="H180" s="42">
        <v>884</v>
      </c>
      <c r="I180" s="42">
        <v>570</v>
      </c>
      <c r="J180" s="43">
        <v>1454</v>
      </c>
      <c r="K180" s="46"/>
      <c r="L180" s="47">
        <v>7305118.6320000011</v>
      </c>
      <c r="N180" s="45"/>
      <c r="O180" s="45"/>
      <c r="P180" s="45"/>
      <c r="Q180" s="45"/>
      <c r="S180" s="190">
        <v>884</v>
      </c>
      <c r="T180" s="190">
        <v>570</v>
      </c>
    </row>
    <row r="181" spans="1:20" ht="10.5" x14ac:dyDescent="0.25">
      <c r="A181" s="40" t="s">
        <v>280</v>
      </c>
      <c r="B181" s="41">
        <v>0</v>
      </c>
      <c r="C181" s="41">
        <v>4100</v>
      </c>
      <c r="D181" s="40" t="s">
        <v>225</v>
      </c>
      <c r="E181" s="44"/>
      <c r="F181" s="58"/>
      <c r="G181" s="43">
        <v>0</v>
      </c>
      <c r="H181" s="42">
        <v>972</v>
      </c>
      <c r="I181" s="42">
        <v>646</v>
      </c>
      <c r="J181" s="43">
        <v>1618</v>
      </c>
      <c r="K181" s="46"/>
      <c r="L181" s="47">
        <v>8136199.5836800002</v>
      </c>
      <c r="N181" s="45"/>
      <c r="O181" s="45"/>
      <c r="P181" s="45"/>
      <c r="Q181" s="45"/>
      <c r="S181" s="190">
        <v>972</v>
      </c>
      <c r="T181" s="190">
        <v>646</v>
      </c>
    </row>
    <row r="182" spans="1:20" ht="10.5" x14ac:dyDescent="0.25">
      <c r="A182" s="40" t="s">
        <v>280</v>
      </c>
      <c r="B182" s="41">
        <v>0</v>
      </c>
      <c r="C182" s="41">
        <v>6908</v>
      </c>
      <c r="D182" s="40" t="s">
        <v>7</v>
      </c>
      <c r="E182" s="44"/>
      <c r="F182" s="58"/>
      <c r="G182" s="43">
        <v>0</v>
      </c>
      <c r="H182" s="42">
        <v>728</v>
      </c>
      <c r="I182" s="42">
        <v>484</v>
      </c>
      <c r="J182" s="43">
        <v>1212</v>
      </c>
      <c r="K182" s="46"/>
      <c r="L182" s="47">
        <v>6094666.990720001</v>
      </c>
      <c r="N182" s="45"/>
      <c r="O182" s="45"/>
      <c r="P182" s="45"/>
      <c r="Q182" s="45"/>
      <c r="S182" s="190">
        <v>728</v>
      </c>
      <c r="T182" s="190">
        <v>484</v>
      </c>
    </row>
    <row r="183" spans="1:20" ht="10.5" x14ac:dyDescent="0.25">
      <c r="A183" s="40" t="s">
        <v>280</v>
      </c>
      <c r="B183" s="41">
        <v>0</v>
      </c>
      <c r="C183" s="41">
        <v>6905</v>
      </c>
      <c r="D183" s="40" t="s">
        <v>226</v>
      </c>
      <c r="E183" s="44"/>
      <c r="F183" s="58"/>
      <c r="G183" s="43">
        <v>0</v>
      </c>
      <c r="H183" s="42">
        <v>546</v>
      </c>
      <c r="I183" s="42">
        <v>344</v>
      </c>
      <c r="J183" s="43">
        <v>890</v>
      </c>
      <c r="K183" s="46"/>
      <c r="L183" s="47">
        <v>4468516.8483200008</v>
      </c>
      <c r="N183" s="45"/>
      <c r="O183" s="45"/>
      <c r="P183" s="45"/>
      <c r="Q183" s="45"/>
      <c r="S183" s="190">
        <v>546</v>
      </c>
      <c r="T183" s="190">
        <v>344</v>
      </c>
    </row>
    <row r="184" spans="1:20" ht="10.5" x14ac:dyDescent="0.25">
      <c r="A184" s="40" t="s">
        <v>281</v>
      </c>
      <c r="B184" s="41">
        <v>0</v>
      </c>
      <c r="C184" s="41">
        <v>4024</v>
      </c>
      <c r="D184" s="40" t="s">
        <v>229</v>
      </c>
      <c r="E184" s="44"/>
      <c r="F184" s="58"/>
      <c r="G184" s="43">
        <v>0</v>
      </c>
      <c r="H184" s="42">
        <v>406</v>
      </c>
      <c r="I184" s="42">
        <v>235</v>
      </c>
      <c r="J184" s="43">
        <v>641</v>
      </c>
      <c r="K184" s="46"/>
      <c r="L184" s="47">
        <v>3210578.6104000006</v>
      </c>
      <c r="N184" s="45"/>
      <c r="O184" s="45"/>
      <c r="P184" s="45"/>
      <c r="Q184" s="14">
        <v>0</v>
      </c>
      <c r="S184" s="190">
        <v>406</v>
      </c>
      <c r="T184" s="190">
        <v>235</v>
      </c>
    </row>
    <row r="185" spans="1:20" ht="10.5" x14ac:dyDescent="0.25">
      <c r="A185" s="40" t="s">
        <v>281</v>
      </c>
      <c r="B185" s="41">
        <v>0</v>
      </c>
      <c r="C185" s="41">
        <v>4010</v>
      </c>
      <c r="D185" s="40" t="s">
        <v>230</v>
      </c>
      <c r="E185" s="44"/>
      <c r="F185" s="58"/>
      <c r="G185" s="43">
        <v>0</v>
      </c>
      <c r="H185" s="42">
        <v>402</v>
      </c>
      <c r="I185" s="42">
        <v>236</v>
      </c>
      <c r="J185" s="43">
        <v>638</v>
      </c>
      <c r="K185" s="46"/>
      <c r="L185" s="47">
        <v>3196829.4108800003</v>
      </c>
      <c r="N185" s="45"/>
      <c r="O185" s="45"/>
      <c r="P185" s="45"/>
      <c r="Q185" s="14">
        <v>0</v>
      </c>
      <c r="S185" s="190">
        <v>402</v>
      </c>
      <c r="T185" s="190">
        <v>236</v>
      </c>
    </row>
    <row r="186" spans="1:20" ht="10.5" x14ac:dyDescent="0.25">
      <c r="A186" s="40" t="s">
        <v>280</v>
      </c>
      <c r="B186" s="41">
        <v>0</v>
      </c>
      <c r="C186" s="41">
        <v>4021</v>
      </c>
      <c r="D186" s="40" t="s">
        <v>223</v>
      </c>
      <c r="E186" s="44"/>
      <c r="F186" s="58"/>
      <c r="G186" s="43">
        <v>0</v>
      </c>
      <c r="H186" s="42">
        <v>621</v>
      </c>
      <c r="I186" s="42">
        <v>401</v>
      </c>
      <c r="J186" s="43">
        <v>1022</v>
      </c>
      <c r="K186" s="46"/>
      <c r="L186" s="47">
        <v>5134899.4524800004</v>
      </c>
      <c r="N186" s="45"/>
      <c r="O186" s="14"/>
      <c r="P186" s="45"/>
      <c r="Q186" s="14">
        <v>0</v>
      </c>
      <c r="R186" s="48"/>
      <c r="S186" s="190">
        <v>621</v>
      </c>
      <c r="T186" s="190">
        <v>401</v>
      </c>
    </row>
    <row r="187" spans="1:20" ht="10.5" x14ac:dyDescent="0.25">
      <c r="A187" s="40" t="s">
        <v>280</v>
      </c>
      <c r="B187" s="41">
        <v>0</v>
      </c>
      <c r="C187" s="41">
        <v>4613</v>
      </c>
      <c r="D187" s="40" t="s">
        <v>232</v>
      </c>
      <c r="E187" s="44"/>
      <c r="F187" s="58"/>
      <c r="G187" s="43">
        <v>0</v>
      </c>
      <c r="H187" s="42">
        <v>363</v>
      </c>
      <c r="I187" s="42">
        <v>250</v>
      </c>
      <c r="J187" s="43">
        <v>613</v>
      </c>
      <c r="K187" s="46"/>
      <c r="L187" s="47">
        <v>3085698.6328000007</v>
      </c>
      <c r="N187" s="45"/>
      <c r="O187" s="45"/>
      <c r="P187" s="45"/>
      <c r="Q187" s="45"/>
      <c r="S187" s="190">
        <v>363</v>
      </c>
      <c r="T187" s="190">
        <v>250</v>
      </c>
    </row>
    <row r="188" spans="1:20" ht="10.5" x14ac:dyDescent="0.25">
      <c r="A188" s="40" t="s">
        <v>280</v>
      </c>
      <c r="B188" s="41">
        <v>0</v>
      </c>
      <c r="C188" s="41">
        <v>4101</v>
      </c>
      <c r="D188" s="40" t="s">
        <v>345</v>
      </c>
      <c r="E188" s="44"/>
      <c r="F188" s="58"/>
      <c r="G188" s="43">
        <v>0</v>
      </c>
      <c r="H188" s="42">
        <v>927</v>
      </c>
      <c r="I188" s="42">
        <v>605</v>
      </c>
      <c r="J188" s="43">
        <v>1532</v>
      </c>
      <c r="K188" s="46"/>
      <c r="L188" s="47">
        <v>7699691.7536000013</v>
      </c>
      <c r="N188" s="45"/>
      <c r="O188" s="14"/>
      <c r="P188" s="45"/>
      <c r="Q188" s="45"/>
      <c r="S188" s="190">
        <v>927</v>
      </c>
      <c r="T188" s="190">
        <v>605</v>
      </c>
    </row>
    <row r="189" spans="1:20" ht="10.5" x14ac:dyDescent="0.25">
      <c r="A189" s="40" t="s">
        <v>280</v>
      </c>
      <c r="B189" s="41">
        <v>0</v>
      </c>
      <c r="C189" s="41">
        <v>5401</v>
      </c>
      <c r="D189" s="40" t="s">
        <v>234</v>
      </c>
      <c r="E189" s="44"/>
      <c r="F189" s="58"/>
      <c r="G189" s="43">
        <v>0</v>
      </c>
      <c r="H189" s="42">
        <v>861</v>
      </c>
      <c r="I189" s="42">
        <v>572</v>
      </c>
      <c r="J189" s="43">
        <v>1433</v>
      </c>
      <c r="K189" s="46"/>
      <c r="L189" s="47">
        <v>7205833.7489600014</v>
      </c>
      <c r="N189" s="45"/>
      <c r="O189" s="51"/>
      <c r="P189" s="45"/>
      <c r="Q189" s="45"/>
      <c r="S189" s="190">
        <v>861</v>
      </c>
      <c r="T189" s="190">
        <v>572</v>
      </c>
    </row>
    <row r="190" spans="1:20" ht="10.5" x14ac:dyDescent="0.25">
      <c r="A190" s="40" t="s">
        <v>280</v>
      </c>
      <c r="B190" s="41">
        <v>0</v>
      </c>
      <c r="C190" s="41">
        <v>4502</v>
      </c>
      <c r="D190" s="40" t="s">
        <v>235</v>
      </c>
      <c r="E190" s="44"/>
      <c r="F190" s="58"/>
      <c r="G190" s="43">
        <v>0</v>
      </c>
      <c r="H190" s="42">
        <v>947</v>
      </c>
      <c r="I190" s="42">
        <v>620</v>
      </c>
      <c r="J190" s="43">
        <v>1567</v>
      </c>
      <c r="K190" s="46"/>
      <c r="L190" s="47">
        <v>7876315.0088000009</v>
      </c>
      <c r="N190" s="45"/>
      <c r="O190" s="45"/>
      <c r="P190" s="45"/>
      <c r="Q190" s="45"/>
      <c r="S190" s="190">
        <v>947</v>
      </c>
      <c r="T190" s="190">
        <v>620</v>
      </c>
    </row>
    <row r="191" spans="1:20" ht="10.5" x14ac:dyDescent="0.25">
      <c r="A191" s="40" t="s">
        <v>280</v>
      </c>
      <c r="B191" s="41">
        <v>0</v>
      </c>
      <c r="C191" s="41">
        <v>4616</v>
      </c>
      <c r="D191" s="40" t="s">
        <v>236</v>
      </c>
      <c r="E191" s="44"/>
      <c r="F191" s="58"/>
      <c r="G191" s="43">
        <v>0</v>
      </c>
      <c r="H191" s="42">
        <v>900</v>
      </c>
      <c r="I191" s="42">
        <v>556</v>
      </c>
      <c r="J191" s="43">
        <v>1456</v>
      </c>
      <c r="K191" s="46"/>
      <c r="L191" s="47">
        <v>7306176.8012800012</v>
      </c>
      <c r="N191" s="45"/>
      <c r="O191" s="45"/>
      <c r="P191" s="45"/>
      <c r="Q191" s="45"/>
      <c r="S191" s="190">
        <v>900</v>
      </c>
      <c r="T191" s="190">
        <v>556</v>
      </c>
    </row>
    <row r="192" spans="1:20" ht="10.5" x14ac:dyDescent="0.25">
      <c r="A192" s="40" t="s">
        <v>281</v>
      </c>
      <c r="B192" s="41">
        <v>0</v>
      </c>
      <c r="C192" s="41">
        <v>4004</v>
      </c>
      <c r="D192" s="40" t="s">
        <v>228</v>
      </c>
      <c r="E192" s="44"/>
      <c r="F192" s="58"/>
      <c r="G192" s="43">
        <v>0</v>
      </c>
      <c r="H192" s="42">
        <v>492</v>
      </c>
      <c r="I192" s="42">
        <v>340</v>
      </c>
      <c r="J192" s="43">
        <v>832</v>
      </c>
      <c r="K192" s="46"/>
      <c r="L192" s="47">
        <v>4188510.0544000007</v>
      </c>
      <c r="N192" s="45"/>
      <c r="O192" s="45"/>
      <c r="P192" s="45"/>
      <c r="Q192" s="45"/>
      <c r="S192" s="190">
        <v>492</v>
      </c>
      <c r="T192" s="190">
        <v>340</v>
      </c>
    </row>
    <row r="193" spans="1:22" ht="10.5" x14ac:dyDescent="0.25">
      <c r="A193" s="40" t="s">
        <v>280</v>
      </c>
      <c r="B193" s="41">
        <v>0</v>
      </c>
      <c r="C193" s="41">
        <v>4027</v>
      </c>
      <c r="D193" s="40" t="s">
        <v>237</v>
      </c>
      <c r="E193" s="44"/>
      <c r="F193" s="58"/>
      <c r="G193" s="43">
        <v>0</v>
      </c>
      <c r="H193" s="42">
        <v>502</v>
      </c>
      <c r="I193" s="42">
        <v>328</v>
      </c>
      <c r="J193" s="43">
        <v>830</v>
      </c>
      <c r="K193" s="46"/>
      <c r="L193" s="47">
        <v>4171641.3558400003</v>
      </c>
      <c r="N193" s="45"/>
      <c r="O193" s="45"/>
      <c r="P193" s="45"/>
      <c r="Q193" s="45"/>
      <c r="S193" s="190">
        <v>502</v>
      </c>
      <c r="T193" s="190">
        <v>328</v>
      </c>
    </row>
    <row r="194" spans="1:22" ht="10.5" x14ac:dyDescent="0.25">
      <c r="A194" s="40" t="s">
        <v>280</v>
      </c>
      <c r="B194" s="41">
        <v>0</v>
      </c>
      <c r="C194" s="41">
        <v>4032</v>
      </c>
      <c r="D194" s="40" t="s">
        <v>217</v>
      </c>
      <c r="E194" s="44"/>
      <c r="F194" s="58"/>
      <c r="G194" s="43">
        <v>0</v>
      </c>
      <c r="H194" s="42">
        <v>871</v>
      </c>
      <c r="I194" s="42">
        <v>572</v>
      </c>
      <c r="J194" s="43">
        <v>1443</v>
      </c>
      <c r="K194" s="46"/>
      <c r="L194" s="47">
        <v>7253691.4049600009</v>
      </c>
      <c r="N194" s="45"/>
      <c r="O194" s="45"/>
      <c r="P194" s="45"/>
      <c r="Q194" s="45"/>
      <c r="S194" s="190">
        <v>871</v>
      </c>
      <c r="T194" s="190">
        <v>572</v>
      </c>
    </row>
    <row r="195" spans="1:22" ht="10.5" x14ac:dyDescent="0.25">
      <c r="A195" s="40" t="s">
        <v>280</v>
      </c>
      <c r="B195" s="41">
        <v>0</v>
      </c>
      <c r="C195" s="41">
        <v>4019</v>
      </c>
      <c r="D195" s="40" t="s">
        <v>238</v>
      </c>
      <c r="E195" s="44"/>
      <c r="F195" s="58"/>
      <c r="G195" s="43">
        <v>0</v>
      </c>
      <c r="H195" s="42">
        <v>514</v>
      </c>
      <c r="I195" s="42">
        <v>328</v>
      </c>
      <c r="J195" s="43">
        <v>842</v>
      </c>
      <c r="K195" s="46"/>
      <c r="L195" s="47">
        <v>4229070.5430400008</v>
      </c>
      <c r="N195" s="45"/>
      <c r="O195" s="51"/>
      <c r="P195" s="45"/>
      <c r="Q195" s="45"/>
      <c r="S195" s="190">
        <v>514</v>
      </c>
      <c r="T195" s="190">
        <v>328</v>
      </c>
    </row>
    <row r="196" spans="1:22" ht="10.5" x14ac:dyDescent="0.25">
      <c r="A196" s="40" t="s">
        <v>281</v>
      </c>
      <c r="B196" s="41">
        <v>0</v>
      </c>
      <c r="C196" s="41">
        <v>4013</v>
      </c>
      <c r="D196" s="40" t="s">
        <v>239</v>
      </c>
      <c r="E196" s="44"/>
      <c r="F196" s="58"/>
      <c r="G196" s="43">
        <v>0</v>
      </c>
      <c r="H196" s="42">
        <v>222</v>
      </c>
      <c r="I196" s="42">
        <v>146</v>
      </c>
      <c r="J196" s="43">
        <v>368</v>
      </c>
      <c r="K196" s="46"/>
      <c r="L196" s="47">
        <v>1849943.9436800003</v>
      </c>
      <c r="N196" s="45"/>
      <c r="O196" s="45"/>
      <c r="P196" s="45"/>
      <c r="Q196" s="14">
        <v>0</v>
      </c>
      <c r="S196" s="190">
        <v>222</v>
      </c>
      <c r="T196" s="190">
        <v>146</v>
      </c>
    </row>
    <row r="197" spans="1:22" ht="10.5" x14ac:dyDescent="0.25">
      <c r="A197" s="40" t="s">
        <v>279</v>
      </c>
      <c r="B197" s="41" t="s">
        <v>240</v>
      </c>
      <c r="C197" s="41">
        <v>4112</v>
      </c>
      <c r="D197" s="40" t="s">
        <v>241</v>
      </c>
      <c r="E197" s="44"/>
      <c r="F197" s="58"/>
      <c r="G197" s="43">
        <v>0</v>
      </c>
      <c r="H197" s="42">
        <v>648</v>
      </c>
      <c r="I197" s="42">
        <v>417</v>
      </c>
      <c r="J197" s="43">
        <v>1065</v>
      </c>
      <c r="K197" s="46"/>
      <c r="L197" s="47">
        <v>5350416.9297600007</v>
      </c>
      <c r="N197" s="45"/>
      <c r="O197" s="14"/>
      <c r="P197" s="45"/>
      <c r="Q197" s="45"/>
      <c r="S197" s="190">
        <v>648</v>
      </c>
      <c r="T197" s="190">
        <v>417</v>
      </c>
    </row>
    <row r="198" spans="1:22" ht="10.5" x14ac:dyDescent="0.25">
      <c r="A198" s="40" t="s">
        <v>280</v>
      </c>
      <c r="B198" s="41">
        <v>0</v>
      </c>
      <c r="C198" s="41">
        <v>4039</v>
      </c>
      <c r="D198" s="40" t="s">
        <v>349</v>
      </c>
      <c r="E198" s="44"/>
      <c r="F198" s="58"/>
      <c r="G198" s="43">
        <v>0</v>
      </c>
      <c r="H198" s="42">
        <v>561</v>
      </c>
      <c r="I198" s="42">
        <v>340</v>
      </c>
      <c r="J198" s="43">
        <v>901</v>
      </c>
      <c r="K198" s="46"/>
      <c r="L198" s="47">
        <v>4518727.8808000013</v>
      </c>
      <c r="N198" s="45"/>
      <c r="O198" s="45"/>
      <c r="P198" s="45"/>
      <c r="Q198" s="45"/>
      <c r="S198" s="190">
        <v>561</v>
      </c>
      <c r="T198" s="190">
        <v>340</v>
      </c>
    </row>
    <row r="199" spans="1:22" ht="10.5" x14ac:dyDescent="0.25">
      <c r="A199" s="40" t="s">
        <v>280</v>
      </c>
      <c r="B199" s="41">
        <v>0</v>
      </c>
      <c r="C199" s="41">
        <v>4006</v>
      </c>
      <c r="D199" s="40" t="s">
        <v>227</v>
      </c>
      <c r="E199" s="44"/>
      <c r="F199" s="58"/>
      <c r="G199" s="43">
        <v>0</v>
      </c>
      <c r="H199" s="42">
        <v>524</v>
      </c>
      <c r="I199" s="42">
        <v>338</v>
      </c>
      <c r="J199" s="43">
        <v>862</v>
      </c>
      <c r="K199" s="46"/>
      <c r="L199" s="47">
        <v>4330866.8278400004</v>
      </c>
      <c r="N199" s="45"/>
      <c r="O199" s="45"/>
      <c r="P199" s="45"/>
      <c r="Q199" s="45"/>
      <c r="S199" s="190">
        <v>524</v>
      </c>
      <c r="T199" s="190">
        <v>338</v>
      </c>
    </row>
    <row r="200" spans="1:22" ht="10.5" x14ac:dyDescent="0.25">
      <c r="A200" s="40" t="s">
        <v>279</v>
      </c>
      <c r="B200" s="41" t="s">
        <v>242</v>
      </c>
      <c r="C200" s="41">
        <v>4023</v>
      </c>
      <c r="D200" s="40" t="s">
        <v>243</v>
      </c>
      <c r="E200" s="44"/>
      <c r="F200" s="58"/>
      <c r="G200" s="43">
        <v>0</v>
      </c>
      <c r="H200" s="42">
        <v>869</v>
      </c>
      <c r="I200" s="42">
        <v>586</v>
      </c>
      <c r="J200" s="43">
        <v>1455</v>
      </c>
      <c r="K200" s="46"/>
      <c r="L200" s="47">
        <v>7319633.9540800005</v>
      </c>
      <c r="N200" s="45"/>
      <c r="O200" s="45"/>
      <c r="P200" s="45"/>
      <c r="Q200" s="45"/>
      <c r="S200" s="190">
        <v>869</v>
      </c>
      <c r="T200" s="190">
        <v>586</v>
      </c>
    </row>
    <row r="201" spans="1:22" ht="10.5" x14ac:dyDescent="0.25">
      <c r="A201" s="40" t="s">
        <v>280</v>
      </c>
      <c r="B201" s="41">
        <v>0</v>
      </c>
      <c r="C201" s="41">
        <v>4610</v>
      </c>
      <c r="D201" s="40" t="s">
        <v>245</v>
      </c>
      <c r="E201" s="44"/>
      <c r="F201" s="58"/>
      <c r="G201" s="43">
        <v>0</v>
      </c>
      <c r="H201" s="42">
        <v>443</v>
      </c>
      <c r="I201" s="42">
        <v>296</v>
      </c>
      <c r="J201" s="43">
        <v>739</v>
      </c>
      <c r="K201" s="46"/>
      <c r="L201" s="47">
        <v>3716677.5732800001</v>
      </c>
      <c r="N201" s="45"/>
      <c r="O201" s="14"/>
      <c r="P201" s="45"/>
      <c r="Q201" s="45"/>
      <c r="S201" s="190">
        <v>443</v>
      </c>
      <c r="T201" s="190">
        <v>296</v>
      </c>
    </row>
    <row r="202" spans="1:22" ht="10.5" x14ac:dyDescent="0.25">
      <c r="A202" s="40" t="s">
        <v>280</v>
      </c>
      <c r="B202" s="41">
        <v>0</v>
      </c>
      <c r="C202" s="41">
        <v>4040</v>
      </c>
      <c r="D202" s="40" t="s">
        <v>218</v>
      </c>
      <c r="E202" s="44"/>
      <c r="F202" s="58"/>
      <c r="G202" s="43">
        <v>0</v>
      </c>
      <c r="H202" s="42">
        <v>788</v>
      </c>
      <c r="I202" s="42">
        <v>530</v>
      </c>
      <c r="J202" s="43">
        <v>1318</v>
      </c>
      <c r="K202" s="46"/>
      <c r="L202" s="47">
        <v>6629930.6192000005</v>
      </c>
      <c r="N202" s="45"/>
      <c r="O202" s="14"/>
      <c r="P202" s="45"/>
      <c r="Q202" s="45"/>
      <c r="S202" s="190">
        <v>788</v>
      </c>
      <c r="T202" s="190">
        <v>530</v>
      </c>
    </row>
    <row r="203" spans="1:22" ht="10.5" x14ac:dyDescent="0.25">
      <c r="A203" s="40" t="s">
        <v>279</v>
      </c>
      <c r="B203" s="41" t="s">
        <v>246</v>
      </c>
      <c r="C203" s="41">
        <v>4074</v>
      </c>
      <c r="D203" s="40" t="s">
        <v>247</v>
      </c>
      <c r="E203" s="44"/>
      <c r="F203" s="58"/>
      <c r="G203" s="43">
        <v>0</v>
      </c>
      <c r="H203" s="42">
        <v>766</v>
      </c>
      <c r="I203" s="42">
        <v>508</v>
      </c>
      <c r="J203" s="43">
        <v>1274</v>
      </c>
      <c r="K203" s="46"/>
      <c r="L203" s="47">
        <v>6405978.7926400006</v>
      </c>
      <c r="N203" s="45"/>
      <c r="O203" s="14"/>
      <c r="P203" s="45"/>
      <c r="Q203" s="45"/>
      <c r="S203" s="190">
        <v>766</v>
      </c>
      <c r="T203" s="190">
        <v>508</v>
      </c>
    </row>
    <row r="204" spans="1:22" ht="10.5" x14ac:dyDescent="0.25">
      <c r="A204" s="40" t="s">
        <v>280</v>
      </c>
      <c r="B204" s="41">
        <v>0</v>
      </c>
      <c r="C204" s="41">
        <v>4028</v>
      </c>
      <c r="D204" s="40" t="s">
        <v>248</v>
      </c>
      <c r="E204" s="44"/>
      <c r="F204" s="58"/>
      <c r="G204" s="43">
        <v>0</v>
      </c>
      <c r="H204" s="42">
        <v>525</v>
      </c>
      <c r="I204" s="42">
        <v>324</v>
      </c>
      <c r="J204" s="43">
        <v>849</v>
      </c>
      <c r="K204" s="46"/>
      <c r="L204" s="47">
        <v>4260138.5131200012</v>
      </c>
      <c r="N204" s="45"/>
      <c r="O204" s="45"/>
      <c r="P204" s="45"/>
      <c r="Q204" s="45"/>
      <c r="S204" s="190">
        <v>525</v>
      </c>
      <c r="T204" s="190">
        <v>324</v>
      </c>
    </row>
    <row r="205" spans="1:22" ht="10.5" x14ac:dyDescent="0.25">
      <c r="A205" s="40" t="s">
        <v>280</v>
      </c>
      <c r="B205" s="41">
        <v>0</v>
      </c>
      <c r="C205" s="41">
        <v>6909</v>
      </c>
      <c r="D205" s="40" t="s">
        <v>369</v>
      </c>
      <c r="E205" s="44"/>
      <c r="F205" s="58"/>
      <c r="G205" s="43">
        <v>0</v>
      </c>
      <c r="H205" s="42">
        <v>434</v>
      </c>
      <c r="I205" s="42">
        <v>256</v>
      </c>
      <c r="J205" s="43">
        <v>690</v>
      </c>
      <c r="K205" s="46"/>
      <c r="L205" s="47">
        <v>3457851.1676800004</v>
      </c>
      <c r="N205" s="45"/>
      <c r="O205" s="45"/>
      <c r="P205" s="45"/>
      <c r="Q205" s="45"/>
      <c r="R205" s="48"/>
      <c r="S205" s="190">
        <v>434</v>
      </c>
      <c r="T205" s="190">
        <v>256</v>
      </c>
    </row>
    <row r="206" spans="1:22" ht="10.5" x14ac:dyDescent="0.25">
      <c r="A206" s="52" t="s">
        <v>281</v>
      </c>
      <c r="B206" s="53">
        <v>0</v>
      </c>
      <c r="C206" s="53">
        <v>9998</v>
      </c>
      <c r="D206" s="52" t="s">
        <v>224</v>
      </c>
      <c r="E206" s="44"/>
      <c r="F206" s="58"/>
      <c r="G206" s="43">
        <v>0</v>
      </c>
      <c r="H206" s="54">
        <v>448</v>
      </c>
      <c r="I206" s="54">
        <v>215.66666666666669</v>
      </c>
      <c r="J206" s="43">
        <v>663.66666666666674</v>
      </c>
      <c r="K206" s="46"/>
      <c r="L206" s="47">
        <v>3307299.4165866673</v>
      </c>
      <c r="N206" s="45"/>
      <c r="O206" s="45"/>
      <c r="P206" s="54">
        <v>140</v>
      </c>
      <c r="Q206" s="45"/>
      <c r="S206" s="190">
        <v>448</v>
      </c>
      <c r="T206" s="190">
        <v>134</v>
      </c>
      <c r="U206" s="59"/>
      <c r="V206" s="193"/>
    </row>
    <row r="207" spans="1:22" ht="10.5" x14ac:dyDescent="0.25">
      <c r="A207" s="52" t="s">
        <v>281</v>
      </c>
      <c r="B207" s="53">
        <v>0</v>
      </c>
      <c r="C207" s="53">
        <v>9997</v>
      </c>
      <c r="D207" s="52" t="s">
        <v>231</v>
      </c>
      <c r="E207" s="44"/>
      <c r="F207" s="58"/>
      <c r="G207" s="43">
        <v>0</v>
      </c>
      <c r="H207" s="54">
        <v>364</v>
      </c>
      <c r="I207" s="54">
        <v>190</v>
      </c>
      <c r="J207" s="43">
        <v>554</v>
      </c>
      <c r="K207" s="46"/>
      <c r="L207" s="47">
        <v>2766852.6256000004</v>
      </c>
      <c r="N207" s="45"/>
      <c r="O207" s="45"/>
      <c r="P207" s="54">
        <v>120</v>
      </c>
      <c r="Q207" s="45"/>
      <c r="S207" s="190">
        <v>364</v>
      </c>
      <c r="T207" s="190">
        <v>120</v>
      </c>
      <c r="V207" s="193"/>
    </row>
    <row r="208" spans="1:22" ht="10.5" hidden="1" x14ac:dyDescent="0.25">
      <c r="A208" s="40"/>
      <c r="B208" s="41"/>
      <c r="C208" s="41"/>
      <c r="D208" s="40"/>
      <c r="E208" s="44"/>
      <c r="F208" s="58"/>
      <c r="H208" s="58"/>
      <c r="I208" s="58"/>
      <c r="K208" s="46"/>
      <c r="L208" s="47"/>
      <c r="N208" s="45"/>
      <c r="O208" s="45"/>
      <c r="P208" s="45"/>
      <c r="Q208" s="45"/>
    </row>
    <row r="209" spans="1:95" ht="10.5" hidden="1" x14ac:dyDescent="0.25">
      <c r="A209" s="40"/>
      <c r="B209" s="41"/>
      <c r="C209" s="41"/>
      <c r="D209" s="40"/>
      <c r="E209" s="44"/>
      <c r="F209" s="58"/>
      <c r="H209" s="58"/>
      <c r="I209" s="58"/>
      <c r="K209" s="46"/>
      <c r="L209" s="47"/>
      <c r="N209" s="45"/>
      <c r="O209" s="45"/>
      <c r="P209" s="45"/>
      <c r="Q209" s="45"/>
    </row>
    <row r="210" spans="1:95" ht="10.5" hidden="1" x14ac:dyDescent="0.25">
      <c r="A210" s="40"/>
      <c r="B210" s="41"/>
      <c r="C210" s="41"/>
      <c r="D210" s="40"/>
      <c r="E210" s="44"/>
      <c r="F210" s="58"/>
      <c r="H210" s="58"/>
      <c r="I210" s="58"/>
      <c r="K210" s="46"/>
      <c r="L210" s="47"/>
      <c r="N210" s="45"/>
      <c r="O210" s="45"/>
      <c r="P210" s="45"/>
      <c r="Q210" s="45"/>
    </row>
    <row r="211" spans="1:95" s="13" customFormat="1" ht="10.5" x14ac:dyDescent="0.25">
      <c r="C211" s="60" t="s">
        <v>249</v>
      </c>
      <c r="D211" s="61" t="s">
        <v>278</v>
      </c>
      <c r="E211" s="6">
        <v>21050</v>
      </c>
      <c r="F211" s="6">
        <v>0</v>
      </c>
      <c r="G211" s="6">
        <v>21050</v>
      </c>
      <c r="H211" s="6">
        <v>0</v>
      </c>
      <c r="I211" s="6">
        <v>0</v>
      </c>
      <c r="J211" s="6">
        <v>0</v>
      </c>
      <c r="K211" s="4"/>
      <c r="L211" s="47">
        <v>71455130.992000028</v>
      </c>
      <c r="M211" s="6"/>
      <c r="N211" s="26">
        <v>0</v>
      </c>
      <c r="O211" s="26">
        <v>0</v>
      </c>
      <c r="P211" s="26">
        <v>0</v>
      </c>
      <c r="Q211" s="26">
        <v>0</v>
      </c>
      <c r="R211" s="6"/>
      <c r="S211" s="26">
        <v>21050</v>
      </c>
      <c r="T211" s="26">
        <v>0</v>
      </c>
      <c r="U211" s="18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</row>
    <row r="212" spans="1:95" s="13" customFormat="1" ht="10.5" x14ac:dyDescent="0.25">
      <c r="C212" s="60" t="s">
        <v>249</v>
      </c>
      <c r="D212" s="61" t="s">
        <v>279</v>
      </c>
      <c r="E212" s="6">
        <v>0</v>
      </c>
      <c r="F212" s="6">
        <v>0</v>
      </c>
      <c r="G212" s="6">
        <v>0</v>
      </c>
      <c r="H212" s="6">
        <v>3244</v>
      </c>
      <c r="I212" s="6">
        <v>2140</v>
      </c>
      <c r="J212" s="6">
        <v>5384</v>
      </c>
      <c r="K212" s="4"/>
      <c r="L212" s="47">
        <v>27067890.169600002</v>
      </c>
      <c r="M212" s="6"/>
      <c r="N212" s="26">
        <v>0</v>
      </c>
      <c r="O212" s="26">
        <v>0</v>
      </c>
      <c r="P212" s="26">
        <v>0</v>
      </c>
      <c r="Q212" s="26">
        <v>0</v>
      </c>
      <c r="R212" s="6"/>
      <c r="S212" s="26">
        <v>3244</v>
      </c>
      <c r="T212" s="26">
        <v>2140</v>
      </c>
      <c r="U212" s="18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</row>
    <row r="213" spans="1:95" s="13" customFormat="1" ht="10.5" x14ac:dyDescent="0.25">
      <c r="C213" s="60" t="s">
        <v>249</v>
      </c>
      <c r="D213" s="62" t="s">
        <v>280</v>
      </c>
      <c r="E213" s="6">
        <v>30491</v>
      </c>
      <c r="F213" s="6">
        <v>0</v>
      </c>
      <c r="G213" s="6">
        <v>30491</v>
      </c>
      <c r="H213" s="6">
        <v>15919</v>
      </c>
      <c r="I213" s="6">
        <v>10345</v>
      </c>
      <c r="J213" s="6">
        <v>26264</v>
      </c>
      <c r="K213" s="6"/>
      <c r="L213" s="47">
        <v>235487125.91264001</v>
      </c>
      <c r="M213" s="6"/>
      <c r="N213" s="26">
        <v>0</v>
      </c>
      <c r="O213" s="26">
        <v>0</v>
      </c>
      <c r="P213" s="26">
        <v>0</v>
      </c>
      <c r="Q213" s="26">
        <v>0</v>
      </c>
      <c r="R213" s="6"/>
      <c r="S213" s="26">
        <v>46410</v>
      </c>
      <c r="T213" s="26">
        <v>10345</v>
      </c>
      <c r="U213" s="18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</row>
    <row r="214" spans="1:95" s="13" customFormat="1" ht="10.5" x14ac:dyDescent="0.25">
      <c r="C214" s="60" t="s">
        <v>249</v>
      </c>
      <c r="D214" s="63" t="s">
        <v>281</v>
      </c>
      <c r="E214" s="6">
        <v>1052</v>
      </c>
      <c r="F214" s="6">
        <v>0</v>
      </c>
      <c r="G214" s="6">
        <v>1052</v>
      </c>
      <c r="H214" s="6">
        <v>2759</v>
      </c>
      <c r="I214" s="6">
        <v>1592.6666666666667</v>
      </c>
      <c r="J214" s="6">
        <v>4351.666666666667</v>
      </c>
      <c r="K214" s="6"/>
      <c r="L214" s="47">
        <v>25365612.182026666</v>
      </c>
      <c r="M214" s="43"/>
      <c r="N214" s="26">
        <v>0</v>
      </c>
      <c r="O214" s="26">
        <v>0</v>
      </c>
      <c r="P214" s="26">
        <v>260</v>
      </c>
      <c r="Q214" s="26">
        <v>0</v>
      </c>
      <c r="R214" s="6"/>
      <c r="S214" s="26">
        <v>3811</v>
      </c>
      <c r="T214" s="26">
        <v>1441</v>
      </c>
      <c r="U214" s="18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</row>
    <row r="215" spans="1:95" s="13" customFormat="1" ht="5.25" customHeight="1" thickBot="1" x14ac:dyDescent="0.3">
      <c r="C215" s="2"/>
      <c r="E215" s="43"/>
      <c r="F215" s="43"/>
      <c r="G215" s="43"/>
      <c r="H215" s="43"/>
      <c r="I215" s="43"/>
      <c r="J215" s="43"/>
      <c r="K215" s="43"/>
      <c r="L215" s="64"/>
      <c r="M215" s="43"/>
      <c r="N215" s="65"/>
      <c r="O215" s="65"/>
      <c r="P215" s="65"/>
      <c r="Q215" s="65"/>
      <c r="R215" s="6"/>
      <c r="S215" s="65"/>
      <c r="T215" s="65"/>
      <c r="U215" s="6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</row>
    <row r="216" spans="1:95" s="13" customFormat="1" ht="11" thickBot="1" x14ac:dyDescent="0.3">
      <c r="C216" s="13" t="s">
        <v>282</v>
      </c>
      <c r="E216" s="6">
        <v>52593</v>
      </c>
      <c r="F216" s="6">
        <v>0</v>
      </c>
      <c r="G216" s="6">
        <v>52593</v>
      </c>
      <c r="H216" s="6">
        <v>21922</v>
      </c>
      <c r="I216" s="6">
        <v>14077.666666666666</v>
      </c>
      <c r="J216" s="6">
        <v>35999.666666666664</v>
      </c>
      <c r="K216" s="6"/>
      <c r="L216" s="67">
        <v>359375759.25626671</v>
      </c>
      <c r="M216" s="6"/>
      <c r="N216" s="26">
        <v>0</v>
      </c>
      <c r="O216" s="26">
        <v>0</v>
      </c>
      <c r="P216" s="26">
        <v>260</v>
      </c>
      <c r="Q216" s="6">
        <v>0</v>
      </c>
      <c r="R216" s="6"/>
      <c r="S216" s="26">
        <v>74515</v>
      </c>
      <c r="T216" s="26">
        <v>13926</v>
      </c>
      <c r="U216" s="18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</row>
    <row r="219" spans="1:95" x14ac:dyDescent="0.2">
      <c r="G219" s="70" t="s">
        <v>283</v>
      </c>
      <c r="H219" s="71"/>
      <c r="I219" s="71"/>
      <c r="J219" s="71"/>
      <c r="K219" s="71"/>
      <c r="L219" s="72"/>
    </row>
    <row r="220" spans="1:95" ht="3" customHeight="1" x14ac:dyDescent="0.2">
      <c r="G220" s="73"/>
      <c r="H220" s="74"/>
      <c r="I220" s="74"/>
      <c r="J220" s="74"/>
      <c r="K220" s="74"/>
      <c r="L220" s="75"/>
    </row>
    <row r="221" spans="1:95" x14ac:dyDescent="0.2">
      <c r="G221" s="73"/>
      <c r="H221" s="74"/>
      <c r="I221" s="74" t="s">
        <v>249</v>
      </c>
      <c r="J221" s="74">
        <v>52593</v>
      </c>
      <c r="K221" s="74"/>
      <c r="L221" s="75"/>
    </row>
    <row r="222" spans="1:95" x14ac:dyDescent="0.2">
      <c r="G222" s="73"/>
      <c r="H222" s="74"/>
      <c r="I222" s="74" t="s">
        <v>284</v>
      </c>
      <c r="J222" s="74">
        <v>0</v>
      </c>
      <c r="K222" s="74"/>
      <c r="L222" s="75"/>
    </row>
    <row r="223" spans="1:95" x14ac:dyDescent="0.2">
      <c r="G223" s="73"/>
      <c r="H223" s="74"/>
      <c r="I223" s="74" t="s">
        <v>285</v>
      </c>
      <c r="J223" s="74">
        <v>0</v>
      </c>
      <c r="K223" s="74"/>
      <c r="L223" s="75"/>
    </row>
    <row r="224" spans="1:95" x14ac:dyDescent="0.2">
      <c r="G224" s="73"/>
      <c r="H224" s="74"/>
      <c r="I224" s="74" t="s">
        <v>286</v>
      </c>
      <c r="J224" s="76">
        <v>52593</v>
      </c>
      <c r="K224" s="74"/>
      <c r="L224" s="78">
        <v>0</v>
      </c>
    </row>
    <row r="225" spans="7:16" s="43" customFormat="1" x14ac:dyDescent="0.2">
      <c r="G225" s="73"/>
      <c r="H225" s="74"/>
      <c r="I225" s="74"/>
      <c r="J225" s="74"/>
      <c r="K225" s="74"/>
      <c r="L225" s="75"/>
    </row>
    <row r="226" spans="7:16" s="43" customFormat="1" x14ac:dyDescent="0.2">
      <c r="G226" s="77" t="s">
        <v>287</v>
      </c>
      <c r="H226" s="74"/>
      <c r="I226" s="74"/>
      <c r="J226" s="74"/>
      <c r="K226" s="74"/>
      <c r="L226" s="75"/>
    </row>
    <row r="227" spans="7:16" s="43" customFormat="1" x14ac:dyDescent="0.2">
      <c r="G227" s="73"/>
      <c r="H227" s="74"/>
      <c r="I227" s="74" t="s">
        <v>249</v>
      </c>
      <c r="J227" s="74">
        <v>35999.666666666664</v>
      </c>
      <c r="K227" s="74"/>
      <c r="L227" s="78">
        <v>0</v>
      </c>
    </row>
    <row r="228" spans="7:16" s="43" customFormat="1" x14ac:dyDescent="0.2">
      <c r="G228" s="73"/>
      <c r="H228" s="74"/>
      <c r="I228" s="74" t="s">
        <v>285</v>
      </c>
      <c r="J228" s="74">
        <v>-151.6666666666666</v>
      </c>
      <c r="K228" s="74"/>
      <c r="L228" s="78">
        <v>0</v>
      </c>
    </row>
    <row r="229" spans="7:16" s="43" customFormat="1" x14ac:dyDescent="0.2">
      <c r="G229" s="73"/>
      <c r="H229" s="74"/>
      <c r="I229" s="74" t="s">
        <v>288</v>
      </c>
      <c r="J229" s="76">
        <v>35848</v>
      </c>
      <c r="K229" s="74"/>
      <c r="L229" s="78">
        <v>0</v>
      </c>
    </row>
    <row r="230" spans="7:16" s="43" customFormat="1" hidden="1" x14ac:dyDescent="0.2">
      <c r="G230" s="73"/>
      <c r="H230" s="74"/>
      <c r="I230" s="74" t="s">
        <v>289</v>
      </c>
      <c r="J230" s="79"/>
      <c r="K230" s="74"/>
      <c r="L230" s="75"/>
      <c r="P230" s="48" t="s">
        <v>290</v>
      </c>
    </row>
    <row r="231" spans="7:16" s="43" customFormat="1" ht="10.5" x14ac:dyDescent="0.25">
      <c r="G231" s="73"/>
      <c r="H231" s="74"/>
      <c r="I231" s="74" t="s">
        <v>291</v>
      </c>
      <c r="J231" s="80">
        <v>88441</v>
      </c>
      <c r="K231" s="74"/>
      <c r="L231" s="75"/>
    </row>
    <row r="232" spans="7:16" s="43" customFormat="1" x14ac:dyDescent="0.2">
      <c r="G232" s="81"/>
      <c r="H232" s="82"/>
      <c r="I232" s="82"/>
      <c r="J232" s="82"/>
      <c r="K232" s="82"/>
      <c r="L232" s="83"/>
    </row>
  </sheetData>
  <mergeCells count="3">
    <mergeCell ref="E6:F6"/>
    <mergeCell ref="H6:I6"/>
    <mergeCell ref="N6:O6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CZ249"/>
  <sheetViews>
    <sheetView workbookViewId="0">
      <selection activeCell="D3" sqref="D3"/>
    </sheetView>
  </sheetViews>
  <sheetFormatPr defaultColWidth="9.1796875" defaultRowHeight="10" x14ac:dyDescent="0.2"/>
  <cols>
    <col min="1" max="1" width="18.1796875" style="131" customWidth="1"/>
    <col min="2" max="2" width="5.54296875" style="131" bestFit="1" customWidth="1"/>
    <col min="3" max="3" width="6.81640625" style="139" bestFit="1" customWidth="1"/>
    <col min="4" max="4" width="37.453125" style="131" customWidth="1"/>
    <col min="5" max="5" width="1.54296875" style="135" customWidth="1"/>
    <col min="6" max="6" width="9.7265625" style="93" customWidth="1"/>
    <col min="7" max="9" width="10.7265625" style="93" customWidth="1"/>
    <col min="10" max="10" width="7.7265625" style="93" bestFit="1" customWidth="1"/>
    <col min="11" max="11" width="10.7265625" style="93" customWidth="1"/>
    <col min="12" max="12" width="7.81640625" style="93" bestFit="1" customWidth="1"/>
    <col min="13" max="13" width="9.26953125" style="93" bestFit="1" customWidth="1"/>
    <col min="14" max="14" width="8.1796875" style="93" customWidth="1"/>
    <col min="15" max="15" width="8.453125" style="93" bestFit="1" customWidth="1"/>
    <col min="16" max="16" width="5.26953125" style="93" hidden="1" customWidth="1"/>
    <col min="17" max="17" width="11" style="93" hidden="1" customWidth="1"/>
    <col min="18" max="18" width="10.26953125" style="93" bestFit="1" customWidth="1"/>
    <col min="19" max="19" width="11.54296875" style="93" hidden="1" customWidth="1"/>
    <col min="20" max="20" width="10.453125" style="93" customWidth="1"/>
    <col min="21" max="21" width="10.26953125" style="93" bestFit="1" customWidth="1"/>
    <col min="22" max="22" width="10.54296875" style="93" hidden="1" customWidth="1"/>
    <col min="23" max="23" width="10.1796875" style="93" customWidth="1"/>
    <col min="24" max="16384" width="9.1796875" style="120"/>
  </cols>
  <sheetData>
    <row r="1" spans="1:55" s="85" customFormat="1" ht="10.5" x14ac:dyDescent="0.25">
      <c r="A1" s="84" t="s">
        <v>305</v>
      </c>
      <c r="B1" s="84"/>
      <c r="N1" s="86"/>
      <c r="O1" s="223" t="s">
        <v>375</v>
      </c>
      <c r="R1" s="86"/>
      <c r="T1" s="86"/>
      <c r="U1" s="87"/>
      <c r="V1" s="87" t="s">
        <v>307</v>
      </c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</row>
    <row r="2" spans="1:55" s="85" customFormat="1" ht="13.5" customHeight="1" thickBot="1" x14ac:dyDescent="0.3">
      <c r="A2" s="94" t="s">
        <v>347</v>
      </c>
      <c r="B2" s="84"/>
      <c r="D2" s="91"/>
      <c r="E2" s="91"/>
      <c r="F2" s="86"/>
      <c r="G2" s="86"/>
      <c r="H2" s="86"/>
      <c r="I2" s="86"/>
      <c r="J2" s="86"/>
      <c r="K2" s="86"/>
      <c r="L2" s="86"/>
      <c r="M2" s="92"/>
      <c r="N2" s="92"/>
      <c r="O2" s="86"/>
      <c r="P2" s="86"/>
      <c r="R2" s="86"/>
      <c r="S2" s="86"/>
      <c r="T2" s="86"/>
      <c r="U2" s="207" t="s">
        <v>308</v>
      </c>
      <c r="V2" s="92" t="s">
        <v>308</v>
      </c>
      <c r="W2" s="86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</row>
    <row r="3" spans="1:55" s="85" customFormat="1" ht="13.5" customHeight="1" thickBot="1" x14ac:dyDescent="0.3">
      <c r="A3" s="94" t="s">
        <v>309</v>
      </c>
      <c r="B3" s="95"/>
      <c r="C3" s="96"/>
      <c r="D3" s="91"/>
      <c r="E3" s="91"/>
      <c r="F3" s="215" t="s">
        <v>310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7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</row>
    <row r="4" spans="1:55" s="105" customFormat="1" ht="68.25" customHeight="1" x14ac:dyDescent="0.25">
      <c r="A4" s="98" t="s">
        <v>0</v>
      </c>
      <c r="B4" s="99" t="s">
        <v>266</v>
      </c>
      <c r="C4" s="99" t="s">
        <v>267</v>
      </c>
      <c r="D4" s="98" t="s">
        <v>1</v>
      </c>
      <c r="E4" s="100"/>
      <c r="F4" s="194" t="s">
        <v>311</v>
      </c>
      <c r="G4" s="195" t="s">
        <v>312</v>
      </c>
      <c r="H4" s="195" t="s">
        <v>313</v>
      </c>
      <c r="I4" s="195" t="s">
        <v>314</v>
      </c>
      <c r="J4" s="195" t="s">
        <v>253</v>
      </c>
      <c r="K4" s="195" t="s">
        <v>354</v>
      </c>
      <c r="L4" s="195" t="s">
        <v>315</v>
      </c>
      <c r="M4" s="154" t="s">
        <v>255</v>
      </c>
      <c r="N4" s="195" t="s">
        <v>256</v>
      </c>
      <c r="O4" s="154" t="s">
        <v>316</v>
      </c>
      <c r="P4" s="101" t="s">
        <v>317</v>
      </c>
      <c r="Q4" s="101" t="s">
        <v>318</v>
      </c>
      <c r="R4" s="195" t="s">
        <v>319</v>
      </c>
      <c r="S4" s="102" t="s">
        <v>346</v>
      </c>
      <c r="T4" s="195" t="s">
        <v>355</v>
      </c>
      <c r="U4" s="102" t="s">
        <v>2</v>
      </c>
      <c r="V4" s="165" t="s">
        <v>320</v>
      </c>
      <c r="W4" s="103" t="s">
        <v>321</v>
      </c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</row>
    <row r="5" spans="1:55" ht="10.5" x14ac:dyDescent="0.25">
      <c r="A5" s="106" t="s">
        <v>278</v>
      </c>
      <c r="B5" s="106" t="s">
        <v>9</v>
      </c>
      <c r="C5" s="107">
        <v>2173</v>
      </c>
      <c r="D5" s="108" t="s">
        <v>10</v>
      </c>
      <c r="E5" s="109"/>
      <c r="F5" s="196">
        <v>689092.23711999995</v>
      </c>
      <c r="G5" s="197">
        <v>2765.9497275352842</v>
      </c>
      <c r="H5" s="197">
        <v>1883.19981449344</v>
      </c>
      <c r="I5" s="197">
        <v>0</v>
      </c>
      <c r="J5" s="197">
        <v>0</v>
      </c>
      <c r="K5" s="197">
        <v>47936.978081767455</v>
      </c>
      <c r="L5" s="197">
        <v>665.30417175148</v>
      </c>
      <c r="M5" s="197">
        <v>128020.48</v>
      </c>
      <c r="N5" s="197">
        <v>0</v>
      </c>
      <c r="O5" s="112">
        <v>23203.5</v>
      </c>
      <c r="P5" s="113"/>
      <c r="Q5" s="114"/>
      <c r="R5" s="197">
        <v>-8768.8189632237481</v>
      </c>
      <c r="S5" s="111"/>
      <c r="T5" s="197">
        <v>23850.851084452486</v>
      </c>
      <c r="U5" s="115">
        <v>1709.779991347692</v>
      </c>
      <c r="V5" s="115">
        <v>0</v>
      </c>
      <c r="W5" s="116">
        <v>910359.46102812397</v>
      </c>
    </row>
    <row r="6" spans="1:55" ht="10.5" x14ac:dyDescent="0.25">
      <c r="A6" s="122" t="s">
        <v>280</v>
      </c>
      <c r="B6" s="122"/>
      <c r="C6" s="123">
        <v>3000</v>
      </c>
      <c r="D6" s="108" t="s">
        <v>12</v>
      </c>
      <c r="E6" s="109"/>
      <c r="F6" s="196">
        <v>2074065.7974400001</v>
      </c>
      <c r="G6" s="197">
        <v>185226.84492987322</v>
      </c>
      <c r="H6" s="197">
        <v>116770.27261150769</v>
      </c>
      <c r="I6" s="197">
        <v>210945.49747266684</v>
      </c>
      <c r="J6" s="197">
        <v>0</v>
      </c>
      <c r="K6" s="197">
        <v>217403.82968101042</v>
      </c>
      <c r="L6" s="197">
        <v>169793.90220475307</v>
      </c>
      <c r="M6" s="112">
        <v>128020.48</v>
      </c>
      <c r="N6" s="197">
        <v>9620.0984367892561</v>
      </c>
      <c r="O6" s="112">
        <v>69269.25</v>
      </c>
      <c r="P6" s="113"/>
      <c r="Q6" s="114"/>
      <c r="R6" s="197">
        <v>0</v>
      </c>
      <c r="S6" s="111"/>
      <c r="T6" s="197">
        <v>0</v>
      </c>
      <c r="U6" s="115">
        <v>0</v>
      </c>
      <c r="V6" s="115">
        <v>0</v>
      </c>
      <c r="W6" s="116">
        <v>3181115.9727766002</v>
      </c>
    </row>
    <row r="7" spans="1:55" ht="10.5" x14ac:dyDescent="0.25">
      <c r="A7" s="106" t="s">
        <v>278</v>
      </c>
      <c r="B7" s="106" t="s">
        <v>13</v>
      </c>
      <c r="C7" s="107">
        <v>3026</v>
      </c>
      <c r="D7" s="108" t="s">
        <v>14</v>
      </c>
      <c r="E7" s="109"/>
      <c r="F7" s="196">
        <v>1191484.6070399999</v>
      </c>
      <c r="G7" s="197">
        <v>9114.5317461725353</v>
      </c>
      <c r="H7" s="197">
        <v>6205.6386356963267</v>
      </c>
      <c r="I7" s="197">
        <v>0</v>
      </c>
      <c r="J7" s="197">
        <v>0</v>
      </c>
      <c r="K7" s="197">
        <v>40970.822575609331</v>
      </c>
      <c r="L7" s="197">
        <v>1389.8469133107219</v>
      </c>
      <c r="M7" s="112">
        <v>128020.48</v>
      </c>
      <c r="N7" s="197">
        <v>0</v>
      </c>
      <c r="O7" s="112">
        <v>34816</v>
      </c>
      <c r="P7" s="113"/>
      <c r="Q7" s="114"/>
      <c r="R7" s="197">
        <v>-15197.465753549985</v>
      </c>
      <c r="S7" s="111"/>
      <c r="T7" s="197">
        <v>168969.07308921107</v>
      </c>
      <c r="U7" s="115">
        <v>0</v>
      </c>
      <c r="V7" s="115">
        <v>0</v>
      </c>
      <c r="W7" s="116">
        <v>1565773.5342464501</v>
      </c>
    </row>
    <row r="8" spans="1:55" ht="10.5" x14ac:dyDescent="0.25">
      <c r="A8" s="122" t="s">
        <v>280</v>
      </c>
      <c r="B8" s="122"/>
      <c r="C8" s="107">
        <v>2001</v>
      </c>
      <c r="D8" s="108" t="s">
        <v>23</v>
      </c>
      <c r="E8" s="109"/>
      <c r="F8" s="196">
        <v>1296715.4412799999</v>
      </c>
      <c r="G8" s="197">
        <v>71964.565923639646</v>
      </c>
      <c r="H8" s="197">
        <v>46197.314051925365</v>
      </c>
      <c r="I8" s="197">
        <v>147759.46470436468</v>
      </c>
      <c r="J8" s="197">
        <v>0</v>
      </c>
      <c r="K8" s="197">
        <v>135878.18864515988</v>
      </c>
      <c r="L8" s="197">
        <v>16151.271836736345</v>
      </c>
      <c r="M8" s="112">
        <v>128020.48</v>
      </c>
      <c r="N8" s="197">
        <v>0</v>
      </c>
      <c r="O8" s="112">
        <v>5888</v>
      </c>
      <c r="P8" s="113"/>
      <c r="Q8" s="114"/>
      <c r="R8" s="197">
        <v>0</v>
      </c>
      <c r="S8" s="111"/>
      <c r="T8" s="197">
        <v>0</v>
      </c>
      <c r="U8" s="115">
        <v>0</v>
      </c>
      <c r="V8" s="115">
        <v>0</v>
      </c>
      <c r="W8" s="116">
        <v>1848574.7264418257</v>
      </c>
    </row>
    <row r="9" spans="1:55" ht="10.5" x14ac:dyDescent="0.25">
      <c r="A9" s="122" t="s">
        <v>280</v>
      </c>
      <c r="B9" s="122"/>
      <c r="C9" s="123" t="s">
        <v>292</v>
      </c>
      <c r="D9" s="124" t="s">
        <v>4</v>
      </c>
      <c r="E9" s="109"/>
      <c r="F9" s="196">
        <v>1225430.0374400001</v>
      </c>
      <c r="G9" s="197">
        <v>137440.66467433333</v>
      </c>
      <c r="H9" s="197">
        <v>85937.714776890949</v>
      </c>
      <c r="I9" s="197">
        <v>149197.42148764266</v>
      </c>
      <c r="J9" s="197">
        <v>0</v>
      </c>
      <c r="K9" s="197">
        <v>89571.565073238497</v>
      </c>
      <c r="L9" s="197">
        <v>9909.156189275458</v>
      </c>
      <c r="M9" s="198"/>
      <c r="N9" s="197">
        <v>0</v>
      </c>
      <c r="O9" s="198"/>
      <c r="P9" s="113"/>
      <c r="Q9" s="114"/>
      <c r="R9" s="197">
        <v>0</v>
      </c>
      <c r="S9" s="111"/>
      <c r="T9" s="198"/>
      <c r="U9" s="198"/>
      <c r="V9" s="125"/>
      <c r="W9" s="116">
        <v>1697486.559641381</v>
      </c>
    </row>
    <row r="10" spans="1:55" ht="10.5" x14ac:dyDescent="0.25">
      <c r="A10" s="106" t="s">
        <v>278</v>
      </c>
      <c r="B10" s="106" t="s">
        <v>15</v>
      </c>
      <c r="C10" s="107">
        <v>2150</v>
      </c>
      <c r="D10" s="108" t="s">
        <v>16</v>
      </c>
      <c r="E10" s="109"/>
      <c r="F10" s="196">
        <v>1069281.0575999999</v>
      </c>
      <c r="G10" s="197">
        <v>18026.362017385174</v>
      </c>
      <c r="H10" s="197">
        <v>10958.274782612711</v>
      </c>
      <c r="I10" s="197">
        <v>210.0336000000552</v>
      </c>
      <c r="J10" s="197">
        <v>0</v>
      </c>
      <c r="K10" s="197">
        <v>61010.358898202954</v>
      </c>
      <c r="L10" s="197">
        <v>3005.415000000301</v>
      </c>
      <c r="M10" s="112">
        <v>128020.48</v>
      </c>
      <c r="N10" s="197">
        <v>0</v>
      </c>
      <c r="O10" s="112">
        <v>37376</v>
      </c>
      <c r="P10" s="113"/>
      <c r="Q10" s="114"/>
      <c r="R10" s="197">
        <v>-13719.706610310641</v>
      </c>
      <c r="S10" s="111"/>
      <c r="T10" s="197">
        <v>97063.018101799054</v>
      </c>
      <c r="U10" s="115">
        <v>11197.898343739333</v>
      </c>
      <c r="V10" s="115">
        <v>0</v>
      </c>
      <c r="W10" s="116">
        <v>1422429.1917334287</v>
      </c>
    </row>
    <row r="11" spans="1:55" ht="10.5" x14ac:dyDescent="0.25">
      <c r="A11" s="122" t="s">
        <v>280</v>
      </c>
      <c r="B11" s="122"/>
      <c r="C11" s="107">
        <v>2184</v>
      </c>
      <c r="D11" s="108" t="s">
        <v>17</v>
      </c>
      <c r="E11" s="109"/>
      <c r="F11" s="196">
        <v>621201.37632000004</v>
      </c>
      <c r="G11" s="197">
        <v>40963.695999985997</v>
      </c>
      <c r="H11" s="197">
        <v>26495.667200009753</v>
      </c>
      <c r="I11" s="197">
        <v>69919.121777796201</v>
      </c>
      <c r="J11" s="197">
        <v>0</v>
      </c>
      <c r="K11" s="197">
        <v>75993.039294116854</v>
      </c>
      <c r="L11" s="197">
        <v>51751.528920005279</v>
      </c>
      <c r="M11" s="112">
        <v>128020.48</v>
      </c>
      <c r="N11" s="197">
        <v>0</v>
      </c>
      <c r="O11" s="112">
        <v>4377.6000000000004</v>
      </c>
      <c r="P11" s="113"/>
      <c r="Q11" s="114"/>
      <c r="R11" s="197">
        <v>0</v>
      </c>
      <c r="S11" s="111"/>
      <c r="T11" s="197">
        <v>0</v>
      </c>
      <c r="U11" s="115">
        <v>0</v>
      </c>
      <c r="V11" s="115">
        <v>0</v>
      </c>
      <c r="W11" s="116">
        <v>1018722.5095119142</v>
      </c>
    </row>
    <row r="12" spans="1:55" ht="10.5" x14ac:dyDescent="0.25">
      <c r="A12" s="122" t="s">
        <v>280</v>
      </c>
      <c r="B12" s="122"/>
      <c r="C12" s="107">
        <v>3360</v>
      </c>
      <c r="D12" s="108" t="s">
        <v>19</v>
      </c>
      <c r="E12" s="109"/>
      <c r="F12" s="196">
        <v>1422313.53376</v>
      </c>
      <c r="G12" s="197">
        <v>18420.860535245516</v>
      </c>
      <c r="H12" s="197">
        <v>11577.103838853171</v>
      </c>
      <c r="I12" s="197">
        <v>15295.444481538805</v>
      </c>
      <c r="J12" s="197">
        <v>0</v>
      </c>
      <c r="K12" s="197">
        <v>71503.313699999257</v>
      </c>
      <c r="L12" s="197">
        <v>1361.6744156864129</v>
      </c>
      <c r="M12" s="112">
        <v>128020.48</v>
      </c>
      <c r="N12" s="197">
        <v>0</v>
      </c>
      <c r="O12" s="112">
        <v>6400</v>
      </c>
      <c r="P12" s="113"/>
      <c r="Q12" s="114"/>
      <c r="R12" s="197">
        <v>0</v>
      </c>
      <c r="S12" s="111"/>
      <c r="T12" s="197">
        <v>177202.58926867679</v>
      </c>
      <c r="U12" s="115">
        <v>0</v>
      </c>
      <c r="V12" s="115">
        <v>0</v>
      </c>
      <c r="W12" s="116">
        <v>1852095</v>
      </c>
    </row>
    <row r="13" spans="1:55" ht="10.5" x14ac:dyDescent="0.25">
      <c r="A13" s="106" t="s">
        <v>278</v>
      </c>
      <c r="B13" s="106" t="s">
        <v>20</v>
      </c>
      <c r="C13" s="107">
        <v>2102</v>
      </c>
      <c r="D13" s="108" t="s">
        <v>21</v>
      </c>
      <c r="E13" s="109"/>
      <c r="F13" s="196">
        <v>723037.66752000002</v>
      </c>
      <c r="G13" s="197">
        <v>32435.188799988959</v>
      </c>
      <c r="H13" s="197">
        <v>22083.532800008099</v>
      </c>
      <c r="I13" s="197">
        <v>93394.940800024589</v>
      </c>
      <c r="J13" s="197">
        <v>0</v>
      </c>
      <c r="K13" s="197">
        <v>60482.636567597139</v>
      </c>
      <c r="L13" s="197">
        <v>31733.929075413056</v>
      </c>
      <c r="M13" s="112">
        <v>128020.48</v>
      </c>
      <c r="N13" s="197">
        <v>0</v>
      </c>
      <c r="O13" s="112">
        <v>21082.75</v>
      </c>
      <c r="P13" s="113"/>
      <c r="Q13" s="114"/>
      <c r="R13" s="197">
        <v>-9443.5890076684318</v>
      </c>
      <c r="S13" s="111"/>
      <c r="T13" s="197">
        <v>0</v>
      </c>
      <c r="U13" s="115">
        <v>2513.1199989684392</v>
      </c>
      <c r="V13" s="115">
        <v>0</v>
      </c>
      <c r="W13" s="116">
        <v>1105340.6565543318</v>
      </c>
    </row>
    <row r="14" spans="1:55" ht="10.5" x14ac:dyDescent="0.25">
      <c r="A14" s="122" t="s">
        <v>280</v>
      </c>
      <c r="B14" s="122"/>
      <c r="C14" s="123">
        <v>2020</v>
      </c>
      <c r="D14" s="108" t="s">
        <v>22</v>
      </c>
      <c r="E14" s="109"/>
      <c r="F14" s="196">
        <v>1700666.0630399999</v>
      </c>
      <c r="G14" s="197">
        <v>119164.06319995938</v>
      </c>
      <c r="H14" s="197">
        <v>75852.134400027848</v>
      </c>
      <c r="I14" s="197">
        <v>185129.61600004876</v>
      </c>
      <c r="J14" s="197">
        <v>888.44212798749265</v>
      </c>
      <c r="K14" s="197">
        <v>200850.70423650177</v>
      </c>
      <c r="L14" s="197">
        <v>150255.87382858663</v>
      </c>
      <c r="M14" s="112">
        <v>128020.48</v>
      </c>
      <c r="N14" s="197">
        <v>0</v>
      </c>
      <c r="O14" s="112">
        <v>6451.2</v>
      </c>
      <c r="P14" s="113"/>
      <c r="Q14" s="114"/>
      <c r="R14" s="197">
        <v>0</v>
      </c>
      <c r="S14" s="111"/>
      <c r="T14" s="197">
        <v>0</v>
      </c>
      <c r="U14" s="115">
        <v>0</v>
      </c>
      <c r="V14" s="115">
        <v>0</v>
      </c>
      <c r="W14" s="116">
        <v>2567278.5768331122</v>
      </c>
    </row>
    <row r="15" spans="1:55" ht="10.5" x14ac:dyDescent="0.25">
      <c r="A15" s="106" t="s">
        <v>278</v>
      </c>
      <c r="B15" s="106" t="s">
        <v>26</v>
      </c>
      <c r="C15" s="107">
        <v>2166</v>
      </c>
      <c r="D15" s="108" t="s">
        <v>27</v>
      </c>
      <c r="E15" s="109"/>
      <c r="F15" s="196">
        <v>627990.46239999996</v>
      </c>
      <c r="G15" s="197">
        <v>8068.8165773168439</v>
      </c>
      <c r="H15" s="197">
        <v>5035.8571546410258</v>
      </c>
      <c r="I15" s="197">
        <v>267.0530309279053</v>
      </c>
      <c r="J15" s="197">
        <v>0</v>
      </c>
      <c r="K15" s="197">
        <v>36080.771999999619</v>
      </c>
      <c r="L15" s="197">
        <v>1905.0384852072921</v>
      </c>
      <c r="M15" s="112">
        <v>128020.48</v>
      </c>
      <c r="N15" s="197">
        <v>0</v>
      </c>
      <c r="O15" s="112">
        <v>21956</v>
      </c>
      <c r="P15" s="113"/>
      <c r="Q15" s="114"/>
      <c r="R15" s="197">
        <v>-8036.9026934442581</v>
      </c>
      <c r="S15" s="111"/>
      <c r="T15" s="197">
        <v>7556.5203519074248</v>
      </c>
      <c r="U15" s="115">
        <v>5916.5123359921854</v>
      </c>
      <c r="V15" s="115">
        <v>0</v>
      </c>
      <c r="W15" s="116">
        <v>834760.60964254802</v>
      </c>
    </row>
    <row r="16" spans="1:55" ht="10.5" x14ac:dyDescent="0.25">
      <c r="A16" s="106" t="s">
        <v>278</v>
      </c>
      <c r="B16" s="106" t="s">
        <v>28</v>
      </c>
      <c r="C16" s="107">
        <v>2062</v>
      </c>
      <c r="D16" s="108" t="s">
        <v>29</v>
      </c>
      <c r="E16" s="109"/>
      <c r="F16" s="196">
        <v>1401946.2755199999</v>
      </c>
      <c r="G16" s="197">
        <v>38261.37631531556</v>
      </c>
      <c r="H16" s="197">
        <v>22673.408186869565</v>
      </c>
      <c r="I16" s="197">
        <v>71598.120533352252</v>
      </c>
      <c r="J16" s="197">
        <v>0</v>
      </c>
      <c r="K16" s="197">
        <v>116809.96979114923</v>
      </c>
      <c r="L16" s="197">
        <v>9750.2807255824046</v>
      </c>
      <c r="M16" s="112">
        <v>128020.48</v>
      </c>
      <c r="N16" s="197">
        <v>0</v>
      </c>
      <c r="O16" s="112">
        <v>34560</v>
      </c>
      <c r="P16" s="113"/>
      <c r="Q16" s="114"/>
      <c r="R16" s="197">
        <v>-18108.315644563165</v>
      </c>
      <c r="S16" s="111"/>
      <c r="T16" s="197">
        <v>30205.088927731322</v>
      </c>
      <c r="U16" s="115">
        <v>6978.841048623668</v>
      </c>
      <c r="V16" s="115">
        <v>0</v>
      </c>
      <c r="W16" s="116">
        <v>1842695.5254040607</v>
      </c>
    </row>
    <row r="17" spans="1:23" ht="10.5" x14ac:dyDescent="0.25">
      <c r="A17" s="122" t="s">
        <v>280</v>
      </c>
      <c r="B17" s="122"/>
      <c r="C17" s="123">
        <v>2075</v>
      </c>
      <c r="D17" s="108" t="s">
        <v>31</v>
      </c>
      <c r="E17" s="109"/>
      <c r="F17" s="196">
        <v>2029936.73792</v>
      </c>
      <c r="G17" s="197">
        <v>200527.64932371027</v>
      </c>
      <c r="H17" s="197">
        <v>132788.93012643309</v>
      </c>
      <c r="I17" s="197">
        <v>246894.67598182426</v>
      </c>
      <c r="J17" s="197">
        <v>6590.9364657314045</v>
      </c>
      <c r="K17" s="197">
        <v>310638.34514774836</v>
      </c>
      <c r="L17" s="197">
        <v>134324.19520001372</v>
      </c>
      <c r="M17" s="112">
        <v>128020.48</v>
      </c>
      <c r="N17" s="197">
        <v>32076.696911576666</v>
      </c>
      <c r="O17" s="112">
        <v>54262.75</v>
      </c>
      <c r="P17" s="113"/>
      <c r="Q17" s="114"/>
      <c r="R17" s="197">
        <v>0</v>
      </c>
      <c r="S17" s="111"/>
      <c r="T17" s="197">
        <v>0</v>
      </c>
      <c r="U17" s="115">
        <v>0</v>
      </c>
      <c r="V17" s="115">
        <v>0</v>
      </c>
      <c r="W17" s="116">
        <v>3276061.3970770384</v>
      </c>
    </row>
    <row r="18" spans="1:23" ht="10.5" x14ac:dyDescent="0.25">
      <c r="A18" s="106" t="s">
        <v>278</v>
      </c>
      <c r="B18" s="106" t="s">
        <v>32</v>
      </c>
      <c r="C18" s="107">
        <v>2107</v>
      </c>
      <c r="D18" s="108" t="s">
        <v>33</v>
      </c>
      <c r="E18" s="109"/>
      <c r="F18" s="196">
        <v>1310293.61344</v>
      </c>
      <c r="G18" s="197">
        <v>76570.5613503575</v>
      </c>
      <c r="H18" s="197">
        <v>49289.521890555196</v>
      </c>
      <c r="I18" s="197">
        <v>128397.62473251461</v>
      </c>
      <c r="J18" s="197">
        <v>0</v>
      </c>
      <c r="K18" s="197">
        <v>169442.50646399823</v>
      </c>
      <c r="L18" s="197">
        <v>53313.290666672088</v>
      </c>
      <c r="M18" s="112">
        <v>128020.48</v>
      </c>
      <c r="N18" s="197">
        <v>0</v>
      </c>
      <c r="O18" s="112">
        <v>41216</v>
      </c>
      <c r="P18" s="113"/>
      <c r="Q18" s="114"/>
      <c r="R18" s="197">
        <v>-17260.007090429077</v>
      </c>
      <c r="S18" s="111"/>
      <c r="T18" s="197">
        <v>0</v>
      </c>
      <c r="U18" s="115">
        <v>8817.6202077972703</v>
      </c>
      <c r="V18" s="115">
        <v>0</v>
      </c>
      <c r="W18" s="116">
        <v>1948101.2116614659</v>
      </c>
    </row>
    <row r="19" spans="1:23" ht="10.5" x14ac:dyDescent="0.25">
      <c r="A19" s="122" t="s">
        <v>280</v>
      </c>
      <c r="B19" s="122"/>
      <c r="C19" s="123" t="s">
        <v>293</v>
      </c>
      <c r="D19" s="124" t="s">
        <v>5</v>
      </c>
      <c r="E19" s="109"/>
      <c r="F19" s="196">
        <v>1391762.6464</v>
      </c>
      <c r="G19" s="197">
        <v>126479.60849995694</v>
      </c>
      <c r="H19" s="197">
        <v>80435.944615414075</v>
      </c>
      <c r="I19" s="197">
        <v>136465.10015388214</v>
      </c>
      <c r="J19" s="197">
        <v>0</v>
      </c>
      <c r="K19" s="197">
        <v>210500.3413333311</v>
      </c>
      <c r="L19" s="197">
        <v>29395.713797755921</v>
      </c>
      <c r="M19" s="198"/>
      <c r="N19" s="197">
        <v>0</v>
      </c>
      <c r="O19" s="198"/>
      <c r="P19" s="113"/>
      <c r="Q19" s="114"/>
      <c r="R19" s="197">
        <v>0</v>
      </c>
      <c r="S19" s="111"/>
      <c r="T19" s="198"/>
      <c r="U19" s="198"/>
      <c r="V19" s="125"/>
      <c r="W19" s="116">
        <v>1975039.3548003403</v>
      </c>
    </row>
    <row r="20" spans="1:23" ht="10.5" x14ac:dyDescent="0.25">
      <c r="A20" s="122" t="s">
        <v>281</v>
      </c>
      <c r="B20" s="122"/>
      <c r="C20" s="126" t="s">
        <v>294</v>
      </c>
      <c r="D20" s="124" t="s">
        <v>6</v>
      </c>
      <c r="E20" s="109"/>
      <c r="F20" s="196">
        <v>1272953.6399999999</v>
      </c>
      <c r="G20" s="197">
        <v>69767.097625305978</v>
      </c>
      <c r="H20" s="197">
        <v>44650.942480227539</v>
      </c>
      <c r="I20" s="197">
        <v>97119.758311371232</v>
      </c>
      <c r="J20" s="197">
        <v>0</v>
      </c>
      <c r="K20" s="197">
        <v>103269.22941176363</v>
      </c>
      <c r="L20" s="197">
        <v>25880.345980710128</v>
      </c>
      <c r="M20" s="198"/>
      <c r="N20" s="197">
        <v>0</v>
      </c>
      <c r="O20" s="198"/>
      <c r="P20" s="113"/>
      <c r="Q20" s="114"/>
      <c r="R20" s="197">
        <v>0</v>
      </c>
      <c r="S20" s="111"/>
      <c r="T20" s="198"/>
      <c r="U20" s="198"/>
      <c r="V20" s="125"/>
      <c r="W20" s="116">
        <v>1613641.0138093783</v>
      </c>
    </row>
    <row r="21" spans="1:23" ht="10.5" x14ac:dyDescent="0.25">
      <c r="A21" s="106" t="s">
        <v>278</v>
      </c>
      <c r="B21" s="106" t="s">
        <v>34</v>
      </c>
      <c r="C21" s="107">
        <v>3031</v>
      </c>
      <c r="D21" s="108" t="s">
        <v>35</v>
      </c>
      <c r="E21" s="109"/>
      <c r="F21" s="196">
        <v>699275.86624</v>
      </c>
      <c r="G21" s="197">
        <v>2834.2094985356175</v>
      </c>
      <c r="H21" s="197">
        <v>1929.6745521958273</v>
      </c>
      <c r="I21" s="197">
        <v>0</v>
      </c>
      <c r="J21" s="197">
        <v>0</v>
      </c>
      <c r="K21" s="197">
        <v>38339.299973332934</v>
      </c>
      <c r="L21" s="197">
        <v>0</v>
      </c>
      <c r="M21" s="112">
        <v>128020.48</v>
      </c>
      <c r="N21" s="197">
        <v>0</v>
      </c>
      <c r="O21" s="112">
        <v>18088.75</v>
      </c>
      <c r="P21" s="113"/>
      <c r="Q21" s="114"/>
      <c r="R21" s="197">
        <v>-8898.6325584793522</v>
      </c>
      <c r="S21" s="111"/>
      <c r="T21" s="197">
        <v>37030.469735935709</v>
      </c>
      <c r="U21" s="115">
        <v>0</v>
      </c>
      <c r="V21" s="115">
        <v>0</v>
      </c>
      <c r="W21" s="116">
        <v>916620.11744152068</v>
      </c>
    </row>
    <row r="22" spans="1:23" ht="10.5" x14ac:dyDescent="0.25">
      <c r="A22" s="106" t="s">
        <v>278</v>
      </c>
      <c r="B22" s="106" t="s">
        <v>36</v>
      </c>
      <c r="C22" s="107">
        <v>2203</v>
      </c>
      <c r="D22" s="108" t="s">
        <v>37</v>
      </c>
      <c r="E22" s="109"/>
      <c r="F22" s="196">
        <v>1354422.6729600001</v>
      </c>
      <c r="G22" s="197">
        <v>13757.457564787495</v>
      </c>
      <c r="H22" s="197">
        <v>7961.7626757975368</v>
      </c>
      <c r="I22" s="197">
        <v>273.19773887537701</v>
      </c>
      <c r="J22" s="197">
        <v>0</v>
      </c>
      <c r="K22" s="197">
        <v>82890.01777438604</v>
      </c>
      <c r="L22" s="197">
        <v>1322.6115840001341</v>
      </c>
      <c r="M22" s="112">
        <v>128020.48</v>
      </c>
      <c r="N22" s="197">
        <v>0</v>
      </c>
      <c r="O22" s="112">
        <v>36096</v>
      </c>
      <c r="P22" s="113"/>
      <c r="Q22" s="114"/>
      <c r="R22" s="197">
        <v>-17303.676299223389</v>
      </c>
      <c r="S22" s="111"/>
      <c r="T22" s="197">
        <v>168946.79970215325</v>
      </c>
      <c r="U22" s="115">
        <v>0</v>
      </c>
      <c r="V22" s="115">
        <v>0</v>
      </c>
      <c r="W22" s="116">
        <v>1776387.3237007766</v>
      </c>
    </row>
    <row r="23" spans="1:23" ht="10.5" x14ac:dyDescent="0.25">
      <c r="A23" s="122" t="s">
        <v>280</v>
      </c>
      <c r="B23" s="122"/>
      <c r="C23" s="107">
        <v>2036</v>
      </c>
      <c r="D23" s="108" t="s">
        <v>38</v>
      </c>
      <c r="E23" s="109"/>
      <c r="F23" s="196">
        <v>2043514.9100800001</v>
      </c>
      <c r="G23" s="197">
        <v>130182.4571823375</v>
      </c>
      <c r="H23" s="197">
        <v>85334.630149460281</v>
      </c>
      <c r="I23" s="197">
        <v>199655.92676606565</v>
      </c>
      <c r="J23" s="197">
        <v>0</v>
      </c>
      <c r="K23" s="197">
        <v>240036.92047337026</v>
      </c>
      <c r="L23" s="197">
        <v>146657.51041206787</v>
      </c>
      <c r="M23" s="112">
        <v>128020.48</v>
      </c>
      <c r="N23" s="197">
        <v>0</v>
      </c>
      <c r="O23" s="112">
        <v>14336</v>
      </c>
      <c r="P23" s="113"/>
      <c r="Q23" s="114"/>
      <c r="R23" s="197">
        <v>0</v>
      </c>
      <c r="S23" s="111"/>
      <c r="T23" s="197">
        <v>0</v>
      </c>
      <c r="U23" s="115">
        <v>0</v>
      </c>
      <c r="V23" s="115">
        <v>0</v>
      </c>
      <c r="W23" s="116">
        <v>2987738.8350633015</v>
      </c>
    </row>
    <row r="24" spans="1:23" ht="10.5" x14ac:dyDescent="0.25">
      <c r="A24" s="106" t="s">
        <v>278</v>
      </c>
      <c r="B24" s="106" t="s">
        <v>39</v>
      </c>
      <c r="C24" s="107">
        <v>2087</v>
      </c>
      <c r="D24" s="108" t="s">
        <v>40</v>
      </c>
      <c r="E24" s="109"/>
      <c r="F24" s="196">
        <v>899553.90560000006</v>
      </c>
      <c r="G24" s="197">
        <v>119844.86176547653</v>
      </c>
      <c r="H24" s="197">
        <v>77209.592937959358</v>
      </c>
      <c r="I24" s="197">
        <v>148615.67125521158</v>
      </c>
      <c r="J24" s="197">
        <v>5700.2394785405149</v>
      </c>
      <c r="K24" s="197">
        <v>133778.58618897499</v>
      </c>
      <c r="L24" s="197">
        <v>11277.09362162278</v>
      </c>
      <c r="M24" s="112">
        <v>128020.48</v>
      </c>
      <c r="N24" s="197">
        <v>0</v>
      </c>
      <c r="O24" s="112">
        <v>33024</v>
      </c>
      <c r="P24" s="113"/>
      <c r="Q24" s="114"/>
      <c r="R24" s="197">
        <v>-12402.611516691548</v>
      </c>
      <c r="S24" s="111"/>
      <c r="T24" s="197">
        <v>0</v>
      </c>
      <c r="U24" s="115">
        <v>33547.580633610953</v>
      </c>
      <c r="V24" s="115">
        <v>0</v>
      </c>
      <c r="W24" s="116">
        <v>1578169.3999647053</v>
      </c>
    </row>
    <row r="25" spans="1:23" ht="10.5" x14ac:dyDescent="0.25">
      <c r="A25" s="106" t="s">
        <v>278</v>
      </c>
      <c r="B25" s="106" t="s">
        <v>41</v>
      </c>
      <c r="C25" s="107">
        <v>2094</v>
      </c>
      <c r="D25" s="108" t="s">
        <v>42</v>
      </c>
      <c r="E25" s="109"/>
      <c r="F25" s="196">
        <v>1401946.2755199999</v>
      </c>
      <c r="G25" s="197">
        <v>143149.79186886695</v>
      </c>
      <c r="H25" s="197">
        <v>91730.529958587955</v>
      </c>
      <c r="I25" s="197">
        <v>162180.69174751244</v>
      </c>
      <c r="J25" s="197">
        <v>0</v>
      </c>
      <c r="K25" s="197">
        <v>180965.67401379123</v>
      </c>
      <c r="L25" s="197">
        <v>12147.633451268852</v>
      </c>
      <c r="M25" s="112">
        <v>128020.48</v>
      </c>
      <c r="N25" s="197">
        <v>0</v>
      </c>
      <c r="O25" s="112">
        <v>35840</v>
      </c>
      <c r="P25" s="113"/>
      <c r="Q25" s="114"/>
      <c r="R25" s="197">
        <v>-18970.66669104388</v>
      </c>
      <c r="S25" s="111"/>
      <c r="T25" s="197">
        <v>0</v>
      </c>
      <c r="U25" s="115">
        <v>0</v>
      </c>
      <c r="V25" s="115">
        <v>0</v>
      </c>
      <c r="W25" s="116">
        <v>2137010.4098689831</v>
      </c>
    </row>
    <row r="26" spans="1:23" ht="10.5" x14ac:dyDescent="0.25">
      <c r="A26" s="122" t="s">
        <v>280</v>
      </c>
      <c r="B26" s="122"/>
      <c r="C26" s="123">
        <v>2013</v>
      </c>
      <c r="D26" s="108" t="s">
        <v>43</v>
      </c>
      <c r="E26" s="109"/>
      <c r="F26" s="196">
        <v>617806.83328000002</v>
      </c>
      <c r="G26" s="197">
        <v>70065.519034458935</v>
      </c>
      <c r="H26" s="197">
        <v>45695.58598622361</v>
      </c>
      <c r="I26" s="197">
        <v>67873.846583925901</v>
      </c>
      <c r="J26" s="197">
        <v>0</v>
      </c>
      <c r="K26" s="197">
        <v>56710.453799999414</v>
      </c>
      <c r="L26" s="197">
        <v>7846.9309837845831</v>
      </c>
      <c r="M26" s="112">
        <v>128020.48</v>
      </c>
      <c r="N26" s="197">
        <v>0</v>
      </c>
      <c r="O26" s="112">
        <v>3788.8</v>
      </c>
      <c r="P26" s="113"/>
      <c r="Q26" s="114"/>
      <c r="R26" s="197">
        <v>0</v>
      </c>
      <c r="S26" s="111"/>
      <c r="T26" s="197">
        <v>0</v>
      </c>
      <c r="U26" s="115">
        <v>22778.078640400665</v>
      </c>
      <c r="V26" s="115">
        <v>0</v>
      </c>
      <c r="W26" s="116">
        <v>1020586.5283087932</v>
      </c>
    </row>
    <row r="27" spans="1:23" ht="10.5" x14ac:dyDescent="0.25">
      <c r="A27" s="122" t="s">
        <v>280</v>
      </c>
      <c r="B27" s="122"/>
      <c r="C27" s="107">
        <v>3024</v>
      </c>
      <c r="D27" s="108" t="s">
        <v>44</v>
      </c>
      <c r="E27" s="109"/>
      <c r="F27" s="196">
        <v>1262770.01088</v>
      </c>
      <c r="G27" s="197">
        <v>87197.679126456685</v>
      </c>
      <c r="H27" s="197">
        <v>56955.273548129007</v>
      </c>
      <c r="I27" s="197">
        <v>68137.170473531558</v>
      </c>
      <c r="J27" s="197">
        <v>0</v>
      </c>
      <c r="K27" s="197">
        <v>152760.716874417</v>
      </c>
      <c r="L27" s="197">
        <v>19737.303804880055</v>
      </c>
      <c r="M27" s="112">
        <v>128020.48</v>
      </c>
      <c r="N27" s="197">
        <v>0</v>
      </c>
      <c r="O27" s="112">
        <v>8038.4</v>
      </c>
      <c r="P27" s="113"/>
      <c r="Q27" s="114"/>
      <c r="R27" s="197">
        <v>0</v>
      </c>
      <c r="S27" s="111"/>
      <c r="T27" s="197">
        <v>0</v>
      </c>
      <c r="U27" s="115">
        <v>0</v>
      </c>
      <c r="V27" s="115">
        <v>0</v>
      </c>
      <c r="W27" s="116">
        <v>1783617.034707414</v>
      </c>
    </row>
    <row r="28" spans="1:23" ht="10.5" x14ac:dyDescent="0.25">
      <c r="A28" s="122" t="s">
        <v>280</v>
      </c>
      <c r="B28" s="122"/>
      <c r="C28" s="107">
        <v>2015</v>
      </c>
      <c r="D28" s="108" t="s">
        <v>46</v>
      </c>
      <c r="E28" s="109"/>
      <c r="F28" s="196">
        <v>699275.86624</v>
      </c>
      <c r="G28" s="197">
        <v>27933.314769221219</v>
      </c>
      <c r="H28" s="197">
        <v>17116.58436923704</v>
      </c>
      <c r="I28" s="197">
        <v>29369.602230776938</v>
      </c>
      <c r="J28" s="197">
        <v>2358.8792833514308</v>
      </c>
      <c r="K28" s="197">
        <v>91730.708084915241</v>
      </c>
      <c r="L28" s="197">
        <v>5974.9558400006108</v>
      </c>
      <c r="M28" s="112">
        <v>128020.48</v>
      </c>
      <c r="N28" s="197">
        <v>0</v>
      </c>
      <c r="O28" s="112">
        <v>15219.5</v>
      </c>
      <c r="P28" s="113"/>
      <c r="Q28" s="114"/>
      <c r="R28" s="197">
        <v>0</v>
      </c>
      <c r="S28" s="111"/>
      <c r="T28" s="197">
        <v>0</v>
      </c>
      <c r="U28" s="115">
        <v>48672.763144738157</v>
      </c>
      <c r="V28" s="115">
        <v>0</v>
      </c>
      <c r="W28" s="116">
        <v>1065672.6539622406</v>
      </c>
    </row>
    <row r="29" spans="1:23" ht="10.5" x14ac:dyDescent="0.25">
      <c r="A29" s="122" t="s">
        <v>280</v>
      </c>
      <c r="B29" s="122"/>
      <c r="C29" s="107">
        <v>2186</v>
      </c>
      <c r="D29" s="108" t="s">
        <v>338</v>
      </c>
      <c r="E29" s="109"/>
      <c r="F29" s="196">
        <v>1432497.16288</v>
      </c>
      <c r="G29" s="197">
        <v>70547.694276032242</v>
      </c>
      <c r="H29" s="197">
        <v>46130.196552129608</v>
      </c>
      <c r="I29" s="197">
        <v>130107.76226857879</v>
      </c>
      <c r="J29" s="197">
        <v>0</v>
      </c>
      <c r="K29" s="197">
        <v>214326.61435861845</v>
      </c>
      <c r="L29" s="197">
        <v>123068.43096831847</v>
      </c>
      <c r="M29" s="112">
        <v>128020.48</v>
      </c>
      <c r="N29" s="197">
        <v>0</v>
      </c>
      <c r="O29" s="112">
        <v>8601.6</v>
      </c>
      <c r="P29" s="113"/>
      <c r="Q29" s="114"/>
      <c r="R29" s="197">
        <v>0</v>
      </c>
      <c r="S29" s="111"/>
      <c r="T29" s="197">
        <v>0</v>
      </c>
      <c r="U29" s="115">
        <v>0</v>
      </c>
      <c r="V29" s="115">
        <v>0</v>
      </c>
      <c r="W29" s="116">
        <v>2153299.9413036779</v>
      </c>
    </row>
    <row r="30" spans="1:23" ht="10.5" x14ac:dyDescent="0.25">
      <c r="A30" s="122" t="s">
        <v>280</v>
      </c>
      <c r="B30" s="122"/>
      <c r="C30" s="107">
        <v>2110</v>
      </c>
      <c r="D30" s="108" t="s">
        <v>47</v>
      </c>
      <c r="E30" s="109"/>
      <c r="F30" s="196">
        <v>1405340.81856</v>
      </c>
      <c r="G30" s="197">
        <v>45018.478912755905</v>
      </c>
      <c r="H30" s="197">
        <v>27777.359329166749</v>
      </c>
      <c r="I30" s="197">
        <v>51793.201249170255</v>
      </c>
      <c r="J30" s="197">
        <v>0</v>
      </c>
      <c r="K30" s="197">
        <v>69110.766936415472</v>
      </c>
      <c r="L30" s="197">
        <v>25030.595803946202</v>
      </c>
      <c r="M30" s="112">
        <v>128020.48</v>
      </c>
      <c r="N30" s="197">
        <v>0</v>
      </c>
      <c r="O30" s="112">
        <v>7219.2</v>
      </c>
      <c r="P30" s="113"/>
      <c r="Q30" s="114"/>
      <c r="R30" s="197">
        <v>0</v>
      </c>
      <c r="S30" s="111"/>
      <c r="T30" s="197">
        <v>71578.299208545301</v>
      </c>
      <c r="U30" s="115">
        <v>48.697685300838202</v>
      </c>
      <c r="V30" s="115">
        <v>0</v>
      </c>
      <c r="W30" s="116">
        <v>1830937.897685301</v>
      </c>
    </row>
    <row r="31" spans="1:23" ht="10.5" x14ac:dyDescent="0.25">
      <c r="A31" s="106" t="s">
        <v>278</v>
      </c>
      <c r="B31" s="106" t="s">
        <v>48</v>
      </c>
      <c r="C31" s="107">
        <v>2111</v>
      </c>
      <c r="D31" s="108" t="s">
        <v>49</v>
      </c>
      <c r="E31" s="109"/>
      <c r="F31" s="196">
        <v>1442680.7919999999</v>
      </c>
      <c r="G31" s="197">
        <v>39579.444905646844</v>
      </c>
      <c r="H31" s="197">
        <v>23098.034716989539</v>
      </c>
      <c r="I31" s="197">
        <v>8491.3348113229913</v>
      </c>
      <c r="J31" s="197">
        <v>0</v>
      </c>
      <c r="K31" s="197">
        <v>122037.02279999874</v>
      </c>
      <c r="L31" s="197">
        <v>4086.2890607738941</v>
      </c>
      <c r="M31" s="112">
        <v>128020.48</v>
      </c>
      <c r="N31" s="197">
        <v>0</v>
      </c>
      <c r="O31" s="112">
        <v>40192</v>
      </c>
      <c r="P31" s="113"/>
      <c r="Q31" s="114"/>
      <c r="R31" s="197">
        <v>-18636.161844649971</v>
      </c>
      <c r="S31" s="111"/>
      <c r="T31" s="197">
        <v>104131.60170526797</v>
      </c>
      <c r="U31" s="115">
        <v>0</v>
      </c>
      <c r="V31" s="115">
        <v>0</v>
      </c>
      <c r="W31" s="116">
        <v>1893680.8381553499</v>
      </c>
    </row>
    <row r="32" spans="1:23" ht="10.5" x14ac:dyDescent="0.25">
      <c r="A32" s="122" t="s">
        <v>280</v>
      </c>
      <c r="B32" s="122"/>
      <c r="C32" s="107">
        <v>2024</v>
      </c>
      <c r="D32" s="108" t="s">
        <v>50</v>
      </c>
      <c r="E32" s="109"/>
      <c r="F32" s="196">
        <v>2060487.62528</v>
      </c>
      <c r="G32" s="197">
        <v>146863.93564700894</v>
      </c>
      <c r="H32" s="197">
        <v>94754.76618042677</v>
      </c>
      <c r="I32" s="197">
        <v>190614.58510774263</v>
      </c>
      <c r="J32" s="197">
        <v>2137.338978322859</v>
      </c>
      <c r="K32" s="197">
        <v>319232.90806043404</v>
      </c>
      <c r="L32" s="197">
        <v>95545.797215949016</v>
      </c>
      <c r="M32" s="112">
        <v>128020.48</v>
      </c>
      <c r="N32" s="197">
        <v>0</v>
      </c>
      <c r="O32" s="112">
        <v>10649.6</v>
      </c>
      <c r="P32" s="113"/>
      <c r="Q32" s="114"/>
      <c r="R32" s="197">
        <v>0</v>
      </c>
      <c r="S32" s="111"/>
      <c r="T32" s="197">
        <v>0</v>
      </c>
      <c r="U32" s="115">
        <v>0</v>
      </c>
      <c r="V32" s="115">
        <v>0</v>
      </c>
      <c r="W32" s="116">
        <v>3048307.0364698842</v>
      </c>
    </row>
    <row r="33" spans="1:23" ht="10.5" x14ac:dyDescent="0.25">
      <c r="A33" s="122" t="s">
        <v>280</v>
      </c>
      <c r="B33" s="122"/>
      <c r="C33" s="107">
        <v>2112</v>
      </c>
      <c r="D33" s="108" t="s">
        <v>295</v>
      </c>
      <c r="E33" s="109"/>
      <c r="F33" s="196">
        <v>1076070.14368</v>
      </c>
      <c r="G33" s="197">
        <v>28115.818566028258</v>
      </c>
      <c r="H33" s="197">
        <v>17228.416483025136</v>
      </c>
      <c r="I33" s="197">
        <v>10209.431989939791</v>
      </c>
      <c r="J33" s="197">
        <v>0</v>
      </c>
      <c r="K33" s="197">
        <v>77594.92249516648</v>
      </c>
      <c r="L33" s="197">
        <v>4732.4482470593139</v>
      </c>
      <c r="M33" s="112">
        <v>128020.48</v>
      </c>
      <c r="N33" s="197">
        <v>0</v>
      </c>
      <c r="O33" s="112">
        <v>6246.4</v>
      </c>
      <c r="P33" s="113"/>
      <c r="Q33" s="114"/>
      <c r="R33" s="197">
        <v>0</v>
      </c>
      <c r="S33" s="111"/>
      <c r="T33" s="197">
        <v>54413.338538781012</v>
      </c>
      <c r="U33" s="115">
        <v>146.36451791482978</v>
      </c>
      <c r="V33" s="115">
        <v>0</v>
      </c>
      <c r="W33" s="116">
        <v>1402777.7645179147</v>
      </c>
    </row>
    <row r="34" spans="1:23" ht="10.5" x14ac:dyDescent="0.25">
      <c r="A34" s="122" t="s">
        <v>280</v>
      </c>
      <c r="B34" s="122"/>
      <c r="C34" s="107">
        <v>2167</v>
      </c>
      <c r="D34" s="108" t="s">
        <v>339</v>
      </c>
      <c r="E34" s="109"/>
      <c r="F34" s="196">
        <v>627990.46239999996</v>
      </c>
      <c r="G34" s="197">
        <v>36580.058222209715</v>
      </c>
      <c r="H34" s="197">
        <v>24435.655111120061</v>
      </c>
      <c r="I34" s="197">
        <v>23769.940148154419</v>
      </c>
      <c r="J34" s="197">
        <v>0</v>
      </c>
      <c r="K34" s="197">
        <v>62124.763953487723</v>
      </c>
      <c r="L34" s="197">
        <v>1882.7573333335247</v>
      </c>
      <c r="M34" s="112">
        <v>128020.48</v>
      </c>
      <c r="N34" s="197">
        <v>0</v>
      </c>
      <c r="O34" s="112">
        <v>4531.2</v>
      </c>
      <c r="P34" s="113"/>
      <c r="Q34" s="114"/>
      <c r="R34" s="197">
        <v>0</v>
      </c>
      <c r="S34" s="111"/>
      <c r="T34" s="197">
        <v>0</v>
      </c>
      <c r="U34" s="115">
        <v>4486.3855687583564</v>
      </c>
      <c r="V34" s="115">
        <v>0</v>
      </c>
      <c r="W34" s="116">
        <v>913821.70273706364</v>
      </c>
    </row>
    <row r="35" spans="1:23" ht="10.5" x14ac:dyDescent="0.25">
      <c r="A35" s="122" t="s">
        <v>280</v>
      </c>
      <c r="B35" s="122"/>
      <c r="C35" s="123" t="s">
        <v>296</v>
      </c>
      <c r="D35" s="124" t="s">
        <v>7</v>
      </c>
      <c r="E35" s="109"/>
      <c r="F35" s="196">
        <v>1425708.0767999999</v>
      </c>
      <c r="G35" s="197">
        <v>65575.490399977556</v>
      </c>
      <c r="H35" s="197">
        <v>40806.528000014885</v>
      </c>
      <c r="I35" s="197">
        <v>132821.24800003483</v>
      </c>
      <c r="J35" s="197">
        <v>0</v>
      </c>
      <c r="K35" s="197">
        <v>158937.49489655005</v>
      </c>
      <c r="L35" s="197">
        <v>36405.824000003755</v>
      </c>
      <c r="M35" s="198"/>
      <c r="N35" s="197">
        <v>0</v>
      </c>
      <c r="O35" s="198"/>
      <c r="P35" s="113"/>
      <c r="Q35" s="114"/>
      <c r="R35" s="197">
        <v>0</v>
      </c>
      <c r="S35" s="111"/>
      <c r="T35" s="198"/>
      <c r="U35" s="198"/>
      <c r="V35" s="125"/>
      <c r="W35" s="116">
        <v>1860254.662096581</v>
      </c>
    </row>
    <row r="36" spans="1:23" ht="10.5" x14ac:dyDescent="0.25">
      <c r="A36" s="122" t="s">
        <v>280</v>
      </c>
      <c r="B36" s="122"/>
      <c r="C36" s="123">
        <v>2018</v>
      </c>
      <c r="D36" s="108" t="s">
        <v>52</v>
      </c>
      <c r="E36" s="109"/>
      <c r="F36" s="196">
        <v>1422313.53376</v>
      </c>
      <c r="G36" s="197">
        <v>71216.392799975685</v>
      </c>
      <c r="H36" s="197">
        <v>44647.142400016295</v>
      </c>
      <c r="I36" s="197">
        <v>127780.44160003368</v>
      </c>
      <c r="J36" s="197">
        <v>0</v>
      </c>
      <c r="K36" s="197">
        <v>127669.68475130301</v>
      </c>
      <c r="L36" s="197">
        <v>71089.645504185668</v>
      </c>
      <c r="M36" s="112">
        <v>128020.48</v>
      </c>
      <c r="N36" s="197">
        <v>0</v>
      </c>
      <c r="O36" s="112">
        <v>8243.2000000000007</v>
      </c>
      <c r="P36" s="113"/>
      <c r="Q36" s="114"/>
      <c r="R36" s="197">
        <v>0</v>
      </c>
      <c r="S36" s="111"/>
      <c r="T36" s="197">
        <v>0</v>
      </c>
      <c r="U36" s="115">
        <v>159880.5406729856</v>
      </c>
      <c r="V36" s="115">
        <v>0</v>
      </c>
      <c r="W36" s="116">
        <v>2160861.0614884999</v>
      </c>
    </row>
    <row r="37" spans="1:23" ht="10.5" x14ac:dyDescent="0.25">
      <c r="A37" s="122" t="s">
        <v>281</v>
      </c>
      <c r="B37" s="122"/>
      <c r="C37" s="126">
        <v>2008</v>
      </c>
      <c r="D37" s="108" t="s">
        <v>53</v>
      </c>
      <c r="E37" s="109"/>
      <c r="F37" s="196">
        <v>1401946.2755199999</v>
      </c>
      <c r="G37" s="197">
        <v>43716.993599985217</v>
      </c>
      <c r="H37" s="197">
        <v>28324.531200010413</v>
      </c>
      <c r="I37" s="197">
        <v>109587.53120002874</v>
      </c>
      <c r="J37" s="197">
        <v>0</v>
      </c>
      <c r="K37" s="197">
        <v>103596.9728639989</v>
      </c>
      <c r="L37" s="197">
        <v>5414.1994666672254</v>
      </c>
      <c r="M37" s="112">
        <v>128020.48</v>
      </c>
      <c r="N37" s="197">
        <v>0</v>
      </c>
      <c r="O37" s="198"/>
      <c r="P37" s="113"/>
      <c r="Q37" s="114"/>
      <c r="R37" s="197">
        <v>0</v>
      </c>
      <c r="S37" s="111"/>
      <c r="T37" s="197">
        <v>0</v>
      </c>
      <c r="U37" s="115">
        <v>78876.857704309747</v>
      </c>
      <c r="V37" s="115">
        <v>0</v>
      </c>
      <c r="W37" s="116">
        <v>1899483.841555</v>
      </c>
    </row>
    <row r="38" spans="1:23" ht="10.5" x14ac:dyDescent="0.25">
      <c r="A38" s="122" t="s">
        <v>280</v>
      </c>
      <c r="B38" s="122"/>
      <c r="C38" s="107">
        <v>3028</v>
      </c>
      <c r="D38" s="108" t="s">
        <v>54</v>
      </c>
      <c r="E38" s="109"/>
      <c r="F38" s="196">
        <v>695881.32319999998</v>
      </c>
      <c r="G38" s="197">
        <v>10628.53852940815</v>
      </c>
      <c r="H38" s="197">
        <v>6754.021647061305</v>
      </c>
      <c r="I38" s="197">
        <v>5196.174392158232</v>
      </c>
      <c r="J38" s="197">
        <v>0</v>
      </c>
      <c r="K38" s="197">
        <v>58861.00584971036</v>
      </c>
      <c r="L38" s="197">
        <v>675.67627272734148</v>
      </c>
      <c r="M38" s="112">
        <v>128020.48</v>
      </c>
      <c r="N38" s="197">
        <v>0</v>
      </c>
      <c r="O38" s="112">
        <v>2918.4</v>
      </c>
      <c r="P38" s="113"/>
      <c r="Q38" s="114"/>
      <c r="R38" s="197">
        <v>0</v>
      </c>
      <c r="S38" s="111"/>
      <c r="T38" s="197">
        <v>0</v>
      </c>
      <c r="U38" s="115">
        <v>0</v>
      </c>
      <c r="V38" s="115">
        <v>0</v>
      </c>
      <c r="W38" s="116">
        <v>908935.61989106541</v>
      </c>
    </row>
    <row r="39" spans="1:23" ht="10.5" x14ac:dyDescent="0.25">
      <c r="A39" s="106" t="s">
        <v>278</v>
      </c>
      <c r="B39" s="106" t="s">
        <v>55</v>
      </c>
      <c r="C39" s="107">
        <v>2147</v>
      </c>
      <c r="D39" s="108" t="s">
        <v>56</v>
      </c>
      <c r="E39" s="109"/>
      <c r="F39" s="196">
        <v>699275.86624</v>
      </c>
      <c r="G39" s="197">
        <v>15833.291215160503</v>
      </c>
      <c r="H39" s="197">
        <v>9842.7120227524247</v>
      </c>
      <c r="I39" s="197">
        <v>1542.8060511852402</v>
      </c>
      <c r="J39" s="197">
        <v>0</v>
      </c>
      <c r="K39" s="197">
        <v>63911.424191999329</v>
      </c>
      <c r="L39" s="197">
        <v>2640.8644596687832</v>
      </c>
      <c r="M39" s="112">
        <v>128020.48</v>
      </c>
      <c r="N39" s="197">
        <v>0</v>
      </c>
      <c r="O39" s="112">
        <v>17465</v>
      </c>
      <c r="P39" s="113"/>
      <c r="Q39" s="114"/>
      <c r="R39" s="197">
        <v>-9005.505864386967</v>
      </c>
      <c r="S39" s="111"/>
      <c r="T39" s="197">
        <v>0</v>
      </c>
      <c r="U39" s="115">
        <v>0</v>
      </c>
      <c r="V39" s="115">
        <v>0</v>
      </c>
      <c r="W39" s="116">
        <v>929526.93831637932</v>
      </c>
    </row>
    <row r="40" spans="1:23" ht="10.5" x14ac:dyDescent="0.25">
      <c r="A40" s="122" t="s">
        <v>280</v>
      </c>
      <c r="B40" s="122"/>
      <c r="C40" s="107">
        <v>2120</v>
      </c>
      <c r="D40" s="108" t="s">
        <v>297</v>
      </c>
      <c r="E40" s="109"/>
      <c r="F40" s="196">
        <v>1289926.3552000001</v>
      </c>
      <c r="G40" s="197">
        <v>83559.501402033478</v>
      </c>
      <c r="H40" s="197">
        <v>50779.257402080562</v>
      </c>
      <c r="I40" s="197">
        <v>114282.7152989991</v>
      </c>
      <c r="J40" s="197">
        <v>0</v>
      </c>
      <c r="K40" s="197">
        <v>140303.7741265808</v>
      </c>
      <c r="L40" s="197">
        <v>100256.2716734796</v>
      </c>
      <c r="M40" s="112">
        <v>128020.48</v>
      </c>
      <c r="N40" s="197">
        <v>0</v>
      </c>
      <c r="O40" s="112">
        <v>6195.2</v>
      </c>
      <c r="P40" s="113"/>
      <c r="Q40" s="114"/>
      <c r="R40" s="197">
        <v>0</v>
      </c>
      <c r="S40" s="111"/>
      <c r="T40" s="197">
        <v>0</v>
      </c>
      <c r="U40" s="115">
        <v>0</v>
      </c>
      <c r="V40" s="115">
        <v>0</v>
      </c>
      <c r="W40" s="116">
        <v>1913323.5551031737</v>
      </c>
    </row>
    <row r="41" spans="1:23" ht="10.5" x14ac:dyDescent="0.25">
      <c r="A41" s="106" t="s">
        <v>278</v>
      </c>
      <c r="B41" s="106" t="s">
        <v>57</v>
      </c>
      <c r="C41" s="107">
        <v>2113</v>
      </c>
      <c r="D41" s="108" t="s">
        <v>58</v>
      </c>
      <c r="E41" s="109"/>
      <c r="F41" s="196">
        <v>1754978.75168</v>
      </c>
      <c r="G41" s="197">
        <v>16031.541691772753</v>
      </c>
      <c r="H41" s="197">
        <v>9016.8153086075054</v>
      </c>
      <c r="I41" s="197">
        <v>12813.36912275672</v>
      </c>
      <c r="J41" s="197">
        <v>0</v>
      </c>
      <c r="K41" s="197">
        <v>104753.42073621758</v>
      </c>
      <c r="L41" s="197">
        <v>11329.85693155672</v>
      </c>
      <c r="M41" s="112">
        <v>128020.48</v>
      </c>
      <c r="N41" s="197">
        <v>0</v>
      </c>
      <c r="O41" s="112">
        <v>45056</v>
      </c>
      <c r="P41" s="113"/>
      <c r="Q41" s="114"/>
      <c r="R41" s="197">
        <v>-22406.300275934951</v>
      </c>
      <c r="S41" s="111"/>
      <c r="T41" s="197">
        <v>240440.76452908889</v>
      </c>
      <c r="U41" s="115">
        <v>0</v>
      </c>
      <c r="V41" s="115">
        <v>0</v>
      </c>
      <c r="W41" s="116">
        <v>2300034.6997240651</v>
      </c>
    </row>
    <row r="42" spans="1:23" ht="10.5" x14ac:dyDescent="0.25">
      <c r="A42" s="106" t="s">
        <v>278</v>
      </c>
      <c r="B42" s="106" t="s">
        <v>59</v>
      </c>
      <c r="C42" s="107">
        <v>2103</v>
      </c>
      <c r="D42" s="108" t="s">
        <v>60</v>
      </c>
      <c r="E42" s="109"/>
      <c r="F42" s="196">
        <v>729826.75360000005</v>
      </c>
      <c r="G42" s="197">
        <v>71885.091323919274</v>
      </c>
      <c r="H42" s="197">
        <v>46520.118084524132</v>
      </c>
      <c r="I42" s="197">
        <v>93767.113014109185</v>
      </c>
      <c r="J42" s="197">
        <v>0</v>
      </c>
      <c r="K42" s="197">
        <v>114190.68137930916</v>
      </c>
      <c r="L42" s="197">
        <v>37209.267447517603</v>
      </c>
      <c r="M42" s="112">
        <v>128020.48</v>
      </c>
      <c r="N42" s="197">
        <v>0</v>
      </c>
      <c r="O42" s="112">
        <v>28928</v>
      </c>
      <c r="P42" s="113"/>
      <c r="Q42" s="114"/>
      <c r="R42" s="197">
        <v>-9854.098755482928</v>
      </c>
      <c r="S42" s="111"/>
      <c r="T42" s="197">
        <v>0</v>
      </c>
      <c r="U42" s="115">
        <v>0</v>
      </c>
      <c r="V42" s="115">
        <v>0</v>
      </c>
      <c r="W42" s="116">
        <v>1240493.4060938966</v>
      </c>
    </row>
    <row r="43" spans="1:23" ht="10.5" x14ac:dyDescent="0.25">
      <c r="A43" s="106" t="s">
        <v>278</v>
      </c>
      <c r="B43" s="106" t="s">
        <v>61</v>
      </c>
      <c r="C43" s="107">
        <v>2084</v>
      </c>
      <c r="D43" s="108" t="s">
        <v>62</v>
      </c>
      <c r="E43" s="109"/>
      <c r="F43" s="196">
        <v>1245797.29568</v>
      </c>
      <c r="G43" s="197">
        <v>151788.7396774677</v>
      </c>
      <c r="H43" s="197">
        <v>100158.6584806568</v>
      </c>
      <c r="I43" s="197">
        <v>172868.53309358534</v>
      </c>
      <c r="J43" s="197">
        <v>0</v>
      </c>
      <c r="K43" s="197">
        <v>170584.56727100414</v>
      </c>
      <c r="L43" s="197">
        <v>11075.413401157193</v>
      </c>
      <c r="M43" s="112">
        <v>128020.48</v>
      </c>
      <c r="N43" s="197">
        <v>0</v>
      </c>
      <c r="O43" s="112">
        <v>33024</v>
      </c>
      <c r="P43" s="113"/>
      <c r="Q43" s="114"/>
      <c r="R43" s="197">
        <v>-17059.822714747897</v>
      </c>
      <c r="S43" s="111"/>
      <c r="T43" s="197">
        <v>0</v>
      </c>
      <c r="U43" s="115">
        <v>0</v>
      </c>
      <c r="V43" s="115">
        <v>0</v>
      </c>
      <c r="W43" s="116">
        <v>1996257.8648891232</v>
      </c>
    </row>
    <row r="44" spans="1:23" ht="10.5" x14ac:dyDescent="0.25">
      <c r="A44" s="122" t="s">
        <v>280</v>
      </c>
      <c r="B44" s="122"/>
      <c r="C44" s="107">
        <v>2183</v>
      </c>
      <c r="D44" s="108" t="s">
        <v>63</v>
      </c>
      <c r="E44" s="109"/>
      <c r="F44" s="196">
        <v>1395157.1894400001</v>
      </c>
      <c r="G44" s="197">
        <v>68801.761916523334</v>
      </c>
      <c r="H44" s="197">
        <v>43058.399033109396</v>
      </c>
      <c r="I44" s="197">
        <v>136410.74309068342</v>
      </c>
      <c r="J44" s="197">
        <v>0</v>
      </c>
      <c r="K44" s="197">
        <v>193586.28134999797</v>
      </c>
      <c r="L44" s="197">
        <v>112828.86663212413</v>
      </c>
      <c r="M44" s="112">
        <v>128020.48</v>
      </c>
      <c r="N44" s="197">
        <v>9620.0984367892561</v>
      </c>
      <c r="O44" s="112">
        <v>6092.8</v>
      </c>
      <c r="P44" s="113"/>
      <c r="Q44" s="114"/>
      <c r="R44" s="197">
        <v>0</v>
      </c>
      <c r="S44" s="111"/>
      <c r="T44" s="197">
        <v>0</v>
      </c>
      <c r="U44" s="115">
        <v>0</v>
      </c>
      <c r="V44" s="115">
        <v>0</v>
      </c>
      <c r="W44" s="116">
        <v>2093576.6198992277</v>
      </c>
    </row>
    <row r="45" spans="1:23" ht="10.5" x14ac:dyDescent="0.25">
      <c r="A45" s="122" t="s">
        <v>280</v>
      </c>
      <c r="B45" s="122"/>
      <c r="C45" s="107">
        <v>2065</v>
      </c>
      <c r="D45" s="108" t="s">
        <v>298</v>
      </c>
      <c r="E45" s="109"/>
      <c r="F45" s="196">
        <v>1048913.7993600001</v>
      </c>
      <c r="G45" s="197">
        <v>125673.6468864777</v>
      </c>
      <c r="H45" s="197">
        <v>82309.844584356208</v>
      </c>
      <c r="I45" s="197">
        <v>123474.45494674097</v>
      </c>
      <c r="J45" s="197">
        <v>20013.324816922221</v>
      </c>
      <c r="K45" s="197">
        <v>195837.53521867504</v>
      </c>
      <c r="L45" s="197">
        <v>34296.677926357261</v>
      </c>
      <c r="M45" s="112">
        <v>128020.48</v>
      </c>
      <c r="N45" s="197">
        <v>0</v>
      </c>
      <c r="O45" s="112">
        <v>7731.2</v>
      </c>
      <c r="P45" s="113"/>
      <c r="Q45" s="114"/>
      <c r="R45" s="197">
        <v>0</v>
      </c>
      <c r="S45" s="111"/>
      <c r="T45" s="197">
        <v>0</v>
      </c>
      <c r="U45" s="115">
        <v>0</v>
      </c>
      <c r="V45" s="115">
        <v>0</v>
      </c>
      <c r="W45" s="116">
        <v>1766270.9637395295</v>
      </c>
    </row>
    <row r="46" spans="1:23" ht="10.5" x14ac:dyDescent="0.25">
      <c r="A46" s="122" t="s">
        <v>280</v>
      </c>
      <c r="B46" s="122"/>
      <c r="C46" s="123">
        <v>2007</v>
      </c>
      <c r="D46" s="108" t="s">
        <v>64</v>
      </c>
      <c r="E46" s="109"/>
      <c r="F46" s="196">
        <v>1330660.8716800001</v>
      </c>
      <c r="G46" s="197">
        <v>81743.603199972102</v>
      </c>
      <c r="H46" s="197">
        <v>53296.947200019487</v>
      </c>
      <c r="I46" s="197">
        <v>139462.31040003666</v>
      </c>
      <c r="J46" s="197">
        <v>20484.245375711693</v>
      </c>
      <c r="K46" s="197">
        <v>141309.41439999852</v>
      </c>
      <c r="L46" s="197">
        <v>94366.220099145095</v>
      </c>
      <c r="M46" s="112">
        <v>128020.48</v>
      </c>
      <c r="N46" s="197">
        <v>0</v>
      </c>
      <c r="O46" s="112">
        <v>7424</v>
      </c>
      <c r="P46" s="113"/>
      <c r="Q46" s="114"/>
      <c r="R46" s="197">
        <v>0</v>
      </c>
      <c r="S46" s="111"/>
      <c r="T46" s="197">
        <v>0</v>
      </c>
      <c r="U46" s="115">
        <v>0</v>
      </c>
      <c r="V46" s="115">
        <v>0</v>
      </c>
      <c r="W46" s="116">
        <v>1996768.0923548834</v>
      </c>
    </row>
    <row r="47" spans="1:23" ht="10.5" x14ac:dyDescent="0.25">
      <c r="A47" s="106" t="s">
        <v>278</v>
      </c>
      <c r="B47" s="106" t="s">
        <v>65</v>
      </c>
      <c r="C47" s="107">
        <v>5201</v>
      </c>
      <c r="D47" s="108" t="s">
        <v>66</v>
      </c>
      <c r="E47" s="109"/>
      <c r="F47" s="196">
        <v>706064.95232000004</v>
      </c>
      <c r="G47" s="197">
        <v>16375.04677280993</v>
      </c>
      <c r="H47" s="197">
        <v>10179.492535926109</v>
      </c>
      <c r="I47" s="197">
        <v>9886.6301514589177</v>
      </c>
      <c r="J47" s="197">
        <v>0</v>
      </c>
      <c r="K47" s="197">
        <v>38226.115199999607</v>
      </c>
      <c r="L47" s="197">
        <v>3427.82109090944</v>
      </c>
      <c r="M47" s="112">
        <v>128020.48</v>
      </c>
      <c r="N47" s="197">
        <v>0</v>
      </c>
      <c r="O47" s="112">
        <v>3097.6</v>
      </c>
      <c r="P47" s="113"/>
      <c r="Q47" s="114"/>
      <c r="R47" s="197">
        <v>-9096.1282244863996</v>
      </c>
      <c r="S47" s="111"/>
      <c r="T47" s="197">
        <v>4059.4619288959366</v>
      </c>
      <c r="U47" s="115">
        <v>12410.266789514688</v>
      </c>
      <c r="V47" s="115">
        <v>0</v>
      </c>
      <c r="W47" s="116">
        <v>922651.73856502818</v>
      </c>
    </row>
    <row r="48" spans="1:23" ht="10.5" x14ac:dyDescent="0.25">
      <c r="A48" s="106" t="s">
        <v>278</v>
      </c>
      <c r="B48" s="106" t="s">
        <v>67</v>
      </c>
      <c r="C48" s="107">
        <v>2027</v>
      </c>
      <c r="D48" s="108" t="s">
        <v>68</v>
      </c>
      <c r="E48" s="109"/>
      <c r="F48" s="196">
        <v>1249191.8387200001</v>
      </c>
      <c r="G48" s="197">
        <v>72381.684479975462</v>
      </c>
      <c r="H48" s="197">
        <v>49281.146880018139</v>
      </c>
      <c r="I48" s="197">
        <v>44786.954240011757</v>
      </c>
      <c r="J48" s="197">
        <v>0</v>
      </c>
      <c r="K48" s="197">
        <v>187313.21531999804</v>
      </c>
      <c r="L48" s="197">
        <v>85649.203200008837</v>
      </c>
      <c r="M48" s="112">
        <v>128020.48</v>
      </c>
      <c r="N48" s="197">
        <v>0</v>
      </c>
      <c r="O48" s="112">
        <v>26368</v>
      </c>
      <c r="P48" s="113"/>
      <c r="Q48" s="114"/>
      <c r="R48" s="197">
        <v>-16450.053459833216</v>
      </c>
      <c r="S48" s="111"/>
      <c r="T48" s="197">
        <v>0</v>
      </c>
      <c r="U48" s="115">
        <v>0</v>
      </c>
      <c r="V48" s="115">
        <v>0</v>
      </c>
      <c r="W48" s="116">
        <v>1826542.4693801792</v>
      </c>
    </row>
    <row r="49" spans="1:23" ht="10.5" x14ac:dyDescent="0.25">
      <c r="A49" s="106" t="s">
        <v>278</v>
      </c>
      <c r="B49" s="106" t="s">
        <v>69</v>
      </c>
      <c r="C49" s="107">
        <v>2182</v>
      </c>
      <c r="D49" s="108" t="s">
        <v>70</v>
      </c>
      <c r="E49" s="109"/>
      <c r="F49" s="196">
        <v>1388368.1033600001</v>
      </c>
      <c r="G49" s="197">
        <v>97288.575730087236</v>
      </c>
      <c r="H49" s="197">
        <v>63873.350631348709</v>
      </c>
      <c r="I49" s="197">
        <v>120363.8093455739</v>
      </c>
      <c r="J49" s="197">
        <v>0</v>
      </c>
      <c r="K49" s="197">
        <v>190598.928449998</v>
      </c>
      <c r="L49" s="197">
        <v>100249.84022536244</v>
      </c>
      <c r="M49" s="112">
        <v>128020.48</v>
      </c>
      <c r="N49" s="197">
        <v>23330.787153898265</v>
      </c>
      <c r="O49" s="112">
        <v>39936</v>
      </c>
      <c r="P49" s="113"/>
      <c r="Q49" s="114"/>
      <c r="R49" s="197">
        <v>-18421.277399471554</v>
      </c>
      <c r="S49" s="111"/>
      <c r="T49" s="197">
        <v>0</v>
      </c>
      <c r="U49" s="115">
        <v>0</v>
      </c>
      <c r="V49" s="115">
        <v>0</v>
      </c>
      <c r="W49" s="116">
        <v>2133608.5974967969</v>
      </c>
    </row>
    <row r="50" spans="1:23" ht="10.5" x14ac:dyDescent="0.25">
      <c r="A50" s="122" t="s">
        <v>280</v>
      </c>
      <c r="B50" s="122"/>
      <c r="C50" s="107">
        <v>2157</v>
      </c>
      <c r="D50" s="108" t="s">
        <v>72</v>
      </c>
      <c r="E50" s="109"/>
      <c r="F50" s="196">
        <v>529548.71424</v>
      </c>
      <c r="G50" s="197">
        <v>49175.396216453875</v>
      </c>
      <c r="H50" s="197">
        <v>32159.497637658824</v>
      </c>
      <c r="I50" s="197">
        <v>38134.335811774734</v>
      </c>
      <c r="J50" s="197">
        <v>5030.428269105706</v>
      </c>
      <c r="K50" s="197">
        <v>51325.299341771621</v>
      </c>
      <c r="L50" s="197">
        <v>4113.3853090913335</v>
      </c>
      <c r="M50" s="112">
        <v>128020.48</v>
      </c>
      <c r="N50" s="197">
        <v>0</v>
      </c>
      <c r="O50" s="112">
        <v>19710.5</v>
      </c>
      <c r="P50" s="113"/>
      <c r="Q50" s="114"/>
      <c r="R50" s="197">
        <v>0</v>
      </c>
      <c r="S50" s="111"/>
      <c r="T50" s="197">
        <v>0</v>
      </c>
      <c r="U50" s="115">
        <v>5631.3279469910776</v>
      </c>
      <c r="V50" s="115">
        <v>0</v>
      </c>
      <c r="W50" s="116">
        <v>862849.36477284716</v>
      </c>
    </row>
    <row r="51" spans="1:23" ht="10.5" x14ac:dyDescent="0.25">
      <c r="A51" s="122" t="s">
        <v>280</v>
      </c>
      <c r="B51" s="122"/>
      <c r="C51" s="107">
        <v>2034</v>
      </c>
      <c r="D51" s="108" t="s">
        <v>340</v>
      </c>
      <c r="E51" s="109"/>
      <c r="F51" s="196">
        <v>1738006.03648</v>
      </c>
      <c r="G51" s="197">
        <v>124605.00823876345</v>
      </c>
      <c r="H51" s="197">
        <v>78417.320883610926</v>
      </c>
      <c r="I51" s="197">
        <v>203039.52232514709</v>
      </c>
      <c r="J51" s="197">
        <v>0</v>
      </c>
      <c r="K51" s="197">
        <v>222136.18126451381</v>
      </c>
      <c r="L51" s="197">
        <v>143003.61765927373</v>
      </c>
      <c r="M51" s="112">
        <v>128020.48</v>
      </c>
      <c r="N51" s="197">
        <v>0</v>
      </c>
      <c r="O51" s="112">
        <v>8294.4</v>
      </c>
      <c r="P51" s="113"/>
      <c r="Q51" s="114"/>
      <c r="R51" s="197">
        <v>0</v>
      </c>
      <c r="S51" s="111"/>
      <c r="T51" s="197">
        <v>0</v>
      </c>
      <c r="U51" s="115">
        <v>0</v>
      </c>
      <c r="V51" s="115">
        <v>0</v>
      </c>
      <c r="W51" s="116">
        <v>2645522.5668513086</v>
      </c>
    </row>
    <row r="52" spans="1:23" ht="10.5" x14ac:dyDescent="0.25">
      <c r="A52" s="122" t="s">
        <v>280</v>
      </c>
      <c r="B52" s="122"/>
      <c r="C52" s="107">
        <v>2033</v>
      </c>
      <c r="D52" s="108" t="s">
        <v>73</v>
      </c>
      <c r="E52" s="109"/>
      <c r="F52" s="196">
        <v>682303.15104000003</v>
      </c>
      <c r="G52" s="197">
        <v>47242.557599983869</v>
      </c>
      <c r="H52" s="197">
        <v>29728.392145465437</v>
      </c>
      <c r="I52" s="197">
        <v>60989.908339410074</v>
      </c>
      <c r="J52" s="197">
        <v>0</v>
      </c>
      <c r="K52" s="197">
        <v>72109.361739129672</v>
      </c>
      <c r="L52" s="197">
        <v>3449.6642840240156</v>
      </c>
      <c r="M52" s="112">
        <v>128020.48</v>
      </c>
      <c r="N52" s="197">
        <v>0</v>
      </c>
      <c r="O52" s="112">
        <v>4838.3999999999996</v>
      </c>
      <c r="P52" s="113"/>
      <c r="Q52" s="114"/>
      <c r="R52" s="197">
        <v>0</v>
      </c>
      <c r="S52" s="111"/>
      <c r="T52" s="197">
        <v>0</v>
      </c>
      <c r="U52" s="115">
        <v>0</v>
      </c>
      <c r="V52" s="115">
        <v>0</v>
      </c>
      <c r="W52" s="116">
        <v>1028681.9151480132</v>
      </c>
    </row>
    <row r="53" spans="1:23" ht="10.5" x14ac:dyDescent="0.25">
      <c r="A53" s="122" t="s">
        <v>280</v>
      </c>
      <c r="B53" s="122"/>
      <c r="C53" s="107">
        <v>2093</v>
      </c>
      <c r="D53" s="108" t="s">
        <v>74</v>
      </c>
      <c r="E53" s="109"/>
      <c r="F53" s="196">
        <v>1334055.41472</v>
      </c>
      <c r="G53" s="197">
        <v>84398.780832458651</v>
      </c>
      <c r="H53" s="197">
        <v>56026.42472286315</v>
      </c>
      <c r="I53" s="197">
        <v>80587.866615249586</v>
      </c>
      <c r="J53" s="197">
        <v>0</v>
      </c>
      <c r="K53" s="197">
        <v>156950.00798399837</v>
      </c>
      <c r="L53" s="197">
        <v>33624.848141596456</v>
      </c>
      <c r="M53" s="112">
        <v>128020.48</v>
      </c>
      <c r="N53" s="197">
        <v>0</v>
      </c>
      <c r="O53" s="112">
        <v>8499.2000000000007</v>
      </c>
      <c r="P53" s="113"/>
      <c r="Q53" s="114"/>
      <c r="R53" s="197">
        <v>0</v>
      </c>
      <c r="S53" s="111"/>
      <c r="T53" s="197">
        <v>0</v>
      </c>
      <c r="U53" s="115">
        <v>0</v>
      </c>
      <c r="V53" s="115">
        <v>0</v>
      </c>
      <c r="W53" s="116">
        <v>1882163.0230161662</v>
      </c>
    </row>
    <row r="54" spans="1:23" ht="10.5" x14ac:dyDescent="0.25">
      <c r="A54" s="122" t="s">
        <v>280</v>
      </c>
      <c r="B54" s="122"/>
      <c r="C54" s="123">
        <v>2114</v>
      </c>
      <c r="D54" s="108" t="s">
        <v>75</v>
      </c>
      <c r="E54" s="109"/>
      <c r="F54" s="196">
        <v>702670.40928000002</v>
      </c>
      <c r="G54" s="197">
        <v>14458.138403768662</v>
      </c>
      <c r="H54" s="197">
        <v>8437.5762113238488</v>
      </c>
      <c r="I54" s="197">
        <v>3642.6110264160516</v>
      </c>
      <c r="J54" s="197">
        <v>0</v>
      </c>
      <c r="K54" s="197">
        <v>44427.271160655277</v>
      </c>
      <c r="L54" s="197">
        <v>0</v>
      </c>
      <c r="M54" s="112">
        <v>128020.48</v>
      </c>
      <c r="N54" s="197">
        <v>0</v>
      </c>
      <c r="O54" s="112">
        <v>3148.8</v>
      </c>
      <c r="P54" s="113"/>
      <c r="Q54" s="114"/>
      <c r="R54" s="197">
        <v>0</v>
      </c>
      <c r="S54" s="111"/>
      <c r="T54" s="197">
        <v>10178.513917836148</v>
      </c>
      <c r="U54" s="115">
        <v>3374.8910413255217</v>
      </c>
      <c r="V54" s="115">
        <v>0</v>
      </c>
      <c r="W54" s="116">
        <v>918358.69104132557</v>
      </c>
    </row>
    <row r="55" spans="1:23" ht="10.5" x14ac:dyDescent="0.25">
      <c r="A55" s="122" t="s">
        <v>280</v>
      </c>
      <c r="B55" s="122"/>
      <c r="C55" s="123">
        <v>2121</v>
      </c>
      <c r="D55" s="108" t="s">
        <v>76</v>
      </c>
      <c r="E55" s="109"/>
      <c r="F55" s="196">
        <v>981022.93856000004</v>
      </c>
      <c r="G55" s="197">
        <v>27310.399892774207</v>
      </c>
      <c r="H55" s="197">
        <v>17640.760214439448</v>
      </c>
      <c r="I55" s="197">
        <v>24981.144109972207</v>
      </c>
      <c r="J55" s="197">
        <v>0</v>
      </c>
      <c r="K55" s="197">
        <v>87149.182602408735</v>
      </c>
      <c r="L55" s="197">
        <v>0</v>
      </c>
      <c r="M55" s="112">
        <v>128020.48</v>
      </c>
      <c r="N55" s="197">
        <v>0</v>
      </c>
      <c r="O55" s="112">
        <v>5888</v>
      </c>
      <c r="P55" s="113"/>
      <c r="Q55" s="114"/>
      <c r="R55" s="197">
        <v>0</v>
      </c>
      <c r="S55" s="111"/>
      <c r="T55" s="197">
        <v>6920.0946204051361</v>
      </c>
      <c r="U55" s="115">
        <v>4333.5542724276893</v>
      </c>
      <c r="V55" s="115">
        <v>0</v>
      </c>
      <c r="W55" s="116">
        <v>1283266.5542724277</v>
      </c>
    </row>
    <row r="56" spans="1:23" ht="10.5" x14ac:dyDescent="0.25">
      <c r="A56" s="122" t="s">
        <v>280</v>
      </c>
      <c r="B56" s="122"/>
      <c r="C56" s="107">
        <v>2038</v>
      </c>
      <c r="D56" s="108" t="s">
        <v>24</v>
      </c>
      <c r="E56" s="109"/>
      <c r="F56" s="196">
        <v>2135167.57216</v>
      </c>
      <c r="G56" s="197">
        <v>156535.04159994659</v>
      </c>
      <c r="H56" s="197">
        <v>101296.20480003729</v>
      </c>
      <c r="I56" s="197">
        <v>229096.64960006039</v>
      </c>
      <c r="J56" s="197">
        <v>0</v>
      </c>
      <c r="K56" s="197">
        <v>222921.50639533752</v>
      </c>
      <c r="L56" s="197">
        <v>137677.15493235592</v>
      </c>
      <c r="M56" s="112">
        <v>128020.48</v>
      </c>
      <c r="N56" s="197">
        <v>0</v>
      </c>
      <c r="O56" s="112">
        <v>11161.6</v>
      </c>
      <c r="P56" s="113"/>
      <c r="Q56" s="114"/>
      <c r="R56" s="197">
        <v>0</v>
      </c>
      <c r="S56" s="111"/>
      <c r="T56" s="197">
        <v>0</v>
      </c>
      <c r="U56" s="115">
        <v>0</v>
      </c>
      <c r="V56" s="115">
        <v>0</v>
      </c>
      <c r="W56" s="116">
        <v>3121876.2094877376</v>
      </c>
    </row>
    <row r="57" spans="1:23" ht="10.5" x14ac:dyDescent="0.25">
      <c r="A57" s="106" t="s">
        <v>278</v>
      </c>
      <c r="B57" s="106" t="s">
        <v>77</v>
      </c>
      <c r="C57" s="107">
        <v>3308</v>
      </c>
      <c r="D57" s="108" t="s">
        <v>78</v>
      </c>
      <c r="E57" s="109"/>
      <c r="F57" s="196">
        <v>1405340.81856</v>
      </c>
      <c r="G57" s="197">
        <v>65417.477170098318</v>
      </c>
      <c r="H57" s="197">
        <v>43581.718947485868</v>
      </c>
      <c r="I57" s="197">
        <v>61351.646018329477</v>
      </c>
      <c r="J57" s="197">
        <v>0</v>
      </c>
      <c r="K57" s="197">
        <v>106119.78710059061</v>
      </c>
      <c r="L57" s="197">
        <v>16236.062143100249</v>
      </c>
      <c r="M57" s="112">
        <v>128020.48</v>
      </c>
      <c r="N57" s="197">
        <v>0</v>
      </c>
      <c r="O57" s="112">
        <v>6400</v>
      </c>
      <c r="P57" s="113"/>
      <c r="Q57" s="114"/>
      <c r="R57" s="197">
        <v>-18374.666489785272</v>
      </c>
      <c r="S57" s="111"/>
      <c r="T57" s="197">
        <v>0</v>
      </c>
      <c r="U57" s="115">
        <v>125081.24705265579</v>
      </c>
      <c r="V57" s="115">
        <v>0</v>
      </c>
      <c r="W57" s="116">
        <v>1939174.5705024749</v>
      </c>
    </row>
    <row r="58" spans="1:23" ht="10.5" x14ac:dyDescent="0.25">
      <c r="A58" s="122" t="s">
        <v>280</v>
      </c>
      <c r="B58" s="122" t="s">
        <v>79</v>
      </c>
      <c r="C58" s="123">
        <v>2026</v>
      </c>
      <c r="D58" s="108" t="s">
        <v>80</v>
      </c>
      <c r="E58" s="109"/>
      <c r="F58" s="196">
        <v>1150750.0905599999</v>
      </c>
      <c r="G58" s="197">
        <v>120561.95446526518</v>
      </c>
      <c r="H58" s="197">
        <v>77814.43082451832</v>
      </c>
      <c r="I58" s="197">
        <v>109604.47268574324</v>
      </c>
      <c r="J58" s="197">
        <v>5133.9949919277869</v>
      </c>
      <c r="K58" s="197">
        <v>108466.86631079024</v>
      </c>
      <c r="L58" s="197">
        <v>17581.421849008424</v>
      </c>
      <c r="M58" s="112">
        <v>128020.48</v>
      </c>
      <c r="N58" s="197">
        <v>0</v>
      </c>
      <c r="O58" s="112">
        <v>7116.8</v>
      </c>
      <c r="P58" s="113"/>
      <c r="Q58" s="114"/>
      <c r="R58" s="197">
        <v>0</v>
      </c>
      <c r="S58" s="111"/>
      <c r="T58" s="197">
        <v>0</v>
      </c>
      <c r="U58" s="115">
        <v>0</v>
      </c>
      <c r="V58" s="115">
        <v>0</v>
      </c>
      <c r="W58" s="116">
        <v>1725050.5116872531</v>
      </c>
    </row>
    <row r="59" spans="1:23" ht="10.5" x14ac:dyDescent="0.25">
      <c r="A59" s="106" t="s">
        <v>278</v>
      </c>
      <c r="B59" s="106" t="s">
        <v>81</v>
      </c>
      <c r="C59" s="107">
        <v>5203</v>
      </c>
      <c r="D59" s="108" t="s">
        <v>82</v>
      </c>
      <c r="E59" s="109"/>
      <c r="F59" s="196">
        <v>706064.95232000004</v>
      </c>
      <c r="G59" s="197">
        <v>31730.075999989222</v>
      </c>
      <c r="H59" s="197">
        <v>19683.148800007257</v>
      </c>
      <c r="I59" s="197">
        <v>55038.804800014477</v>
      </c>
      <c r="J59" s="197">
        <v>0</v>
      </c>
      <c r="K59" s="197">
        <v>64794.185635954374</v>
      </c>
      <c r="L59" s="197">
        <v>1355.7224988765458</v>
      </c>
      <c r="M59" s="112">
        <v>128020.48</v>
      </c>
      <c r="N59" s="197">
        <v>0</v>
      </c>
      <c r="O59" s="112">
        <v>2585.6</v>
      </c>
      <c r="P59" s="113"/>
      <c r="Q59" s="114"/>
      <c r="R59" s="197">
        <v>-9222.3711985357077</v>
      </c>
      <c r="S59" s="111"/>
      <c r="T59" s="197">
        <v>0</v>
      </c>
      <c r="U59" s="115">
        <v>0</v>
      </c>
      <c r="V59" s="115">
        <v>0</v>
      </c>
      <c r="W59" s="116">
        <v>1000050.5988563062</v>
      </c>
    </row>
    <row r="60" spans="1:23" ht="10.5" x14ac:dyDescent="0.25">
      <c r="A60" s="122" t="s">
        <v>280</v>
      </c>
      <c r="B60" s="122"/>
      <c r="C60" s="107">
        <v>5204</v>
      </c>
      <c r="D60" s="108" t="s">
        <v>83</v>
      </c>
      <c r="E60" s="109"/>
      <c r="F60" s="196">
        <v>1429102.6198400001</v>
      </c>
      <c r="G60" s="197">
        <v>77897.461599973336</v>
      </c>
      <c r="H60" s="197">
        <v>51603.148800018884</v>
      </c>
      <c r="I60" s="197">
        <v>100717.71982224871</v>
      </c>
      <c r="J60" s="197">
        <v>0</v>
      </c>
      <c r="K60" s="197">
        <v>194805.57567058623</v>
      </c>
      <c r="L60" s="197">
        <v>57859.0631316863</v>
      </c>
      <c r="M60" s="112">
        <v>128020.48</v>
      </c>
      <c r="N60" s="197">
        <v>0</v>
      </c>
      <c r="O60" s="112">
        <v>7680</v>
      </c>
      <c r="P60" s="113"/>
      <c r="Q60" s="114"/>
      <c r="R60" s="197">
        <v>0</v>
      </c>
      <c r="S60" s="111"/>
      <c r="T60" s="197">
        <v>0</v>
      </c>
      <c r="U60" s="115">
        <v>0</v>
      </c>
      <c r="V60" s="115">
        <v>0</v>
      </c>
      <c r="W60" s="116">
        <v>2047686.0688645134</v>
      </c>
    </row>
    <row r="61" spans="1:23" ht="10.5" x14ac:dyDescent="0.25">
      <c r="A61" s="122" t="s">
        <v>280</v>
      </c>
      <c r="B61" s="122"/>
      <c r="C61" s="107">
        <v>2196</v>
      </c>
      <c r="D61" s="108" t="s">
        <v>84</v>
      </c>
      <c r="E61" s="109"/>
      <c r="F61" s="196">
        <v>719643.12448</v>
      </c>
      <c r="G61" s="197">
        <v>93166.71824368916</v>
      </c>
      <c r="H61" s="197">
        <v>61065.768960022389</v>
      </c>
      <c r="I61" s="197">
        <v>103364.07048932946</v>
      </c>
      <c r="J61" s="197">
        <v>93.196304370789306</v>
      </c>
      <c r="K61" s="197">
        <v>102515.93480930125</v>
      </c>
      <c r="L61" s="197">
        <v>7392.2208174870893</v>
      </c>
      <c r="M61" s="112">
        <v>128020.48</v>
      </c>
      <c r="N61" s="197">
        <v>0</v>
      </c>
      <c r="O61" s="112">
        <v>5427.2</v>
      </c>
      <c r="P61" s="113"/>
      <c r="Q61" s="114"/>
      <c r="R61" s="197">
        <v>0</v>
      </c>
      <c r="S61" s="111"/>
      <c r="T61" s="197">
        <v>0</v>
      </c>
      <c r="U61" s="115">
        <v>5629.4449064140208</v>
      </c>
      <c r="V61" s="115">
        <v>0</v>
      </c>
      <c r="W61" s="116">
        <v>1226318.1590106138</v>
      </c>
    </row>
    <row r="62" spans="1:23" ht="10.5" x14ac:dyDescent="0.25">
      <c r="A62" s="122" t="s">
        <v>280</v>
      </c>
      <c r="B62" s="122"/>
      <c r="C62" s="107">
        <v>2123</v>
      </c>
      <c r="D62" s="108" t="s">
        <v>299</v>
      </c>
      <c r="E62" s="109"/>
      <c r="F62" s="196">
        <v>1042124.71328</v>
      </c>
      <c r="G62" s="197">
        <v>84538.435228373535</v>
      </c>
      <c r="H62" s="197">
        <v>56685.991384636232</v>
      </c>
      <c r="I62" s="197">
        <v>99545.68807576588</v>
      </c>
      <c r="J62" s="197">
        <v>9202.7526781190572</v>
      </c>
      <c r="K62" s="197">
        <v>107770.98618233102</v>
      </c>
      <c r="L62" s="197">
        <v>42599.240037213662</v>
      </c>
      <c r="M62" s="112">
        <v>128020.48</v>
      </c>
      <c r="N62" s="197">
        <v>0</v>
      </c>
      <c r="O62" s="112">
        <v>6707.2</v>
      </c>
      <c r="P62" s="113"/>
      <c r="Q62" s="114"/>
      <c r="R62" s="197">
        <v>0</v>
      </c>
      <c r="S62" s="111"/>
      <c r="T62" s="197">
        <v>0</v>
      </c>
      <c r="U62" s="115">
        <v>0</v>
      </c>
      <c r="V62" s="115">
        <v>0</v>
      </c>
      <c r="W62" s="116">
        <v>1577195.4868664395</v>
      </c>
    </row>
    <row r="63" spans="1:23" ht="10.5" x14ac:dyDescent="0.25">
      <c r="A63" s="106" t="s">
        <v>278</v>
      </c>
      <c r="B63" s="106" t="s">
        <v>85</v>
      </c>
      <c r="C63" s="107">
        <v>3379</v>
      </c>
      <c r="D63" s="108" t="s">
        <v>86</v>
      </c>
      <c r="E63" s="109"/>
      <c r="F63" s="196">
        <v>1398551.73248</v>
      </c>
      <c r="G63" s="197">
        <v>87082.276258963233</v>
      </c>
      <c r="H63" s="197">
        <v>52649.573663328614</v>
      </c>
      <c r="I63" s="197">
        <v>123461.66917221471</v>
      </c>
      <c r="J63" s="197">
        <v>0</v>
      </c>
      <c r="K63" s="197">
        <v>181771.52777142668</v>
      </c>
      <c r="L63" s="197">
        <v>26629.329649027677</v>
      </c>
      <c r="M63" s="112">
        <v>128020.48</v>
      </c>
      <c r="N63" s="197">
        <v>0</v>
      </c>
      <c r="O63" s="112">
        <v>39168</v>
      </c>
      <c r="P63" s="113"/>
      <c r="Q63" s="114"/>
      <c r="R63" s="197">
        <v>-18466.617634463171</v>
      </c>
      <c r="S63" s="111"/>
      <c r="T63" s="197">
        <v>0</v>
      </c>
      <c r="U63" s="115">
        <v>0</v>
      </c>
      <c r="V63" s="115">
        <v>0</v>
      </c>
      <c r="W63" s="116">
        <v>2018867.9713604976</v>
      </c>
    </row>
    <row r="64" spans="1:23" ht="10.5" x14ac:dyDescent="0.25">
      <c r="A64" s="122" t="s">
        <v>280</v>
      </c>
      <c r="B64" s="122"/>
      <c r="C64" s="107">
        <v>2029</v>
      </c>
      <c r="D64" s="108" t="s">
        <v>341</v>
      </c>
      <c r="E64" s="109"/>
      <c r="F64" s="196">
        <v>2097827.5987200001</v>
      </c>
      <c r="G64" s="197">
        <v>154534.59378397299</v>
      </c>
      <c r="H64" s="197">
        <v>100001.68461089919</v>
      </c>
      <c r="I64" s="197">
        <v>192489.41957832541</v>
      </c>
      <c r="J64" s="197">
        <v>0</v>
      </c>
      <c r="K64" s="197">
        <v>354038.20847999636</v>
      </c>
      <c r="L64" s="197">
        <v>174566.80681792839</v>
      </c>
      <c r="M64" s="112">
        <v>128020.48</v>
      </c>
      <c r="N64" s="197">
        <v>9620.0984367892561</v>
      </c>
      <c r="O64" s="112">
        <v>7680</v>
      </c>
      <c r="P64" s="113"/>
      <c r="Q64" s="114"/>
      <c r="R64" s="197">
        <v>0</v>
      </c>
      <c r="S64" s="111"/>
      <c r="T64" s="197">
        <v>0</v>
      </c>
      <c r="U64" s="115">
        <v>0</v>
      </c>
      <c r="V64" s="115">
        <v>0</v>
      </c>
      <c r="W64" s="116">
        <v>3218778.8904279112</v>
      </c>
    </row>
    <row r="65" spans="1:23" ht="10.5" x14ac:dyDescent="0.25">
      <c r="A65" s="122" t="s">
        <v>280</v>
      </c>
      <c r="B65" s="122"/>
      <c r="C65" s="107">
        <v>2180</v>
      </c>
      <c r="D65" s="108" t="s">
        <v>342</v>
      </c>
      <c r="E65" s="109"/>
      <c r="F65" s="196">
        <v>1463048.05024</v>
      </c>
      <c r="G65" s="197">
        <v>149163.70182380229</v>
      </c>
      <c r="H65" s="197">
        <v>96337.980418383886</v>
      </c>
      <c r="I65" s="197">
        <v>190639.25886977493</v>
      </c>
      <c r="J65" s="197">
        <v>0</v>
      </c>
      <c r="K65" s="197">
        <v>172795.26046588054</v>
      </c>
      <c r="L65" s="197">
        <v>93508.805169240382</v>
      </c>
      <c r="M65" s="112">
        <v>128020.48</v>
      </c>
      <c r="N65" s="197">
        <v>0</v>
      </c>
      <c r="O65" s="112">
        <v>6912</v>
      </c>
      <c r="P65" s="113"/>
      <c r="Q65" s="114"/>
      <c r="R65" s="197">
        <v>0</v>
      </c>
      <c r="S65" s="111"/>
      <c r="T65" s="197">
        <v>0</v>
      </c>
      <c r="U65" s="115">
        <v>101294.67523532268</v>
      </c>
      <c r="V65" s="115">
        <v>0</v>
      </c>
      <c r="W65" s="116">
        <v>2401720.2122224048</v>
      </c>
    </row>
    <row r="66" spans="1:23" ht="10.5" x14ac:dyDescent="0.25">
      <c r="A66" s="106" t="s">
        <v>278</v>
      </c>
      <c r="B66" s="106" t="s">
        <v>87</v>
      </c>
      <c r="C66" s="107">
        <v>2168</v>
      </c>
      <c r="D66" s="108" t="s">
        <v>88</v>
      </c>
      <c r="E66" s="109"/>
      <c r="F66" s="196">
        <v>970839.30943999998</v>
      </c>
      <c r="G66" s="197">
        <v>41004.659695985974</v>
      </c>
      <c r="H66" s="197">
        <v>27460.392960010071</v>
      </c>
      <c r="I66" s="197">
        <v>41438.495765344196</v>
      </c>
      <c r="J66" s="197">
        <v>0</v>
      </c>
      <c r="K66" s="197">
        <v>68216.702399999296</v>
      </c>
      <c r="L66" s="197">
        <v>6455.5074241251768</v>
      </c>
      <c r="M66" s="112">
        <v>128020.48</v>
      </c>
      <c r="N66" s="197">
        <v>0</v>
      </c>
      <c r="O66" s="112">
        <v>29440</v>
      </c>
      <c r="P66" s="113"/>
      <c r="Q66" s="114"/>
      <c r="R66" s="197">
        <v>-12659.185306748399</v>
      </c>
      <c r="S66" s="111"/>
      <c r="T66" s="197">
        <v>0</v>
      </c>
      <c r="U66" s="115">
        <v>0</v>
      </c>
      <c r="V66" s="115">
        <v>0</v>
      </c>
      <c r="W66" s="116">
        <v>1300216.3623787165</v>
      </c>
    </row>
    <row r="67" spans="1:23" ht="10.5" x14ac:dyDescent="0.25">
      <c r="A67" s="106" t="s">
        <v>278</v>
      </c>
      <c r="B67" s="106" t="s">
        <v>89</v>
      </c>
      <c r="C67" s="107">
        <v>3304</v>
      </c>
      <c r="D67" s="108" t="s">
        <v>90</v>
      </c>
      <c r="E67" s="109"/>
      <c r="F67" s="196">
        <v>1432497.16288</v>
      </c>
      <c r="G67" s="197">
        <v>28137.834666657083</v>
      </c>
      <c r="H67" s="197">
        <v>15805.081600005789</v>
      </c>
      <c r="I67" s="197">
        <v>35760.992711120518</v>
      </c>
      <c r="J67" s="197">
        <v>0</v>
      </c>
      <c r="K67" s="197">
        <v>60763.374975636762</v>
      </c>
      <c r="L67" s="197">
        <v>4720.6449895321548</v>
      </c>
      <c r="M67" s="112">
        <v>128020.48</v>
      </c>
      <c r="N67" s="197">
        <v>0</v>
      </c>
      <c r="O67" s="112">
        <v>7270.4</v>
      </c>
      <c r="P67" s="113"/>
      <c r="Q67" s="114"/>
      <c r="R67" s="197">
        <v>-18412.841062482428</v>
      </c>
      <c r="S67" s="111"/>
      <c r="T67" s="197">
        <v>153204.42817704778</v>
      </c>
      <c r="U67" s="115">
        <v>6396.680535602849</v>
      </c>
      <c r="V67" s="115">
        <v>0</v>
      </c>
      <c r="W67" s="116">
        <v>1854164.2394731203</v>
      </c>
    </row>
    <row r="68" spans="1:23" ht="10.5" x14ac:dyDescent="0.25">
      <c r="A68" s="106" t="s">
        <v>278</v>
      </c>
      <c r="B68" s="106" t="s">
        <v>91</v>
      </c>
      <c r="C68" s="107">
        <v>2124</v>
      </c>
      <c r="D68" s="108" t="s">
        <v>92</v>
      </c>
      <c r="E68" s="109"/>
      <c r="F68" s="196">
        <v>1255980.9247999999</v>
      </c>
      <c r="G68" s="197">
        <v>131457.076279025</v>
      </c>
      <c r="H68" s="197">
        <v>84453.820527162767</v>
      </c>
      <c r="I68" s="197">
        <v>141817.77765378397</v>
      </c>
      <c r="J68" s="197">
        <v>0</v>
      </c>
      <c r="K68" s="197">
        <v>133986.95172413654</v>
      </c>
      <c r="L68" s="197">
        <v>11090.528000001143</v>
      </c>
      <c r="M68" s="112">
        <v>128020.48</v>
      </c>
      <c r="N68" s="197">
        <v>0</v>
      </c>
      <c r="O68" s="112">
        <v>27648</v>
      </c>
      <c r="P68" s="113"/>
      <c r="Q68" s="114"/>
      <c r="R68" s="197">
        <v>-17021.916214314635</v>
      </c>
      <c r="S68" s="111"/>
      <c r="T68" s="197">
        <v>0</v>
      </c>
      <c r="U68" s="115">
        <v>18909.916857673554</v>
      </c>
      <c r="V68" s="115">
        <v>0</v>
      </c>
      <c r="W68" s="116">
        <v>1916343.5596274685</v>
      </c>
    </row>
    <row r="69" spans="1:23" ht="10.5" x14ac:dyDescent="0.25">
      <c r="A69" s="122" t="s">
        <v>280</v>
      </c>
      <c r="B69" s="122"/>
      <c r="C69" s="123">
        <v>2195</v>
      </c>
      <c r="D69" s="108" t="s">
        <v>93</v>
      </c>
      <c r="E69" s="109"/>
      <c r="F69" s="196">
        <v>2080854.8835199999</v>
      </c>
      <c r="G69" s="197">
        <v>83523.506550696024</v>
      </c>
      <c r="H69" s="197">
        <v>50706.469225139423</v>
      </c>
      <c r="I69" s="197">
        <v>219273.88658298861</v>
      </c>
      <c r="J69" s="197">
        <v>0</v>
      </c>
      <c r="K69" s="197">
        <v>137912.62428763902</v>
      </c>
      <c r="L69" s="197">
        <v>142372.43760001453</v>
      </c>
      <c r="M69" s="112">
        <v>128020.48</v>
      </c>
      <c r="N69" s="197">
        <v>0</v>
      </c>
      <c r="O69" s="112">
        <v>8038.4</v>
      </c>
      <c r="P69" s="113"/>
      <c r="Q69" s="114"/>
      <c r="R69" s="197">
        <v>0</v>
      </c>
      <c r="S69" s="111"/>
      <c r="T69" s="197">
        <v>0</v>
      </c>
      <c r="U69" s="115">
        <v>54226.309294923209</v>
      </c>
      <c r="V69" s="115">
        <v>0</v>
      </c>
      <c r="W69" s="116">
        <v>2904928.9970614007</v>
      </c>
    </row>
    <row r="70" spans="1:23" ht="10.5" x14ac:dyDescent="0.25">
      <c r="A70" s="106" t="s">
        <v>278</v>
      </c>
      <c r="B70" s="106" t="s">
        <v>94</v>
      </c>
      <c r="C70" s="107">
        <v>5207</v>
      </c>
      <c r="D70" s="108" t="s">
        <v>95</v>
      </c>
      <c r="E70" s="109"/>
      <c r="F70" s="196">
        <v>363216.10528000002</v>
      </c>
      <c r="G70" s="197">
        <v>5694.1184603754173</v>
      </c>
      <c r="H70" s="197">
        <v>2907.6349584916343</v>
      </c>
      <c r="I70" s="197">
        <v>11196.413781135017</v>
      </c>
      <c r="J70" s="197">
        <v>0</v>
      </c>
      <c r="K70" s="197">
        <v>22221.082894381791</v>
      </c>
      <c r="L70" s="197">
        <v>682.08713846160879</v>
      </c>
      <c r="M70" s="112">
        <v>128020.48</v>
      </c>
      <c r="N70" s="197">
        <v>0</v>
      </c>
      <c r="O70" s="112">
        <v>1715.2</v>
      </c>
      <c r="P70" s="113"/>
      <c r="Q70" s="114"/>
      <c r="R70" s="197">
        <v>-4656.8167140558371</v>
      </c>
      <c r="S70" s="111"/>
      <c r="T70" s="197">
        <v>0</v>
      </c>
      <c r="U70" s="115">
        <v>32273.011974055495</v>
      </c>
      <c r="V70" s="115">
        <v>0</v>
      </c>
      <c r="W70" s="116">
        <v>563269.31777284504</v>
      </c>
    </row>
    <row r="71" spans="1:23" ht="10.5" x14ac:dyDescent="0.25">
      <c r="A71" s="106" t="s">
        <v>278</v>
      </c>
      <c r="B71" s="106" t="s">
        <v>96</v>
      </c>
      <c r="C71" s="107">
        <v>3363</v>
      </c>
      <c r="D71" s="108" t="s">
        <v>97</v>
      </c>
      <c r="E71" s="109"/>
      <c r="F71" s="196">
        <v>1103226.4879999999</v>
      </c>
      <c r="G71" s="197">
        <v>64704.468705860418</v>
      </c>
      <c r="H71" s="197">
        <v>41759.621647074076</v>
      </c>
      <c r="I71" s="197">
        <v>102670.27076925772</v>
      </c>
      <c r="J71" s="197">
        <v>1504.1565557310589</v>
      </c>
      <c r="K71" s="197">
        <v>177767.83759717128</v>
      </c>
      <c r="L71" s="197">
        <v>84491.777391313008</v>
      </c>
      <c r="M71" s="112">
        <v>128020.48</v>
      </c>
      <c r="N71" s="197">
        <v>0</v>
      </c>
      <c r="O71" s="112">
        <v>6297.6</v>
      </c>
      <c r="P71" s="113"/>
      <c r="Q71" s="114"/>
      <c r="R71" s="197">
        <v>-14534.316833584602</v>
      </c>
      <c r="S71" s="111"/>
      <c r="T71" s="197">
        <v>0</v>
      </c>
      <c r="U71" s="115">
        <v>0</v>
      </c>
      <c r="V71" s="115">
        <v>0</v>
      </c>
      <c r="W71" s="116">
        <v>1695908.3838328233</v>
      </c>
    </row>
    <row r="72" spans="1:23" ht="10.5" x14ac:dyDescent="0.25">
      <c r="A72" s="106" t="s">
        <v>278</v>
      </c>
      <c r="B72" s="106" t="s">
        <v>98</v>
      </c>
      <c r="C72" s="107">
        <v>5200</v>
      </c>
      <c r="D72" s="108" t="s">
        <v>99</v>
      </c>
      <c r="E72" s="109"/>
      <c r="F72" s="196">
        <v>2104616.6847999999</v>
      </c>
      <c r="G72" s="197">
        <v>109467.91334827724</v>
      </c>
      <c r="H72" s="197">
        <v>69753.694921373841</v>
      </c>
      <c r="I72" s="197">
        <v>224927.79649444122</v>
      </c>
      <c r="J72" s="197">
        <v>0</v>
      </c>
      <c r="K72" s="197">
        <v>279364.76769406971</v>
      </c>
      <c r="L72" s="197">
        <v>91426.962422439421</v>
      </c>
      <c r="M72" s="112">
        <v>128020.48</v>
      </c>
      <c r="N72" s="197">
        <v>0</v>
      </c>
      <c r="O72" s="112">
        <v>13305.6877</v>
      </c>
      <c r="P72" s="113"/>
      <c r="Q72" s="114"/>
      <c r="R72" s="197">
        <v>-27612.162554035003</v>
      </c>
      <c r="S72" s="111"/>
      <c r="T72" s="197">
        <v>0</v>
      </c>
      <c r="U72" s="115">
        <v>0</v>
      </c>
      <c r="V72" s="115">
        <v>0</v>
      </c>
      <c r="W72" s="116">
        <v>2993271.824826566</v>
      </c>
    </row>
    <row r="73" spans="1:23" ht="10.5" x14ac:dyDescent="0.25">
      <c r="A73" s="106" t="s">
        <v>278</v>
      </c>
      <c r="B73" s="106" t="s">
        <v>100</v>
      </c>
      <c r="C73" s="107">
        <v>2198</v>
      </c>
      <c r="D73" s="108" t="s">
        <v>101</v>
      </c>
      <c r="E73" s="109"/>
      <c r="F73" s="196">
        <v>1225430.0374400001</v>
      </c>
      <c r="G73" s="197">
        <v>159862.9459471154</v>
      </c>
      <c r="H73" s="197">
        <v>104638.62629437793</v>
      </c>
      <c r="I73" s="197">
        <v>202474.57403778911</v>
      </c>
      <c r="J73" s="197">
        <v>0</v>
      </c>
      <c r="K73" s="197">
        <v>203992.04527058612</v>
      </c>
      <c r="L73" s="197">
        <v>13531.333897847533</v>
      </c>
      <c r="M73" s="112">
        <v>128020.48</v>
      </c>
      <c r="N73" s="197">
        <v>0</v>
      </c>
      <c r="O73" s="112">
        <v>34816</v>
      </c>
      <c r="P73" s="113"/>
      <c r="Q73" s="114"/>
      <c r="R73" s="197">
        <v>-16867.700862730686</v>
      </c>
      <c r="S73" s="111"/>
      <c r="T73" s="197">
        <v>0</v>
      </c>
      <c r="U73" s="115">
        <v>0</v>
      </c>
      <c r="V73" s="115">
        <v>0</v>
      </c>
      <c r="W73" s="116">
        <v>2055898.3420249855</v>
      </c>
    </row>
    <row r="74" spans="1:23" ht="10.5" x14ac:dyDescent="0.25">
      <c r="A74" s="122" t="s">
        <v>280</v>
      </c>
      <c r="B74" s="122"/>
      <c r="C74" s="107">
        <v>2041</v>
      </c>
      <c r="D74" s="108" t="s">
        <v>102</v>
      </c>
      <c r="E74" s="109"/>
      <c r="F74" s="196">
        <v>2080854.8835199999</v>
      </c>
      <c r="G74" s="197">
        <v>121630.2764908964</v>
      </c>
      <c r="H74" s="197">
        <v>77665.588258216158</v>
      </c>
      <c r="I74" s="197">
        <v>195606.55436316747</v>
      </c>
      <c r="J74" s="197">
        <v>0</v>
      </c>
      <c r="K74" s="197">
        <v>198501.16862504766</v>
      </c>
      <c r="L74" s="197">
        <v>181360.88923863429</v>
      </c>
      <c r="M74" s="112">
        <v>128020.48</v>
      </c>
      <c r="N74" s="197">
        <v>0</v>
      </c>
      <c r="O74" s="112">
        <v>10342.4</v>
      </c>
      <c r="P74" s="113"/>
      <c r="Q74" s="114"/>
      <c r="R74" s="197">
        <v>0</v>
      </c>
      <c r="S74" s="111"/>
      <c r="T74" s="197">
        <v>0</v>
      </c>
      <c r="U74" s="115">
        <v>0</v>
      </c>
      <c r="V74" s="115">
        <v>0</v>
      </c>
      <c r="W74" s="116">
        <v>2993982.2404959612</v>
      </c>
    </row>
    <row r="75" spans="1:23" ht="10.5" x14ac:dyDescent="0.25">
      <c r="A75" s="122" t="s">
        <v>280</v>
      </c>
      <c r="B75" s="122"/>
      <c r="C75" s="107">
        <v>2126</v>
      </c>
      <c r="D75" s="108" t="s">
        <v>103</v>
      </c>
      <c r="E75" s="109"/>
      <c r="F75" s="196">
        <v>319087.04576000001</v>
      </c>
      <c r="G75" s="197">
        <v>20289.980571421675</v>
      </c>
      <c r="H75" s="197">
        <v>11512.045714289956</v>
      </c>
      <c r="I75" s="197">
        <v>48907.205344342736</v>
      </c>
      <c r="J75" s="197">
        <v>0</v>
      </c>
      <c r="K75" s="197">
        <v>29492.866251851545</v>
      </c>
      <c r="L75" s="197">
        <v>1924.5431717649012</v>
      </c>
      <c r="M75" s="112">
        <v>128020.48</v>
      </c>
      <c r="N75" s="197">
        <v>0</v>
      </c>
      <c r="O75" s="112">
        <v>2380.8000000000002</v>
      </c>
      <c r="P75" s="113"/>
      <c r="Q75" s="114"/>
      <c r="R75" s="197">
        <v>0</v>
      </c>
      <c r="S75" s="111"/>
      <c r="T75" s="197">
        <v>0</v>
      </c>
      <c r="U75" s="115">
        <v>48928.734566186438</v>
      </c>
      <c r="V75" s="115">
        <v>0</v>
      </c>
      <c r="W75" s="116">
        <v>610543.70137985726</v>
      </c>
    </row>
    <row r="76" spans="1:23" ht="10.5" x14ac:dyDescent="0.25">
      <c r="A76" s="122" t="s">
        <v>280</v>
      </c>
      <c r="B76" s="122"/>
      <c r="C76" s="107">
        <v>2127</v>
      </c>
      <c r="D76" s="108" t="s">
        <v>104</v>
      </c>
      <c r="E76" s="109"/>
      <c r="F76" s="196">
        <v>706064.95232000004</v>
      </c>
      <c r="G76" s="197">
        <v>18784.482868959101</v>
      </c>
      <c r="H76" s="197">
        <v>11805.632441383672</v>
      </c>
      <c r="I76" s="197">
        <v>16099.521324142182</v>
      </c>
      <c r="J76" s="197">
        <v>0</v>
      </c>
      <c r="K76" s="197">
        <v>41909.029953487938</v>
      </c>
      <c r="L76" s="197">
        <v>697.45261502897313</v>
      </c>
      <c r="M76" s="112">
        <v>128020.48</v>
      </c>
      <c r="N76" s="197">
        <v>0</v>
      </c>
      <c r="O76" s="112">
        <v>2508.8000000000002</v>
      </c>
      <c r="P76" s="113"/>
      <c r="Q76" s="114"/>
      <c r="R76" s="197">
        <v>0</v>
      </c>
      <c r="S76" s="111"/>
      <c r="T76" s="197">
        <v>0</v>
      </c>
      <c r="U76" s="115">
        <v>6733.7214726236416</v>
      </c>
      <c r="V76" s="115">
        <v>0</v>
      </c>
      <c r="W76" s="116">
        <v>932624.07299562555</v>
      </c>
    </row>
    <row r="77" spans="1:23" ht="10.5" x14ac:dyDescent="0.25">
      <c r="A77" s="106" t="s">
        <v>278</v>
      </c>
      <c r="B77" s="106" t="s">
        <v>105</v>
      </c>
      <c r="C77" s="107">
        <v>2090</v>
      </c>
      <c r="D77" s="108" t="s">
        <v>106</v>
      </c>
      <c r="E77" s="109"/>
      <c r="F77" s="196">
        <v>1235613.66656</v>
      </c>
      <c r="G77" s="197">
        <v>130032.52601374884</v>
      </c>
      <c r="H77" s="197">
        <v>81116.424827615992</v>
      </c>
      <c r="I77" s="197">
        <v>159731.75988969719</v>
      </c>
      <c r="J77" s="197">
        <v>0</v>
      </c>
      <c r="K77" s="197">
        <v>149688.02392232852</v>
      </c>
      <c r="L77" s="197">
        <v>40704.34297831732</v>
      </c>
      <c r="M77" s="112">
        <v>128020.48</v>
      </c>
      <c r="N77" s="197">
        <v>0</v>
      </c>
      <c r="O77" s="112">
        <v>27392</v>
      </c>
      <c r="P77" s="113"/>
      <c r="Q77" s="114"/>
      <c r="R77" s="197">
        <v>-16751.699344893186</v>
      </c>
      <c r="S77" s="111"/>
      <c r="T77" s="197">
        <v>0</v>
      </c>
      <c r="U77" s="115">
        <v>0</v>
      </c>
      <c r="V77" s="115">
        <v>0</v>
      </c>
      <c r="W77" s="116">
        <v>1935547.5248468148</v>
      </c>
    </row>
    <row r="78" spans="1:23" ht="10.5" x14ac:dyDescent="0.25">
      <c r="A78" s="106" t="s">
        <v>278</v>
      </c>
      <c r="B78" s="106" t="s">
        <v>107</v>
      </c>
      <c r="C78" s="107">
        <v>2043</v>
      </c>
      <c r="D78" s="108" t="s">
        <v>108</v>
      </c>
      <c r="E78" s="109"/>
      <c r="F78" s="196">
        <v>1836447.78464</v>
      </c>
      <c r="G78" s="197">
        <v>115263.11540715503</v>
      </c>
      <c r="H78" s="197">
        <v>71003.013341033293</v>
      </c>
      <c r="I78" s="197">
        <v>205583.69748206844</v>
      </c>
      <c r="J78" s="197">
        <v>0</v>
      </c>
      <c r="K78" s="197">
        <v>265966.16413081484</v>
      </c>
      <c r="L78" s="197">
        <v>132848.36890308111</v>
      </c>
      <c r="M78" s="112">
        <v>128020.48</v>
      </c>
      <c r="N78" s="197">
        <v>0</v>
      </c>
      <c r="O78" s="112">
        <v>9676.7999999999993</v>
      </c>
      <c r="P78" s="113"/>
      <c r="Q78" s="114"/>
      <c r="R78" s="197">
        <v>-24256.162130774872</v>
      </c>
      <c r="S78" s="111"/>
      <c r="T78" s="197">
        <v>0</v>
      </c>
      <c r="U78" s="115">
        <v>0</v>
      </c>
      <c r="V78" s="115">
        <v>0</v>
      </c>
      <c r="W78" s="116">
        <v>2740553.2617733777</v>
      </c>
    </row>
    <row r="79" spans="1:23" ht="10.5" x14ac:dyDescent="0.25">
      <c r="A79" s="122" t="s">
        <v>280</v>
      </c>
      <c r="B79" s="122"/>
      <c r="C79" s="107">
        <v>2044</v>
      </c>
      <c r="D79" s="108" t="s">
        <v>109</v>
      </c>
      <c r="E79" s="109"/>
      <c r="F79" s="196">
        <v>1357817.216</v>
      </c>
      <c r="G79" s="197">
        <v>93553.049631417889</v>
      </c>
      <c r="H79" s="197">
        <v>60864.773660955994</v>
      </c>
      <c r="I79" s="197">
        <v>130621.88137934468</v>
      </c>
      <c r="J79" s="197">
        <v>0</v>
      </c>
      <c r="K79" s="197">
        <v>153096.78072288999</v>
      </c>
      <c r="L79" s="197">
        <v>94015.040000009496</v>
      </c>
      <c r="M79" s="112">
        <v>128020.48</v>
      </c>
      <c r="N79" s="197">
        <v>0</v>
      </c>
      <c r="O79" s="112">
        <v>5222.3999999999996</v>
      </c>
      <c r="P79" s="113"/>
      <c r="Q79" s="114"/>
      <c r="R79" s="197">
        <v>0</v>
      </c>
      <c r="S79" s="111"/>
      <c r="T79" s="197">
        <v>0</v>
      </c>
      <c r="U79" s="115">
        <v>0</v>
      </c>
      <c r="V79" s="115">
        <v>0</v>
      </c>
      <c r="W79" s="116">
        <v>2023211.6213946182</v>
      </c>
    </row>
    <row r="80" spans="1:23" ht="10.5" x14ac:dyDescent="0.25">
      <c r="A80" s="122" t="s">
        <v>280</v>
      </c>
      <c r="B80" s="122"/>
      <c r="C80" s="107">
        <v>2002</v>
      </c>
      <c r="D80" s="108" t="s">
        <v>358</v>
      </c>
      <c r="E80" s="109"/>
      <c r="F80" s="196">
        <v>889370.27648</v>
      </c>
      <c r="G80" s="197">
        <v>59675.319719567342</v>
      </c>
      <c r="H80" s="197">
        <v>39333.302630942213</v>
      </c>
      <c r="I80" s="197">
        <v>72741.396211703031</v>
      </c>
      <c r="J80" s="197">
        <v>10671.049362654108</v>
      </c>
      <c r="K80" s="197">
        <v>117158.09713548265</v>
      </c>
      <c r="L80" s="197">
        <v>61707.916800006307</v>
      </c>
      <c r="M80" s="112">
        <v>128020.48</v>
      </c>
      <c r="N80" s="197">
        <v>0</v>
      </c>
      <c r="O80" s="112">
        <v>7936</v>
      </c>
      <c r="P80" s="113"/>
      <c r="Q80" s="114"/>
      <c r="R80" s="197">
        <v>0</v>
      </c>
      <c r="S80" s="111"/>
      <c r="T80" s="197">
        <v>0</v>
      </c>
      <c r="U80" s="115">
        <v>0</v>
      </c>
      <c r="V80" s="115">
        <v>0</v>
      </c>
      <c r="W80" s="116">
        <v>1386613.8383403555</v>
      </c>
    </row>
    <row r="81" spans="1:23" ht="10.5" x14ac:dyDescent="0.25">
      <c r="A81" s="106" t="s">
        <v>278</v>
      </c>
      <c r="B81" s="106" t="s">
        <v>110</v>
      </c>
      <c r="C81" s="107">
        <v>2128</v>
      </c>
      <c r="D81" s="108" t="s">
        <v>111</v>
      </c>
      <c r="E81" s="109"/>
      <c r="F81" s="196">
        <v>1211851.86528</v>
      </c>
      <c r="G81" s="197">
        <v>75853.214572774101</v>
      </c>
      <c r="H81" s="197">
        <v>48902.543155217871</v>
      </c>
      <c r="I81" s="197">
        <v>86798.20549122279</v>
      </c>
      <c r="J81" s="197">
        <v>0</v>
      </c>
      <c r="K81" s="197">
        <v>134756.37447211126</v>
      </c>
      <c r="L81" s="197">
        <v>5647.994443636946</v>
      </c>
      <c r="M81" s="112">
        <v>128020.48</v>
      </c>
      <c r="N81" s="197">
        <v>0</v>
      </c>
      <c r="O81" s="112">
        <v>34048</v>
      </c>
      <c r="P81" s="113"/>
      <c r="Q81" s="114"/>
      <c r="R81" s="197">
        <v>-16004.669574933565</v>
      </c>
      <c r="S81" s="111"/>
      <c r="T81" s="197">
        <v>0</v>
      </c>
      <c r="U81" s="115">
        <v>0</v>
      </c>
      <c r="V81" s="115">
        <v>0</v>
      </c>
      <c r="W81" s="116">
        <v>1709874.0078400292</v>
      </c>
    </row>
    <row r="82" spans="1:23" ht="10.5" x14ac:dyDescent="0.25">
      <c r="A82" s="106" t="s">
        <v>278</v>
      </c>
      <c r="B82" s="106" t="s">
        <v>112</v>
      </c>
      <c r="C82" s="107">
        <v>2145</v>
      </c>
      <c r="D82" s="108" t="s">
        <v>113</v>
      </c>
      <c r="E82" s="109"/>
      <c r="F82" s="196">
        <v>1493598.9376000001</v>
      </c>
      <c r="G82" s="197">
        <v>50883.766523900653</v>
      </c>
      <c r="H82" s="197">
        <v>32238.414724385406</v>
      </c>
      <c r="I82" s="197">
        <v>65489.292100245075</v>
      </c>
      <c r="J82" s="197">
        <v>0</v>
      </c>
      <c r="K82" s="197">
        <v>142954.11899999852</v>
      </c>
      <c r="L82" s="197">
        <v>3367.2932981533863</v>
      </c>
      <c r="M82" s="112">
        <v>128020.48</v>
      </c>
      <c r="N82" s="197">
        <v>0</v>
      </c>
      <c r="O82" s="112">
        <v>31488</v>
      </c>
      <c r="P82" s="113"/>
      <c r="Q82" s="114"/>
      <c r="R82" s="197">
        <v>-19375.363455825496</v>
      </c>
      <c r="S82" s="111"/>
      <c r="T82" s="197">
        <v>21647.69675331685</v>
      </c>
      <c r="U82" s="115">
        <v>0</v>
      </c>
      <c r="V82" s="115">
        <v>0</v>
      </c>
      <c r="W82" s="116">
        <v>1950312.6365441745</v>
      </c>
    </row>
    <row r="83" spans="1:23" ht="10.5" x14ac:dyDescent="0.25">
      <c r="A83" s="106" t="s">
        <v>278</v>
      </c>
      <c r="B83" s="106" t="s">
        <v>114</v>
      </c>
      <c r="C83" s="107">
        <v>3023</v>
      </c>
      <c r="D83" s="108" t="s">
        <v>115</v>
      </c>
      <c r="E83" s="109"/>
      <c r="F83" s="196">
        <v>1408735.3615999999</v>
      </c>
      <c r="G83" s="197">
        <v>54424.829768097363</v>
      </c>
      <c r="H83" s="197">
        <v>36092.730434795827</v>
      </c>
      <c r="I83" s="197">
        <v>61387.719014508875</v>
      </c>
      <c r="J83" s="197">
        <v>0</v>
      </c>
      <c r="K83" s="197">
        <v>85410.646275861189</v>
      </c>
      <c r="L83" s="197">
        <v>3400.261468926893</v>
      </c>
      <c r="M83" s="112">
        <v>128020.48</v>
      </c>
      <c r="N83" s="197">
        <v>0</v>
      </c>
      <c r="O83" s="112">
        <v>28416</v>
      </c>
      <c r="P83" s="113"/>
      <c r="Q83" s="114"/>
      <c r="R83" s="197">
        <v>-18327.373422974306</v>
      </c>
      <c r="S83" s="111"/>
      <c r="T83" s="197">
        <v>50602.971437810113</v>
      </c>
      <c r="U83" s="115">
        <v>564.34097994538024</v>
      </c>
      <c r="V83" s="115">
        <v>0</v>
      </c>
      <c r="W83" s="116">
        <v>1838727.9675569714</v>
      </c>
    </row>
    <row r="84" spans="1:23" ht="10.5" x14ac:dyDescent="0.25">
      <c r="A84" s="122" t="s">
        <v>280</v>
      </c>
      <c r="B84" s="122"/>
      <c r="C84" s="107">
        <v>2199</v>
      </c>
      <c r="D84" s="108" t="s">
        <v>116</v>
      </c>
      <c r="E84" s="109"/>
      <c r="F84" s="196">
        <v>1228824.58048</v>
      </c>
      <c r="G84" s="197">
        <v>103461.67121916469</v>
      </c>
      <c r="H84" s="197">
        <v>68124.818227224983</v>
      </c>
      <c r="I84" s="197">
        <v>159884.77747204198</v>
      </c>
      <c r="J84" s="197">
        <v>0</v>
      </c>
      <c r="K84" s="197">
        <v>196789.12828235087</v>
      </c>
      <c r="L84" s="197">
        <v>21249.351733335461</v>
      </c>
      <c r="M84" s="112">
        <v>128020.48</v>
      </c>
      <c r="N84" s="197">
        <v>0</v>
      </c>
      <c r="O84" s="112">
        <v>9420.7999999999993</v>
      </c>
      <c r="P84" s="113"/>
      <c r="Q84" s="114"/>
      <c r="R84" s="197">
        <v>0</v>
      </c>
      <c r="S84" s="111"/>
      <c r="T84" s="197">
        <v>0</v>
      </c>
      <c r="U84" s="115">
        <v>0</v>
      </c>
      <c r="V84" s="115">
        <v>0</v>
      </c>
      <c r="W84" s="116">
        <v>1915775.6074141182</v>
      </c>
    </row>
    <row r="85" spans="1:23" ht="10.5" x14ac:dyDescent="0.25">
      <c r="A85" s="122" t="s">
        <v>280</v>
      </c>
      <c r="B85" s="122"/>
      <c r="C85" s="107">
        <v>2179</v>
      </c>
      <c r="D85" s="108" t="s">
        <v>117</v>
      </c>
      <c r="E85" s="109"/>
      <c r="F85" s="196">
        <v>1965440.42016</v>
      </c>
      <c r="G85" s="197">
        <v>108638.76077691207</v>
      </c>
      <c r="H85" s="197">
        <v>67842.175045448748</v>
      </c>
      <c r="I85" s="197">
        <v>151555.41447868393</v>
      </c>
      <c r="J85" s="197">
        <v>0</v>
      </c>
      <c r="K85" s="197">
        <v>251361.22648120689</v>
      </c>
      <c r="L85" s="197">
        <v>133949.64280001374</v>
      </c>
      <c r="M85" s="112">
        <v>128020.48</v>
      </c>
      <c r="N85" s="197">
        <v>0</v>
      </c>
      <c r="O85" s="112">
        <v>11468.8</v>
      </c>
      <c r="P85" s="113"/>
      <c r="Q85" s="114"/>
      <c r="R85" s="197">
        <v>0</v>
      </c>
      <c r="S85" s="111"/>
      <c r="T85" s="197">
        <v>0</v>
      </c>
      <c r="U85" s="115">
        <v>0</v>
      </c>
      <c r="V85" s="115">
        <v>0</v>
      </c>
      <c r="W85" s="116">
        <v>2818276.9197422648</v>
      </c>
    </row>
    <row r="86" spans="1:23" ht="10.5" x14ac:dyDescent="0.25">
      <c r="A86" s="122" t="s">
        <v>280</v>
      </c>
      <c r="B86" s="122"/>
      <c r="C86" s="107">
        <v>2048</v>
      </c>
      <c r="D86" s="108" t="s">
        <v>118</v>
      </c>
      <c r="E86" s="109"/>
      <c r="F86" s="196">
        <v>1371395.3881600001</v>
      </c>
      <c r="G86" s="197">
        <v>79129.325333306464</v>
      </c>
      <c r="H86" s="197">
        <v>52469.843107265697</v>
      </c>
      <c r="I86" s="197">
        <v>141881.34472660723</v>
      </c>
      <c r="J86" s="197">
        <v>4759.1787380200021</v>
      </c>
      <c r="K86" s="197">
        <v>134001.4367999986</v>
      </c>
      <c r="L86" s="197">
        <v>99684.454003390376</v>
      </c>
      <c r="M86" s="112">
        <v>128020.48</v>
      </c>
      <c r="N86" s="197">
        <v>0</v>
      </c>
      <c r="O86" s="112">
        <v>4965.05</v>
      </c>
      <c r="P86" s="113"/>
      <c r="Q86" s="114"/>
      <c r="R86" s="197">
        <v>0</v>
      </c>
      <c r="S86" s="111"/>
      <c r="T86" s="197">
        <v>0</v>
      </c>
      <c r="U86" s="115">
        <v>0</v>
      </c>
      <c r="V86" s="115">
        <v>0</v>
      </c>
      <c r="W86" s="116">
        <v>2016306.5008685885</v>
      </c>
    </row>
    <row r="87" spans="1:23" ht="10.5" x14ac:dyDescent="0.25">
      <c r="A87" s="106" t="s">
        <v>278</v>
      </c>
      <c r="B87" s="106" t="s">
        <v>119</v>
      </c>
      <c r="C87" s="107">
        <v>2192</v>
      </c>
      <c r="D87" s="108" t="s">
        <v>120</v>
      </c>
      <c r="E87" s="109"/>
      <c r="F87" s="196">
        <v>1330660.8716800001</v>
      </c>
      <c r="G87" s="197">
        <v>6142.3159466645693</v>
      </c>
      <c r="H87" s="197">
        <v>4182.0023466681951</v>
      </c>
      <c r="I87" s="197">
        <v>3630.210370371321</v>
      </c>
      <c r="J87" s="197">
        <v>0</v>
      </c>
      <c r="K87" s="197">
        <v>70878.121293912307</v>
      </c>
      <c r="L87" s="197">
        <v>0</v>
      </c>
      <c r="M87" s="112">
        <v>128020.48</v>
      </c>
      <c r="N87" s="197">
        <v>0</v>
      </c>
      <c r="O87" s="112">
        <v>27648</v>
      </c>
      <c r="P87" s="113"/>
      <c r="Q87" s="114"/>
      <c r="R87" s="197">
        <v>-16939.478707281945</v>
      </c>
      <c r="S87" s="111"/>
      <c r="T87" s="197">
        <v>183245.99836238343</v>
      </c>
      <c r="U87" s="115">
        <v>2266.7033589927014</v>
      </c>
      <c r="V87" s="115">
        <v>0</v>
      </c>
      <c r="W87" s="116">
        <v>1739735.2246517108</v>
      </c>
    </row>
    <row r="88" spans="1:23" ht="10.5" x14ac:dyDescent="0.25">
      <c r="A88" s="122" t="s">
        <v>280</v>
      </c>
      <c r="B88" s="122"/>
      <c r="C88" s="123">
        <v>2014</v>
      </c>
      <c r="D88" s="108" t="s">
        <v>121</v>
      </c>
      <c r="E88" s="109"/>
      <c r="F88" s="196">
        <v>1035335.6272</v>
      </c>
      <c r="G88" s="197">
        <v>129460.10174995587</v>
      </c>
      <c r="H88" s="197">
        <v>85734.768000031487</v>
      </c>
      <c r="I88" s="197">
        <v>146644.18300003876</v>
      </c>
      <c r="J88" s="197">
        <v>720.67778998986319</v>
      </c>
      <c r="K88" s="197">
        <v>137326.00407873871</v>
      </c>
      <c r="L88" s="197">
        <v>12879.83822222354</v>
      </c>
      <c r="M88" s="112">
        <v>128020.48</v>
      </c>
      <c r="N88" s="197">
        <v>0</v>
      </c>
      <c r="O88" s="112">
        <v>9779.2000000000007</v>
      </c>
      <c r="P88" s="113"/>
      <c r="Q88" s="114"/>
      <c r="R88" s="197">
        <v>0</v>
      </c>
      <c r="S88" s="111"/>
      <c r="T88" s="197">
        <v>0</v>
      </c>
      <c r="U88" s="115">
        <v>0</v>
      </c>
      <c r="V88" s="115">
        <v>0</v>
      </c>
      <c r="W88" s="116">
        <v>1685900.8800409783</v>
      </c>
    </row>
    <row r="89" spans="1:23" ht="10.5" x14ac:dyDescent="0.25">
      <c r="A89" s="106" t="s">
        <v>278</v>
      </c>
      <c r="B89" s="106" t="s">
        <v>122</v>
      </c>
      <c r="C89" s="107">
        <v>2185</v>
      </c>
      <c r="D89" s="108" t="s">
        <v>123</v>
      </c>
      <c r="E89" s="109"/>
      <c r="F89" s="196">
        <v>1082859.22976</v>
      </c>
      <c r="G89" s="197">
        <v>70419.122399976113</v>
      </c>
      <c r="H89" s="197">
        <v>46082.995200016827</v>
      </c>
      <c r="I89" s="197">
        <v>106149.92960002791</v>
      </c>
      <c r="J89" s="197">
        <v>13984.618031803211</v>
      </c>
      <c r="K89" s="197">
        <v>141516.72650646241</v>
      </c>
      <c r="L89" s="197">
        <v>62114.552123083333</v>
      </c>
      <c r="M89" s="112">
        <v>128020.48</v>
      </c>
      <c r="N89" s="197">
        <v>0</v>
      </c>
      <c r="O89" s="112">
        <v>35584</v>
      </c>
      <c r="P89" s="113"/>
      <c r="Q89" s="114"/>
      <c r="R89" s="197">
        <v>-14322.795674008037</v>
      </c>
      <c r="S89" s="111"/>
      <c r="T89" s="197">
        <v>0</v>
      </c>
      <c r="U89" s="115">
        <v>0</v>
      </c>
      <c r="V89" s="115">
        <v>0</v>
      </c>
      <c r="W89" s="116">
        <v>1672408.8579473614</v>
      </c>
    </row>
    <row r="90" spans="1:23" ht="10.5" x14ac:dyDescent="0.25">
      <c r="A90" s="106" t="s">
        <v>278</v>
      </c>
      <c r="B90" s="106" t="s">
        <v>124</v>
      </c>
      <c r="C90" s="107">
        <v>5206</v>
      </c>
      <c r="D90" s="108" t="s">
        <v>125</v>
      </c>
      <c r="E90" s="109"/>
      <c r="F90" s="196">
        <v>699275.86624</v>
      </c>
      <c r="G90" s="197">
        <v>17542.661449269333</v>
      </c>
      <c r="H90" s="197">
        <v>10510.666944931392</v>
      </c>
      <c r="I90" s="197">
        <v>6708.5128038665043</v>
      </c>
      <c r="J90" s="197">
        <v>0</v>
      </c>
      <c r="K90" s="197">
        <v>48953.431295999486</v>
      </c>
      <c r="L90" s="197">
        <v>6076.2262779667162</v>
      </c>
      <c r="M90" s="112">
        <v>128020.48</v>
      </c>
      <c r="N90" s="197">
        <v>0</v>
      </c>
      <c r="O90" s="112">
        <v>3404.8</v>
      </c>
      <c r="P90" s="113"/>
      <c r="Q90" s="114"/>
      <c r="R90" s="197">
        <v>-9019.5596300237848</v>
      </c>
      <c r="S90" s="111"/>
      <c r="T90" s="197">
        <v>0</v>
      </c>
      <c r="U90" s="115">
        <v>0</v>
      </c>
      <c r="V90" s="115">
        <v>0</v>
      </c>
      <c r="W90" s="116">
        <v>911473.08538200962</v>
      </c>
    </row>
    <row r="91" spans="1:23" ht="10.5" x14ac:dyDescent="0.25">
      <c r="A91" s="122" t="s">
        <v>280</v>
      </c>
      <c r="B91" s="122"/>
      <c r="C91" s="107">
        <v>2170</v>
      </c>
      <c r="D91" s="108" t="s">
        <v>300</v>
      </c>
      <c r="E91" s="109"/>
      <c r="F91" s="196">
        <v>970839.30943999998</v>
      </c>
      <c r="G91" s="197">
        <v>42284.022425792115</v>
      </c>
      <c r="H91" s="197">
        <v>23474.206885169915</v>
      </c>
      <c r="I91" s="197">
        <v>53370.602446465666</v>
      </c>
      <c r="J91" s="197">
        <v>0</v>
      </c>
      <c r="K91" s="197">
        <v>104197.66895999892</v>
      </c>
      <c r="L91" s="197">
        <v>13619.19364776259</v>
      </c>
      <c r="M91" s="112">
        <v>128020.48</v>
      </c>
      <c r="N91" s="197">
        <v>0</v>
      </c>
      <c r="O91" s="112">
        <v>6860.8</v>
      </c>
      <c r="P91" s="113"/>
      <c r="Q91" s="114"/>
      <c r="R91" s="197">
        <v>0</v>
      </c>
      <c r="S91" s="111"/>
      <c r="T91" s="197">
        <v>0</v>
      </c>
      <c r="U91" s="115">
        <v>0</v>
      </c>
      <c r="V91" s="115">
        <v>0</v>
      </c>
      <c r="W91" s="116">
        <v>1342666.2838051892</v>
      </c>
    </row>
    <row r="92" spans="1:23" ht="10.5" x14ac:dyDescent="0.25">
      <c r="A92" s="106" t="s">
        <v>278</v>
      </c>
      <c r="B92" s="106" t="s">
        <v>126</v>
      </c>
      <c r="C92" s="107">
        <v>2054</v>
      </c>
      <c r="D92" s="108" t="s">
        <v>127</v>
      </c>
      <c r="E92" s="109"/>
      <c r="F92" s="196">
        <v>1374789.9312</v>
      </c>
      <c r="G92" s="197">
        <v>89026.831942415825</v>
      </c>
      <c r="H92" s="197">
        <v>57350.181755416634</v>
      </c>
      <c r="I92" s="197">
        <v>137148.91873384896</v>
      </c>
      <c r="J92" s="197">
        <v>0</v>
      </c>
      <c r="K92" s="197">
        <v>136292.39152941035</v>
      </c>
      <c r="L92" s="197">
        <v>70481.275200007192</v>
      </c>
      <c r="M92" s="112">
        <v>128020.48</v>
      </c>
      <c r="N92" s="197">
        <v>0</v>
      </c>
      <c r="O92" s="112">
        <v>40704</v>
      </c>
      <c r="P92" s="113"/>
      <c r="Q92" s="114"/>
      <c r="R92" s="197">
        <v>-18181.016090794034</v>
      </c>
      <c r="S92" s="111"/>
      <c r="T92" s="197">
        <v>0</v>
      </c>
      <c r="U92" s="115">
        <v>0</v>
      </c>
      <c r="V92" s="115">
        <v>0</v>
      </c>
      <c r="W92" s="116">
        <v>2015632.9942703049</v>
      </c>
    </row>
    <row r="93" spans="1:23" ht="10.5" x14ac:dyDescent="0.25">
      <c r="A93" s="106" t="s">
        <v>278</v>
      </c>
      <c r="B93" s="106" t="s">
        <v>128</v>
      </c>
      <c r="C93" s="107">
        <v>2197</v>
      </c>
      <c r="D93" s="108" t="s">
        <v>129</v>
      </c>
      <c r="E93" s="109"/>
      <c r="F93" s="196">
        <v>1320477.2425599999</v>
      </c>
      <c r="G93" s="197">
        <v>97417.460874526107</v>
      </c>
      <c r="H93" s="197">
        <v>63974.76833050212</v>
      </c>
      <c r="I93" s="197">
        <v>113945.25603227183</v>
      </c>
      <c r="J93" s="197">
        <v>0</v>
      </c>
      <c r="K93" s="197">
        <v>145847.14759999848</v>
      </c>
      <c r="L93" s="197">
        <v>45390.594666671233</v>
      </c>
      <c r="M93" s="112">
        <v>128020.48</v>
      </c>
      <c r="N93" s="197">
        <v>0</v>
      </c>
      <c r="O93" s="112">
        <v>49664</v>
      </c>
      <c r="P93" s="113"/>
      <c r="Q93" s="114"/>
      <c r="R93" s="197">
        <v>-17560.654439260088</v>
      </c>
      <c r="S93" s="111"/>
      <c r="T93" s="197">
        <v>0</v>
      </c>
      <c r="U93" s="115">
        <v>0</v>
      </c>
      <c r="V93" s="115">
        <v>0</v>
      </c>
      <c r="W93" s="116">
        <v>1947176.2956247095</v>
      </c>
    </row>
    <row r="94" spans="1:23" ht="10.5" x14ac:dyDescent="0.25">
      <c r="A94" s="122" t="s">
        <v>280</v>
      </c>
      <c r="B94" s="122"/>
      <c r="C94" s="107">
        <v>5205</v>
      </c>
      <c r="D94" s="108" t="s">
        <v>130</v>
      </c>
      <c r="E94" s="109"/>
      <c r="F94" s="196">
        <v>1354422.6729600001</v>
      </c>
      <c r="G94" s="197">
        <v>26631.699710670553</v>
      </c>
      <c r="H94" s="197">
        <v>15342.648605830871</v>
      </c>
      <c r="I94" s="197">
        <v>27692.318411657783</v>
      </c>
      <c r="J94" s="197">
        <v>0</v>
      </c>
      <c r="K94" s="197">
        <v>83682.652212102883</v>
      </c>
      <c r="L94" s="197">
        <v>1307.6668203391157</v>
      </c>
      <c r="M94" s="112">
        <v>128020.48</v>
      </c>
      <c r="N94" s="197">
        <v>0</v>
      </c>
      <c r="O94" s="112">
        <v>5529.6</v>
      </c>
      <c r="P94" s="113"/>
      <c r="Q94" s="114"/>
      <c r="R94" s="197">
        <v>0</v>
      </c>
      <c r="S94" s="111"/>
      <c r="T94" s="197">
        <v>120494.86127939846</v>
      </c>
      <c r="U94" s="115">
        <v>5939.1436053302605</v>
      </c>
      <c r="V94" s="115">
        <v>0</v>
      </c>
      <c r="W94" s="116">
        <v>1769063.7436053304</v>
      </c>
    </row>
    <row r="95" spans="1:23" ht="10.5" x14ac:dyDescent="0.25">
      <c r="A95" s="122" t="s">
        <v>280</v>
      </c>
      <c r="B95" s="122"/>
      <c r="C95" s="107">
        <v>2130</v>
      </c>
      <c r="D95" s="108" t="s">
        <v>131</v>
      </c>
      <c r="E95" s="109"/>
      <c r="F95" s="196">
        <v>183305.32415999999</v>
      </c>
      <c r="G95" s="197">
        <v>8159.1623999972117</v>
      </c>
      <c r="H95" s="197">
        <v>4166.3808000015351</v>
      </c>
      <c r="I95" s="197">
        <v>6952.3849309109191</v>
      </c>
      <c r="J95" s="197">
        <v>2406.0849119661475</v>
      </c>
      <c r="K95" s="197">
        <v>18985.211060869366</v>
      </c>
      <c r="L95" s="197">
        <v>0</v>
      </c>
      <c r="M95" s="112">
        <v>128020.48</v>
      </c>
      <c r="N95" s="197">
        <v>0</v>
      </c>
      <c r="O95" s="112">
        <v>768</v>
      </c>
      <c r="P95" s="113"/>
      <c r="Q95" s="114"/>
      <c r="R95" s="197">
        <v>0</v>
      </c>
      <c r="S95" s="111"/>
      <c r="T95" s="197">
        <v>0</v>
      </c>
      <c r="U95" s="115">
        <v>51938.446491986979</v>
      </c>
      <c r="V95" s="115">
        <v>0</v>
      </c>
      <c r="W95" s="116">
        <v>404701.47475573211</v>
      </c>
    </row>
    <row r="96" spans="1:23" ht="10.5" x14ac:dyDescent="0.25">
      <c r="A96" s="122" t="s">
        <v>280</v>
      </c>
      <c r="B96" s="122"/>
      <c r="C96" s="107">
        <v>3353</v>
      </c>
      <c r="D96" s="108" t="s">
        <v>132</v>
      </c>
      <c r="E96" s="109"/>
      <c r="F96" s="196">
        <v>648357.72063999996</v>
      </c>
      <c r="G96" s="197">
        <v>42086.420249985676</v>
      </c>
      <c r="H96" s="197">
        <v>26744.27840000984</v>
      </c>
      <c r="I96" s="197">
        <v>92610.023566691059</v>
      </c>
      <c r="J96" s="197">
        <v>451.30969799365204</v>
      </c>
      <c r="K96" s="197">
        <v>79161.022516029698</v>
      </c>
      <c r="L96" s="197">
        <v>23645.855902441388</v>
      </c>
      <c r="M96" s="112">
        <v>128020.48</v>
      </c>
      <c r="N96" s="197">
        <v>0</v>
      </c>
      <c r="O96" s="112">
        <v>2816</v>
      </c>
      <c r="P96" s="113"/>
      <c r="Q96" s="114"/>
      <c r="R96" s="197">
        <v>0</v>
      </c>
      <c r="S96" s="111"/>
      <c r="T96" s="197">
        <v>0</v>
      </c>
      <c r="U96" s="115">
        <v>0</v>
      </c>
      <c r="V96" s="115">
        <v>0</v>
      </c>
      <c r="W96" s="116">
        <v>1043893.1109731513</v>
      </c>
    </row>
    <row r="97" spans="1:23" ht="10.5" x14ac:dyDescent="0.25">
      <c r="A97" s="122" t="s">
        <v>280</v>
      </c>
      <c r="B97" s="122"/>
      <c r="C97" s="123">
        <v>3372</v>
      </c>
      <c r="D97" s="108" t="s">
        <v>133</v>
      </c>
      <c r="E97" s="109"/>
      <c r="F97" s="196">
        <v>709459.49536000006</v>
      </c>
      <c r="G97" s="197">
        <v>26666.69455999093</v>
      </c>
      <c r="H97" s="197">
        <v>15289.303040005569</v>
      </c>
      <c r="I97" s="197">
        <v>70026.202400018403</v>
      </c>
      <c r="J97" s="197">
        <v>0</v>
      </c>
      <c r="K97" s="197">
        <v>101876.61556994115</v>
      </c>
      <c r="L97" s="197">
        <v>38392.475146670622</v>
      </c>
      <c r="M97" s="112">
        <v>128020.48</v>
      </c>
      <c r="N97" s="197">
        <v>0</v>
      </c>
      <c r="O97" s="112">
        <v>3353.6</v>
      </c>
      <c r="P97" s="113"/>
      <c r="Q97" s="114"/>
      <c r="R97" s="197">
        <v>0</v>
      </c>
      <c r="S97" s="111"/>
      <c r="T97" s="197">
        <v>0</v>
      </c>
      <c r="U97" s="115">
        <v>0</v>
      </c>
      <c r="V97" s="115">
        <v>0</v>
      </c>
      <c r="W97" s="116">
        <v>1093084.8660766268</v>
      </c>
    </row>
    <row r="98" spans="1:23" ht="10.5" x14ac:dyDescent="0.25">
      <c r="A98" s="122" t="s">
        <v>280</v>
      </c>
      <c r="B98" s="122"/>
      <c r="C98" s="107">
        <v>3375</v>
      </c>
      <c r="D98" s="108" t="s">
        <v>134</v>
      </c>
      <c r="E98" s="109"/>
      <c r="F98" s="196">
        <v>665330.43584000005</v>
      </c>
      <c r="G98" s="197">
        <v>14977.568441374184</v>
      </c>
      <c r="H98" s="197">
        <v>9270.4485517275352</v>
      </c>
      <c r="I98" s="197">
        <v>1631.9852137935331</v>
      </c>
      <c r="J98" s="197">
        <v>2573.4185776189829</v>
      </c>
      <c r="K98" s="197">
        <v>67648.748897560261</v>
      </c>
      <c r="L98" s="197">
        <v>2613.7514666669294</v>
      </c>
      <c r="M98" s="112">
        <v>128020.48</v>
      </c>
      <c r="N98" s="197">
        <v>0</v>
      </c>
      <c r="O98" s="112">
        <v>2918.4</v>
      </c>
      <c r="P98" s="113"/>
      <c r="Q98" s="114"/>
      <c r="R98" s="197">
        <v>0</v>
      </c>
      <c r="S98" s="111"/>
      <c r="T98" s="197">
        <v>0</v>
      </c>
      <c r="U98" s="115">
        <v>0</v>
      </c>
      <c r="V98" s="115">
        <v>0</v>
      </c>
      <c r="W98" s="116">
        <v>894985.23698874167</v>
      </c>
    </row>
    <row r="99" spans="1:23" ht="10.5" x14ac:dyDescent="0.25">
      <c r="A99" s="122" t="s">
        <v>280</v>
      </c>
      <c r="B99" s="122"/>
      <c r="C99" s="107">
        <v>2064</v>
      </c>
      <c r="D99" s="108" t="s">
        <v>301</v>
      </c>
      <c r="E99" s="109"/>
      <c r="F99" s="196">
        <v>712854.03839999996</v>
      </c>
      <c r="G99" s="197">
        <v>88704.520641479263</v>
      </c>
      <c r="H99" s="197">
        <v>56114.637283039476</v>
      </c>
      <c r="I99" s="197">
        <v>89333.630717004649</v>
      </c>
      <c r="J99" s="197">
        <v>0</v>
      </c>
      <c r="K99" s="197">
        <v>92674.376089886675</v>
      </c>
      <c r="L99" s="197">
        <v>2008.0135384617456</v>
      </c>
      <c r="M99" s="112">
        <v>128020.48</v>
      </c>
      <c r="N99" s="197">
        <v>0</v>
      </c>
      <c r="O99" s="112">
        <v>5990.4</v>
      </c>
      <c r="P99" s="113"/>
      <c r="Q99" s="114"/>
      <c r="R99" s="197">
        <v>0</v>
      </c>
      <c r="S99" s="111"/>
      <c r="T99" s="197">
        <v>0</v>
      </c>
      <c r="U99" s="115">
        <v>28328.472586048185</v>
      </c>
      <c r="V99" s="115">
        <v>0</v>
      </c>
      <c r="W99" s="116">
        <v>1204028.5692559201</v>
      </c>
    </row>
    <row r="100" spans="1:23" ht="10.5" x14ac:dyDescent="0.25">
      <c r="A100" s="122" t="s">
        <v>280</v>
      </c>
      <c r="B100" s="122"/>
      <c r="C100" s="107">
        <v>2132</v>
      </c>
      <c r="D100" s="108" t="s">
        <v>135</v>
      </c>
      <c r="E100" s="109"/>
      <c r="F100" s="196">
        <v>611017.74719999998</v>
      </c>
      <c r="G100" s="197">
        <v>58902.240530366667</v>
      </c>
      <c r="H100" s="197">
        <v>39148.804243108265</v>
      </c>
      <c r="I100" s="197">
        <v>66690.22674034904</v>
      </c>
      <c r="J100" s="197">
        <v>7651.0250730415928</v>
      </c>
      <c r="K100" s="197">
        <v>85856.315458063633</v>
      </c>
      <c r="L100" s="197">
        <v>11025.366260870665</v>
      </c>
      <c r="M100" s="112">
        <v>128020.48</v>
      </c>
      <c r="N100" s="197">
        <v>15884.614655414924</v>
      </c>
      <c r="O100" s="112">
        <v>2867.2</v>
      </c>
      <c r="P100" s="113"/>
      <c r="Q100" s="114"/>
      <c r="R100" s="197">
        <v>0</v>
      </c>
      <c r="S100" s="111"/>
      <c r="T100" s="197">
        <v>0</v>
      </c>
      <c r="U100" s="115">
        <v>81272.271487049409</v>
      </c>
      <c r="V100" s="115">
        <v>0</v>
      </c>
      <c r="W100" s="116">
        <v>1108336.291648264</v>
      </c>
    </row>
    <row r="101" spans="1:23" ht="10.5" x14ac:dyDescent="0.25">
      <c r="A101" s="106" t="s">
        <v>278</v>
      </c>
      <c r="B101" s="106" t="s">
        <v>136</v>
      </c>
      <c r="C101" s="107">
        <v>3377</v>
      </c>
      <c r="D101" s="108" t="s">
        <v>137</v>
      </c>
      <c r="E101" s="109"/>
      <c r="F101" s="196">
        <v>1890760.47328</v>
      </c>
      <c r="G101" s="197">
        <v>152430.10169785019</v>
      </c>
      <c r="H101" s="197">
        <v>100977.27266017698</v>
      </c>
      <c r="I101" s="197">
        <v>165665.83795808547</v>
      </c>
      <c r="J101" s="197">
        <v>17192.432516737204</v>
      </c>
      <c r="K101" s="197">
        <v>213980.52210418382</v>
      </c>
      <c r="L101" s="197">
        <v>74711.596211865413</v>
      </c>
      <c r="M101" s="112">
        <v>128020.48</v>
      </c>
      <c r="N101" s="197">
        <v>0</v>
      </c>
      <c r="O101" s="112">
        <v>65024</v>
      </c>
      <c r="P101" s="113"/>
      <c r="Q101" s="114"/>
      <c r="R101" s="197">
        <v>-25251.080466716867</v>
      </c>
      <c r="S101" s="111"/>
      <c r="T101" s="197">
        <v>0</v>
      </c>
      <c r="U101" s="115">
        <v>9013.0026177191176</v>
      </c>
      <c r="V101" s="115">
        <v>0</v>
      </c>
      <c r="W101" s="116">
        <v>2792524.6385799013</v>
      </c>
    </row>
    <row r="102" spans="1:23" ht="10.5" x14ac:dyDescent="0.25">
      <c r="A102" s="106" t="s">
        <v>278</v>
      </c>
      <c r="B102" s="106" t="s">
        <v>138</v>
      </c>
      <c r="C102" s="107">
        <v>2101</v>
      </c>
      <c r="D102" s="108" t="s">
        <v>139</v>
      </c>
      <c r="E102" s="109"/>
      <c r="F102" s="196">
        <v>1188090.064</v>
      </c>
      <c r="G102" s="197">
        <v>68211.999130411481</v>
      </c>
      <c r="H102" s="197">
        <v>41745.808695667467</v>
      </c>
      <c r="I102" s="197">
        <v>110626.39304350728</v>
      </c>
      <c r="J102" s="197">
        <v>4807.9430608019265</v>
      </c>
      <c r="K102" s="197">
        <v>123493.60518828324</v>
      </c>
      <c r="L102" s="197">
        <v>44340.426666671163</v>
      </c>
      <c r="M102" s="112">
        <v>128020.48</v>
      </c>
      <c r="N102" s="197">
        <v>0</v>
      </c>
      <c r="O102" s="112">
        <v>39680</v>
      </c>
      <c r="P102" s="113"/>
      <c r="Q102" s="114"/>
      <c r="R102" s="197">
        <v>-15640.257614327096</v>
      </c>
      <c r="S102" s="111"/>
      <c r="T102" s="197">
        <v>0</v>
      </c>
      <c r="U102" s="115">
        <v>0</v>
      </c>
      <c r="V102" s="115">
        <v>0</v>
      </c>
      <c r="W102" s="116">
        <v>1733376.4621710153</v>
      </c>
    </row>
    <row r="103" spans="1:23" ht="10.5" x14ac:dyDescent="0.25">
      <c r="A103" s="122" t="s">
        <v>280</v>
      </c>
      <c r="B103" s="122"/>
      <c r="C103" s="107">
        <v>2115</v>
      </c>
      <c r="D103" s="108" t="s">
        <v>25</v>
      </c>
      <c r="E103" s="109"/>
      <c r="F103" s="196">
        <v>627990.46239999996</v>
      </c>
      <c r="G103" s="197">
        <v>24978.995999991537</v>
      </c>
      <c r="H103" s="197">
        <v>14644.896000005407</v>
      </c>
      <c r="I103" s="197">
        <v>16977.450000004468</v>
      </c>
      <c r="J103" s="197">
        <v>0</v>
      </c>
      <c r="K103" s="197">
        <v>46627.45919999951</v>
      </c>
      <c r="L103" s="197">
        <v>2649.8066172842259</v>
      </c>
      <c r="M103" s="112">
        <v>128020.48</v>
      </c>
      <c r="N103" s="197">
        <v>0</v>
      </c>
      <c r="O103" s="112">
        <v>2995.2</v>
      </c>
      <c r="P103" s="113"/>
      <c r="Q103" s="114"/>
      <c r="R103" s="197">
        <v>0</v>
      </c>
      <c r="S103" s="111"/>
      <c r="T103" s="197">
        <v>0</v>
      </c>
      <c r="U103" s="115">
        <v>21191.279376411811</v>
      </c>
      <c r="V103" s="115">
        <v>0</v>
      </c>
      <c r="W103" s="116">
        <v>886076.02959369682</v>
      </c>
    </row>
    <row r="104" spans="1:23" ht="10.5" x14ac:dyDescent="0.25">
      <c r="A104" s="122" t="s">
        <v>280</v>
      </c>
      <c r="B104" s="122"/>
      <c r="C104" s="107">
        <v>2086</v>
      </c>
      <c r="D104" s="108" t="s">
        <v>348</v>
      </c>
      <c r="E104" s="109"/>
      <c r="F104" s="196">
        <v>1259375.4678400001</v>
      </c>
      <c r="G104" s="197">
        <v>91401.308616836424</v>
      </c>
      <c r="H104" s="197">
        <v>57080.553114237737</v>
      </c>
      <c r="I104" s="197">
        <v>123147.00157304457</v>
      </c>
      <c r="J104" s="197">
        <v>19518.169395195455</v>
      </c>
      <c r="K104" s="197">
        <v>194197.39473749796</v>
      </c>
      <c r="L104" s="197">
        <v>69424.009290329588</v>
      </c>
      <c r="M104" s="112">
        <v>128020.48</v>
      </c>
      <c r="N104" s="197">
        <v>0</v>
      </c>
      <c r="O104" s="112">
        <v>11468.8</v>
      </c>
      <c r="P104" s="113"/>
      <c r="Q104" s="114"/>
      <c r="R104" s="197">
        <v>0</v>
      </c>
      <c r="S104" s="111"/>
      <c r="T104" s="197">
        <v>0</v>
      </c>
      <c r="U104" s="115">
        <v>0</v>
      </c>
      <c r="V104" s="115">
        <v>0</v>
      </c>
      <c r="W104" s="116">
        <v>1953633.1845671418</v>
      </c>
    </row>
    <row r="105" spans="1:23" ht="10.5" x14ac:dyDescent="0.25">
      <c r="A105" s="122" t="s">
        <v>281</v>
      </c>
      <c r="B105" s="122"/>
      <c r="C105" s="126">
        <v>2000</v>
      </c>
      <c r="D105" s="108" t="s">
        <v>359</v>
      </c>
      <c r="E105" s="109"/>
      <c r="F105" s="196">
        <v>896159.36256000004</v>
      </c>
      <c r="G105" s="197">
        <v>58211.786622660526</v>
      </c>
      <c r="H105" s="197">
        <v>37891.422482488058</v>
      </c>
      <c r="I105" s="197">
        <v>79530.248577340491</v>
      </c>
      <c r="J105" s="197">
        <v>9037.5942372337067</v>
      </c>
      <c r="K105" s="197">
        <v>105516.62679493561</v>
      </c>
      <c r="L105" s="197">
        <v>56269.001600005678</v>
      </c>
      <c r="M105" s="112">
        <v>128020.48</v>
      </c>
      <c r="N105" s="197">
        <v>0</v>
      </c>
      <c r="O105" s="112">
        <v>16691.2</v>
      </c>
      <c r="P105" s="113"/>
      <c r="Q105" s="114"/>
      <c r="R105" s="197">
        <v>0</v>
      </c>
      <c r="S105" s="111"/>
      <c r="T105" s="197">
        <v>0</v>
      </c>
      <c r="U105" s="115">
        <v>57149.838153088233</v>
      </c>
      <c r="V105" s="115">
        <v>0</v>
      </c>
      <c r="W105" s="116">
        <v>1444477.5610277522</v>
      </c>
    </row>
    <row r="106" spans="1:23" ht="10.5" x14ac:dyDescent="0.25">
      <c r="A106" s="122" t="s">
        <v>280</v>
      </c>
      <c r="B106" s="122"/>
      <c r="C106" s="126">
        <v>2031</v>
      </c>
      <c r="D106" s="108" t="s">
        <v>140</v>
      </c>
      <c r="E106" s="109"/>
      <c r="F106" s="196">
        <v>678908.60800000001</v>
      </c>
      <c r="G106" s="197">
        <v>94244.344975577638</v>
      </c>
      <c r="H106" s="197">
        <v>60419.421658558764</v>
      </c>
      <c r="I106" s="197">
        <v>90746.224390267816</v>
      </c>
      <c r="J106" s="197">
        <v>0</v>
      </c>
      <c r="K106" s="197">
        <v>105775.95759036034</v>
      </c>
      <c r="L106" s="197">
        <v>3977.7792000004079</v>
      </c>
      <c r="M106" s="112">
        <v>128020.48</v>
      </c>
      <c r="N106" s="197">
        <v>0</v>
      </c>
      <c r="O106" s="112">
        <v>5478.4</v>
      </c>
      <c r="P106" s="113"/>
      <c r="Q106" s="114"/>
      <c r="R106" s="197">
        <v>0</v>
      </c>
      <c r="S106" s="111"/>
      <c r="T106" s="197">
        <v>0</v>
      </c>
      <c r="U106" s="115">
        <v>0</v>
      </c>
      <c r="V106" s="115">
        <v>0</v>
      </c>
      <c r="W106" s="116">
        <v>1167571.2158147651</v>
      </c>
    </row>
    <row r="107" spans="1:23" ht="10.5" x14ac:dyDescent="0.25">
      <c r="A107" s="106" t="s">
        <v>278</v>
      </c>
      <c r="B107" s="106" t="s">
        <v>141</v>
      </c>
      <c r="C107" s="107">
        <v>3365</v>
      </c>
      <c r="D107" s="108" t="s">
        <v>142</v>
      </c>
      <c r="E107" s="109"/>
      <c r="F107" s="196">
        <v>1208457.3222399999</v>
      </c>
      <c r="G107" s="197">
        <v>67824.387770450354</v>
      </c>
      <c r="H107" s="197">
        <v>42845.851454054784</v>
      </c>
      <c r="I107" s="197">
        <v>55878.131271323924</v>
      </c>
      <c r="J107" s="197">
        <v>0</v>
      </c>
      <c r="K107" s="197">
        <v>137585.90728235149</v>
      </c>
      <c r="L107" s="197">
        <v>49753.965961721267</v>
      </c>
      <c r="M107" s="112">
        <v>128020.48</v>
      </c>
      <c r="N107" s="197">
        <v>0</v>
      </c>
      <c r="O107" s="112">
        <v>7270.4</v>
      </c>
      <c r="P107" s="113"/>
      <c r="Q107" s="114"/>
      <c r="R107" s="197">
        <v>-15895.575607970237</v>
      </c>
      <c r="S107" s="111"/>
      <c r="T107" s="197">
        <v>0</v>
      </c>
      <c r="U107" s="115">
        <v>0</v>
      </c>
      <c r="V107" s="115">
        <v>0</v>
      </c>
      <c r="W107" s="116">
        <v>1681740.8703719315</v>
      </c>
    </row>
    <row r="108" spans="1:23" ht="10.5" x14ac:dyDescent="0.25">
      <c r="A108" s="106" t="s">
        <v>278</v>
      </c>
      <c r="B108" s="106" t="s">
        <v>143</v>
      </c>
      <c r="C108" s="107">
        <v>5202</v>
      </c>
      <c r="D108" s="108" t="s">
        <v>144</v>
      </c>
      <c r="E108" s="109"/>
      <c r="F108" s="196">
        <v>692486.78015999997</v>
      </c>
      <c r="G108" s="197">
        <v>34550.527199988304</v>
      </c>
      <c r="H108" s="197">
        <v>21603.456000007955</v>
      </c>
      <c r="I108" s="197">
        <v>19823.171200005228</v>
      </c>
      <c r="J108" s="197">
        <v>0</v>
      </c>
      <c r="K108" s="197">
        <v>66149.529599999296</v>
      </c>
      <c r="L108" s="197">
        <v>2720.4352000002737</v>
      </c>
      <c r="M108" s="112">
        <v>128020.48</v>
      </c>
      <c r="N108" s="197">
        <v>0</v>
      </c>
      <c r="O108" s="112">
        <v>3584</v>
      </c>
      <c r="P108" s="113"/>
      <c r="Q108" s="114"/>
      <c r="R108" s="197">
        <v>-9073.2233116263087</v>
      </c>
      <c r="S108" s="111"/>
      <c r="T108" s="197">
        <v>0</v>
      </c>
      <c r="U108" s="115">
        <v>0</v>
      </c>
      <c r="V108" s="115">
        <v>0</v>
      </c>
      <c r="W108" s="116">
        <v>959865.1560483746</v>
      </c>
    </row>
    <row r="109" spans="1:23" ht="10.5" x14ac:dyDescent="0.25">
      <c r="A109" s="122" t="s">
        <v>280</v>
      </c>
      <c r="B109" s="122"/>
      <c r="C109" s="123">
        <v>2003</v>
      </c>
      <c r="D109" s="108" t="s">
        <v>145</v>
      </c>
      <c r="E109" s="109"/>
      <c r="F109" s="196">
        <v>648357.72063999996</v>
      </c>
      <c r="G109" s="197">
        <v>74893.298083876987</v>
      </c>
      <c r="H109" s="197">
        <v>45623.688866358185</v>
      </c>
      <c r="I109" s="197">
        <v>93623.611527829489</v>
      </c>
      <c r="J109" s="197">
        <v>4138.8401572100765</v>
      </c>
      <c r="K109" s="197">
        <v>78994.674162962125</v>
      </c>
      <c r="L109" s="197">
        <v>3713.8902167601559</v>
      </c>
      <c r="M109" s="112">
        <v>128020.48</v>
      </c>
      <c r="N109" s="197">
        <v>0</v>
      </c>
      <c r="O109" s="112">
        <v>4940.8</v>
      </c>
      <c r="P109" s="113"/>
      <c r="Q109" s="114"/>
      <c r="R109" s="197">
        <v>0</v>
      </c>
      <c r="S109" s="111"/>
      <c r="T109" s="197">
        <v>0</v>
      </c>
      <c r="U109" s="115">
        <v>78818.489586512675</v>
      </c>
      <c r="V109" s="115">
        <v>0</v>
      </c>
      <c r="W109" s="116">
        <v>1161125.4932415099</v>
      </c>
    </row>
    <row r="110" spans="1:23" ht="10.5" x14ac:dyDescent="0.25">
      <c r="A110" s="106" t="s">
        <v>278</v>
      </c>
      <c r="B110" s="106" t="s">
        <v>146</v>
      </c>
      <c r="C110" s="107">
        <v>2140</v>
      </c>
      <c r="D110" s="108" t="s">
        <v>147</v>
      </c>
      <c r="E110" s="109"/>
      <c r="F110" s="196">
        <v>1405340.81856</v>
      </c>
      <c r="G110" s="197">
        <v>38969.462271831413</v>
      </c>
      <c r="H110" s="197">
        <v>23155.548955348288</v>
      </c>
      <c r="I110" s="197">
        <v>30100.203611658402</v>
      </c>
      <c r="J110" s="197">
        <v>0</v>
      </c>
      <c r="K110" s="197">
        <v>110796.11163870853</v>
      </c>
      <c r="L110" s="197">
        <v>6283.214455814591</v>
      </c>
      <c r="M110" s="112">
        <v>128020.48</v>
      </c>
      <c r="N110" s="197">
        <v>0</v>
      </c>
      <c r="O110" s="112">
        <v>21581.75</v>
      </c>
      <c r="P110" s="113"/>
      <c r="Q110" s="114"/>
      <c r="R110" s="197">
        <v>-18157.221377238846</v>
      </c>
      <c r="S110" s="111"/>
      <c r="T110" s="197">
        <v>81004.160506638771</v>
      </c>
      <c r="U110" s="115">
        <v>0</v>
      </c>
      <c r="V110" s="115">
        <v>0</v>
      </c>
      <c r="W110" s="116">
        <v>1827094.5286227611</v>
      </c>
    </row>
    <row r="111" spans="1:23" ht="10.5" x14ac:dyDescent="0.25">
      <c r="A111" s="106" t="s">
        <v>278</v>
      </c>
      <c r="B111" s="106" t="s">
        <v>148</v>
      </c>
      <c r="C111" s="107">
        <v>2174</v>
      </c>
      <c r="D111" s="108" t="s">
        <v>149</v>
      </c>
      <c r="E111" s="109"/>
      <c r="F111" s="196">
        <v>1395157.1894400001</v>
      </c>
      <c r="G111" s="197">
        <v>32122.560474205959</v>
      </c>
      <c r="H111" s="197">
        <v>20444.330810609848</v>
      </c>
      <c r="I111" s="197">
        <v>23703.14129350023</v>
      </c>
      <c r="J111" s="197">
        <v>0</v>
      </c>
      <c r="K111" s="197">
        <v>100231.53447999895</v>
      </c>
      <c r="L111" s="197">
        <v>1343.2007932395741</v>
      </c>
      <c r="M111" s="112">
        <v>128020.48</v>
      </c>
      <c r="N111" s="197">
        <v>0</v>
      </c>
      <c r="O111" s="112">
        <v>33536</v>
      </c>
      <c r="P111" s="113"/>
      <c r="Q111" s="114"/>
      <c r="R111" s="197">
        <v>-17971.676469668837</v>
      </c>
      <c r="S111" s="111"/>
      <c r="T111" s="197">
        <v>109432.56270844536</v>
      </c>
      <c r="U111" s="115">
        <v>0</v>
      </c>
      <c r="V111" s="115">
        <v>0</v>
      </c>
      <c r="W111" s="116">
        <v>1826019.3235303313</v>
      </c>
    </row>
    <row r="112" spans="1:23" ht="10.5" x14ac:dyDescent="0.25">
      <c r="A112" s="106" t="s">
        <v>278</v>
      </c>
      <c r="B112" s="106" t="s">
        <v>150</v>
      </c>
      <c r="C112" s="107">
        <v>2055</v>
      </c>
      <c r="D112" s="108" t="s">
        <v>151</v>
      </c>
      <c r="E112" s="109"/>
      <c r="F112" s="196">
        <v>1018362.912</v>
      </c>
      <c r="G112" s="197">
        <v>57058.469999980545</v>
      </c>
      <c r="H112" s="197">
        <v>36479.52000001345</v>
      </c>
      <c r="I112" s="197">
        <v>59871.420000015634</v>
      </c>
      <c r="J112" s="197">
        <v>0</v>
      </c>
      <c r="K112" s="197">
        <v>115518.47999999879</v>
      </c>
      <c r="L112" s="197">
        <v>20003.200000002013</v>
      </c>
      <c r="M112" s="112">
        <v>128020.48</v>
      </c>
      <c r="N112" s="197">
        <v>0</v>
      </c>
      <c r="O112" s="112">
        <v>23952</v>
      </c>
      <c r="P112" s="113"/>
      <c r="Q112" s="114"/>
      <c r="R112" s="197">
        <v>-13394.351204298095</v>
      </c>
      <c r="S112" s="111"/>
      <c r="T112" s="197">
        <v>0</v>
      </c>
      <c r="U112" s="115">
        <v>0</v>
      </c>
      <c r="V112" s="115">
        <v>0</v>
      </c>
      <c r="W112" s="116">
        <v>1445872.1307957123</v>
      </c>
    </row>
    <row r="113" spans="1:23" ht="10.5" x14ac:dyDescent="0.25">
      <c r="A113" s="122" t="s">
        <v>280</v>
      </c>
      <c r="B113" s="122"/>
      <c r="C113" s="123">
        <v>2178</v>
      </c>
      <c r="D113" s="108" t="s">
        <v>152</v>
      </c>
      <c r="E113" s="109"/>
      <c r="F113" s="196">
        <v>1327266.32864</v>
      </c>
      <c r="G113" s="197">
        <v>40463.301450732535</v>
      </c>
      <c r="H113" s="197">
        <v>26148.660728367857</v>
      </c>
      <c r="I113" s="197">
        <v>34076.919096526362</v>
      </c>
      <c r="J113" s="197">
        <v>0</v>
      </c>
      <c r="K113" s="197">
        <v>142291.39014797538</v>
      </c>
      <c r="L113" s="197">
        <v>1972.3155200002006</v>
      </c>
      <c r="M113" s="112">
        <v>128020.48</v>
      </c>
      <c r="N113" s="197">
        <v>0</v>
      </c>
      <c r="O113" s="112">
        <v>6144</v>
      </c>
      <c r="P113" s="113"/>
      <c r="Q113" s="114"/>
      <c r="R113" s="197">
        <v>0</v>
      </c>
      <c r="S113" s="111"/>
      <c r="T113" s="197">
        <v>22115.604416397735</v>
      </c>
      <c r="U113" s="115">
        <v>3101.9918204999994</v>
      </c>
      <c r="V113" s="115">
        <v>0</v>
      </c>
      <c r="W113" s="116">
        <v>1731600.9918205</v>
      </c>
    </row>
    <row r="114" spans="1:23" ht="10.5" x14ac:dyDescent="0.25">
      <c r="A114" s="122" t="s">
        <v>280</v>
      </c>
      <c r="B114" s="122"/>
      <c r="C114" s="107">
        <v>3366</v>
      </c>
      <c r="D114" s="108" t="s">
        <v>302</v>
      </c>
      <c r="E114" s="109"/>
      <c r="F114" s="196">
        <v>644963.17760000005</v>
      </c>
      <c r="G114" s="197">
        <v>37786.814153833286</v>
      </c>
      <c r="H114" s="197">
        <v>23856.124061547249</v>
      </c>
      <c r="I114" s="197">
        <v>14724.919712824396</v>
      </c>
      <c r="J114" s="197">
        <v>0</v>
      </c>
      <c r="K114" s="197">
        <v>74914.080143711792</v>
      </c>
      <c r="L114" s="197">
        <v>10687.77037575867</v>
      </c>
      <c r="M114" s="112">
        <v>128020.48</v>
      </c>
      <c r="N114" s="197">
        <v>0</v>
      </c>
      <c r="O114" s="112">
        <v>3225.6</v>
      </c>
      <c r="P114" s="113"/>
      <c r="Q114" s="114"/>
      <c r="R114" s="197">
        <v>0</v>
      </c>
      <c r="S114" s="111"/>
      <c r="T114" s="197">
        <v>0</v>
      </c>
      <c r="U114" s="115">
        <v>4931.6164148630342</v>
      </c>
      <c r="V114" s="115">
        <v>0</v>
      </c>
      <c r="W114" s="116">
        <v>943110.58246253838</v>
      </c>
    </row>
    <row r="115" spans="1:23" ht="10.5" x14ac:dyDescent="0.25">
      <c r="A115" s="122" t="s">
        <v>280</v>
      </c>
      <c r="B115" s="122"/>
      <c r="C115" s="123">
        <v>2077</v>
      </c>
      <c r="D115" s="108" t="s">
        <v>153</v>
      </c>
      <c r="E115" s="109"/>
      <c r="F115" s="196">
        <v>634779.54848</v>
      </c>
      <c r="G115" s="197">
        <v>67690.828799976924</v>
      </c>
      <c r="H115" s="197">
        <v>42246.758400015518</v>
      </c>
      <c r="I115" s="197">
        <v>95365.256000025125</v>
      </c>
      <c r="J115" s="197">
        <v>0</v>
      </c>
      <c r="K115" s="197">
        <v>54671.616429629066</v>
      </c>
      <c r="L115" s="197">
        <v>2598.2599664673276</v>
      </c>
      <c r="M115" s="112">
        <v>128020.48</v>
      </c>
      <c r="N115" s="197">
        <v>0</v>
      </c>
      <c r="O115" s="112">
        <v>3686.4</v>
      </c>
      <c r="P115" s="113"/>
      <c r="Q115" s="114"/>
      <c r="R115" s="197">
        <v>0</v>
      </c>
      <c r="S115" s="111"/>
      <c r="T115" s="197">
        <v>0</v>
      </c>
      <c r="U115" s="115">
        <v>13639.818964386242</v>
      </c>
      <c r="V115" s="115">
        <v>0</v>
      </c>
      <c r="W115" s="116">
        <v>1042698.9670405001</v>
      </c>
    </row>
    <row r="116" spans="1:23" ht="10.5" x14ac:dyDescent="0.25">
      <c r="A116" s="106" t="s">
        <v>278</v>
      </c>
      <c r="B116" s="106" t="s">
        <v>154</v>
      </c>
      <c r="C116" s="107">
        <v>2146</v>
      </c>
      <c r="D116" s="108" t="s">
        <v>155</v>
      </c>
      <c r="E116" s="109"/>
      <c r="F116" s="196">
        <v>2019753.1088</v>
      </c>
      <c r="G116" s="197">
        <v>67181.58066664364</v>
      </c>
      <c r="H116" s="197">
        <v>42473.461333348816</v>
      </c>
      <c r="I116" s="197">
        <v>14478.705111114927</v>
      </c>
      <c r="J116" s="197">
        <v>0</v>
      </c>
      <c r="K116" s="197">
        <v>201340.54266666458</v>
      </c>
      <c r="L116" s="197">
        <v>4567.2712892254322</v>
      </c>
      <c r="M116" s="112">
        <v>128020.48</v>
      </c>
      <c r="N116" s="197">
        <v>0</v>
      </c>
      <c r="O116" s="231">
        <v>36052.75</v>
      </c>
      <c r="P116" s="113"/>
      <c r="Q116" s="114"/>
      <c r="R116" s="197">
        <v>-26187.397806592482</v>
      </c>
      <c r="S116" s="111"/>
      <c r="T116" s="197">
        <v>143159.85013300276</v>
      </c>
      <c r="U116" s="115">
        <v>2071.6815962498076</v>
      </c>
      <c r="V116" s="115">
        <v>0</v>
      </c>
      <c r="W116" s="116">
        <v>2632912.0337896575</v>
      </c>
    </row>
    <row r="117" spans="1:23" ht="10.5" x14ac:dyDescent="0.25">
      <c r="A117" s="122" t="s">
        <v>280</v>
      </c>
      <c r="B117" s="122"/>
      <c r="C117" s="123">
        <v>2023</v>
      </c>
      <c r="D117" s="122" t="s">
        <v>156</v>
      </c>
      <c r="E117" s="109"/>
      <c r="F117" s="196">
        <v>1035335.6272</v>
      </c>
      <c r="G117" s="197">
        <v>114046.65363632476</v>
      </c>
      <c r="H117" s="197">
        <v>74542.834036390967</v>
      </c>
      <c r="I117" s="197">
        <v>132918.08167276232</v>
      </c>
      <c r="J117" s="197">
        <v>21256.709039700934</v>
      </c>
      <c r="K117" s="197">
        <v>171272.19083333155</v>
      </c>
      <c r="L117" s="197">
        <v>59375.939308480629</v>
      </c>
      <c r="M117" s="112">
        <v>128020.48</v>
      </c>
      <c r="N117" s="197">
        <v>0</v>
      </c>
      <c r="O117" s="112">
        <v>7424</v>
      </c>
      <c r="P117" s="113"/>
      <c r="Q117" s="114"/>
      <c r="R117" s="197">
        <v>0</v>
      </c>
      <c r="S117" s="111"/>
      <c r="T117" s="197">
        <v>0</v>
      </c>
      <c r="U117" s="115">
        <v>0</v>
      </c>
      <c r="V117" s="115">
        <v>0</v>
      </c>
      <c r="W117" s="116">
        <v>1744192.515726991</v>
      </c>
    </row>
    <row r="118" spans="1:23" ht="10.5" x14ac:dyDescent="0.25">
      <c r="A118" s="122" t="s">
        <v>280</v>
      </c>
      <c r="B118" s="122"/>
      <c r="C118" s="123">
        <v>2025</v>
      </c>
      <c r="D118" s="122" t="s">
        <v>51</v>
      </c>
      <c r="E118" s="109"/>
      <c r="F118" s="196">
        <v>1242402.7526400001</v>
      </c>
      <c r="G118" s="197">
        <v>91203.202743424568</v>
      </c>
      <c r="H118" s="197">
        <v>58416.046642953326</v>
      </c>
      <c r="I118" s="197">
        <v>153552.94150370546</v>
      </c>
      <c r="J118" s="197">
        <v>0</v>
      </c>
      <c r="K118" s="197">
        <v>162254.44364280274</v>
      </c>
      <c r="L118" s="197">
        <v>81855.986428924065</v>
      </c>
      <c r="M118" s="112">
        <v>128020.48</v>
      </c>
      <c r="N118" s="197">
        <v>0</v>
      </c>
      <c r="O118" s="112">
        <v>6502.4</v>
      </c>
      <c r="P118" s="113"/>
      <c r="Q118" s="114"/>
      <c r="R118" s="197">
        <v>0</v>
      </c>
      <c r="S118" s="111"/>
      <c r="T118" s="197">
        <v>0</v>
      </c>
      <c r="U118" s="115">
        <v>0</v>
      </c>
      <c r="V118" s="115">
        <v>0</v>
      </c>
      <c r="W118" s="116">
        <v>1924208.2536018102</v>
      </c>
    </row>
    <row r="119" spans="1:23" ht="10.5" x14ac:dyDescent="0.25">
      <c r="A119" s="122" t="s">
        <v>280</v>
      </c>
      <c r="B119" s="122"/>
      <c r="C119" s="123">
        <v>3369</v>
      </c>
      <c r="D119" s="108" t="s">
        <v>157</v>
      </c>
      <c r="E119" s="109"/>
      <c r="F119" s="196">
        <v>706064.95232000004</v>
      </c>
      <c r="G119" s="197">
        <v>24798.169971006093</v>
      </c>
      <c r="H119" s="197">
        <v>16401.46439420895</v>
      </c>
      <c r="I119" s="197">
        <v>46983.361545906031</v>
      </c>
      <c r="J119" s="197">
        <v>550.83594573139101</v>
      </c>
      <c r="K119" s="197">
        <v>94960.340924549906</v>
      </c>
      <c r="L119" s="197">
        <v>50839.593707870416</v>
      </c>
      <c r="M119" s="112">
        <v>128020.48</v>
      </c>
      <c r="N119" s="197">
        <v>0</v>
      </c>
      <c r="O119" s="112">
        <v>3891.2</v>
      </c>
      <c r="P119" s="113"/>
      <c r="Q119" s="114"/>
      <c r="R119" s="197">
        <v>0</v>
      </c>
      <c r="S119" s="111"/>
      <c r="T119" s="197">
        <v>0</v>
      </c>
      <c r="U119" s="115">
        <v>0</v>
      </c>
      <c r="V119" s="115">
        <v>0</v>
      </c>
      <c r="W119" s="116">
        <v>1072510.3988092728</v>
      </c>
    </row>
    <row r="120" spans="1:23" ht="10.5" x14ac:dyDescent="0.25">
      <c r="A120" s="122" t="s">
        <v>280</v>
      </c>
      <c r="B120" s="122"/>
      <c r="C120" s="107">
        <v>3333</v>
      </c>
      <c r="D120" s="108" t="s">
        <v>158</v>
      </c>
      <c r="E120" s="109"/>
      <c r="F120" s="196">
        <v>695881.32319999998</v>
      </c>
      <c r="G120" s="197">
        <v>25508.492470579535</v>
      </c>
      <c r="H120" s="197">
        <v>15437.763764711523</v>
      </c>
      <c r="I120" s="197">
        <v>47066.642758633032</v>
      </c>
      <c r="J120" s="197">
        <v>0</v>
      </c>
      <c r="K120" s="197">
        <v>82674.320449703271</v>
      </c>
      <c r="L120" s="197">
        <v>7517.8693333341007</v>
      </c>
      <c r="M120" s="112">
        <v>128020.48</v>
      </c>
      <c r="N120" s="197">
        <v>0</v>
      </c>
      <c r="O120" s="112">
        <v>3200</v>
      </c>
      <c r="P120" s="113"/>
      <c r="Q120" s="114"/>
      <c r="R120" s="197">
        <v>0</v>
      </c>
      <c r="S120" s="111"/>
      <c r="T120" s="197">
        <v>0</v>
      </c>
      <c r="U120" s="115">
        <v>0</v>
      </c>
      <c r="V120" s="115">
        <v>0</v>
      </c>
      <c r="W120" s="116">
        <v>1005306.8919769615</v>
      </c>
    </row>
    <row r="121" spans="1:23" ht="10.5" x14ac:dyDescent="0.25">
      <c r="A121" s="122" t="s">
        <v>280</v>
      </c>
      <c r="B121" s="122"/>
      <c r="C121" s="107">
        <v>3373</v>
      </c>
      <c r="D121" s="108" t="s">
        <v>159</v>
      </c>
      <c r="E121" s="109"/>
      <c r="F121" s="196">
        <v>410739.70783999999</v>
      </c>
      <c r="G121" s="197">
        <v>19953.554961283491</v>
      </c>
      <c r="H121" s="197">
        <v>13116.937083875764</v>
      </c>
      <c r="I121" s="197">
        <v>34324.603961299377</v>
      </c>
      <c r="J121" s="197">
        <v>0</v>
      </c>
      <c r="K121" s="197">
        <v>26557.698551999725</v>
      </c>
      <c r="L121" s="197">
        <v>2673.9515733336066</v>
      </c>
      <c r="M121" s="112">
        <v>128020.48</v>
      </c>
      <c r="N121" s="197">
        <v>0</v>
      </c>
      <c r="O121" s="112">
        <v>2483.1999999999998</v>
      </c>
      <c r="P121" s="113"/>
      <c r="Q121" s="114"/>
      <c r="R121" s="197">
        <v>0</v>
      </c>
      <c r="S121" s="111"/>
      <c r="T121" s="197">
        <v>0</v>
      </c>
      <c r="U121" s="115">
        <v>23603.39557881275</v>
      </c>
      <c r="V121" s="115">
        <v>0</v>
      </c>
      <c r="W121" s="116">
        <v>661473.52955060476</v>
      </c>
    </row>
    <row r="122" spans="1:23" ht="10.5" x14ac:dyDescent="0.25">
      <c r="A122" s="122" t="s">
        <v>280</v>
      </c>
      <c r="B122" s="122"/>
      <c r="C122" s="107">
        <v>3334</v>
      </c>
      <c r="D122" s="108" t="s">
        <v>160</v>
      </c>
      <c r="E122" s="109"/>
      <c r="F122" s="196">
        <v>712854.03839999996</v>
      </c>
      <c r="G122" s="197">
        <v>57941.87791302376</v>
      </c>
      <c r="H122" s="197">
        <v>37988.685913057452</v>
      </c>
      <c r="I122" s="197">
        <v>83983.000347848138</v>
      </c>
      <c r="J122" s="197">
        <v>0</v>
      </c>
      <c r="K122" s="197">
        <v>99807.966719998949</v>
      </c>
      <c r="L122" s="197">
        <v>26153.336406782309</v>
      </c>
      <c r="M122" s="112">
        <v>128020.48</v>
      </c>
      <c r="N122" s="197">
        <v>0</v>
      </c>
      <c r="O122" s="112">
        <v>3123.2</v>
      </c>
      <c r="P122" s="113"/>
      <c r="Q122" s="114"/>
      <c r="R122" s="197">
        <v>0</v>
      </c>
      <c r="S122" s="111"/>
      <c r="T122" s="197">
        <v>0</v>
      </c>
      <c r="U122" s="115">
        <v>0</v>
      </c>
      <c r="V122" s="115">
        <v>0</v>
      </c>
      <c r="W122" s="116">
        <v>1149872.5857007105</v>
      </c>
    </row>
    <row r="123" spans="1:23" ht="10.5" x14ac:dyDescent="0.25">
      <c r="A123" s="122" t="s">
        <v>280</v>
      </c>
      <c r="B123" s="122"/>
      <c r="C123" s="107">
        <v>3335</v>
      </c>
      <c r="D123" s="108" t="s">
        <v>161</v>
      </c>
      <c r="E123" s="109"/>
      <c r="F123" s="196">
        <v>1062491.9715199999</v>
      </c>
      <c r="G123" s="197">
        <v>87472.682414604336</v>
      </c>
      <c r="H123" s="197">
        <v>56349.014400020664</v>
      </c>
      <c r="I123" s="197">
        <v>133122.63767808388</v>
      </c>
      <c r="J123" s="197">
        <v>0</v>
      </c>
      <c r="K123" s="197">
        <v>132444.26461538323</v>
      </c>
      <c r="L123" s="197">
        <v>38818.209920003996</v>
      </c>
      <c r="M123" s="112">
        <v>128020.48</v>
      </c>
      <c r="N123" s="197">
        <v>0</v>
      </c>
      <c r="O123" s="112">
        <v>5683.2</v>
      </c>
      <c r="P123" s="113"/>
      <c r="Q123" s="114"/>
      <c r="R123" s="197">
        <v>0</v>
      </c>
      <c r="S123" s="111"/>
      <c r="T123" s="197">
        <v>0</v>
      </c>
      <c r="U123" s="115">
        <v>0</v>
      </c>
      <c r="V123" s="115">
        <v>0</v>
      </c>
      <c r="W123" s="116">
        <v>1644402.4605480961</v>
      </c>
    </row>
    <row r="124" spans="1:23" ht="10.5" x14ac:dyDescent="0.25">
      <c r="A124" s="122" t="s">
        <v>280</v>
      </c>
      <c r="B124" s="122"/>
      <c r="C124" s="107">
        <v>3354</v>
      </c>
      <c r="D124" s="108" t="s">
        <v>162</v>
      </c>
      <c r="E124" s="109"/>
      <c r="F124" s="196">
        <v>699275.86624</v>
      </c>
      <c r="G124" s="197">
        <v>27933.314769221219</v>
      </c>
      <c r="H124" s="197">
        <v>18067.505723083577</v>
      </c>
      <c r="I124" s="197">
        <v>60264.640800015884</v>
      </c>
      <c r="J124" s="197">
        <v>0</v>
      </c>
      <c r="K124" s="197">
        <v>76587.42444137852</v>
      </c>
      <c r="L124" s="197">
        <v>38266.571110116318</v>
      </c>
      <c r="M124" s="112">
        <v>128020.48</v>
      </c>
      <c r="N124" s="197">
        <v>0</v>
      </c>
      <c r="O124" s="112">
        <v>3225.6</v>
      </c>
      <c r="P124" s="113"/>
      <c r="Q124" s="114"/>
      <c r="R124" s="197">
        <v>0</v>
      </c>
      <c r="S124" s="111"/>
      <c r="T124" s="197">
        <v>0</v>
      </c>
      <c r="U124" s="115">
        <v>0</v>
      </c>
      <c r="V124" s="115">
        <v>0</v>
      </c>
      <c r="W124" s="116">
        <v>1051641.4030838157</v>
      </c>
    </row>
    <row r="125" spans="1:23" ht="10.5" x14ac:dyDescent="0.25">
      <c r="A125" s="122" t="s">
        <v>280</v>
      </c>
      <c r="B125" s="122"/>
      <c r="C125" s="107">
        <v>3351</v>
      </c>
      <c r="D125" s="108" t="s">
        <v>163</v>
      </c>
      <c r="E125" s="109"/>
      <c r="F125" s="196">
        <v>695881.32319999998</v>
      </c>
      <c r="G125" s="197">
        <v>14241.194482753768</v>
      </c>
      <c r="H125" s="197">
        <v>9211.3257931068256</v>
      </c>
      <c r="I125" s="197">
        <v>35875.689931043933</v>
      </c>
      <c r="J125" s="197">
        <v>0</v>
      </c>
      <c r="K125" s="197">
        <v>75287.333063583035</v>
      </c>
      <c r="L125" s="197">
        <v>4077.2236800004184</v>
      </c>
      <c r="M125" s="112">
        <v>128020.48</v>
      </c>
      <c r="N125" s="197">
        <v>0</v>
      </c>
      <c r="O125" s="112">
        <v>2669.65</v>
      </c>
      <c r="P125" s="113"/>
      <c r="Q125" s="114"/>
      <c r="R125" s="197">
        <v>0</v>
      </c>
      <c r="S125" s="111"/>
      <c r="T125" s="197">
        <v>0</v>
      </c>
      <c r="U125" s="115">
        <v>0</v>
      </c>
      <c r="V125" s="115">
        <v>0</v>
      </c>
      <c r="W125" s="116">
        <v>965264.22015048785</v>
      </c>
    </row>
    <row r="126" spans="1:23" ht="10.5" x14ac:dyDescent="0.25">
      <c r="A126" s="122" t="s">
        <v>280</v>
      </c>
      <c r="B126" s="122"/>
      <c r="C126" s="123">
        <v>2032</v>
      </c>
      <c r="D126" s="108" t="s">
        <v>343</v>
      </c>
      <c r="E126" s="109"/>
      <c r="F126" s="196">
        <v>852030.30304000003</v>
      </c>
      <c r="G126" s="197">
        <v>88141.887007084675</v>
      </c>
      <c r="H126" s="197">
        <v>56677.52545140413</v>
      </c>
      <c r="I126" s="197">
        <v>104762.13475417782</v>
      </c>
      <c r="J126" s="197">
        <v>768.89731217891051</v>
      </c>
      <c r="K126" s="197">
        <v>130906.32140759355</v>
      </c>
      <c r="L126" s="197">
        <v>13711.520846638165</v>
      </c>
      <c r="M126" s="112">
        <v>128020.48</v>
      </c>
      <c r="N126" s="197">
        <v>0</v>
      </c>
      <c r="O126" s="112">
        <v>6963.2</v>
      </c>
      <c r="P126" s="113"/>
      <c r="Q126" s="114"/>
      <c r="R126" s="197">
        <v>0</v>
      </c>
      <c r="S126" s="111"/>
      <c r="T126" s="197">
        <v>0</v>
      </c>
      <c r="U126" s="115">
        <v>0</v>
      </c>
      <c r="V126" s="115">
        <v>0</v>
      </c>
      <c r="W126" s="116">
        <v>1381982.2698190773</v>
      </c>
    </row>
    <row r="127" spans="1:23" ht="10.5" x14ac:dyDescent="0.25">
      <c r="A127" s="122" t="s">
        <v>280</v>
      </c>
      <c r="B127" s="122"/>
      <c r="C127" s="107">
        <v>3352</v>
      </c>
      <c r="D127" s="108" t="s">
        <v>164</v>
      </c>
      <c r="E127" s="109"/>
      <c r="F127" s="196">
        <v>682303.15104000003</v>
      </c>
      <c r="G127" s="197">
        <v>29054.172923990111</v>
      </c>
      <c r="H127" s="197">
        <v>16886.701440006189</v>
      </c>
      <c r="I127" s="197">
        <v>56319.159624014821</v>
      </c>
      <c r="J127" s="197">
        <v>0</v>
      </c>
      <c r="K127" s="197">
        <v>49034.365982608186</v>
      </c>
      <c r="L127" s="197">
        <v>7544.6187105890076</v>
      </c>
      <c r="M127" s="112">
        <v>128020.48</v>
      </c>
      <c r="N127" s="197">
        <v>0</v>
      </c>
      <c r="O127" s="112">
        <v>2585.6</v>
      </c>
      <c r="P127" s="113"/>
      <c r="Q127" s="114"/>
      <c r="R127" s="197">
        <v>0</v>
      </c>
      <c r="S127" s="111"/>
      <c r="T127" s="197">
        <v>0</v>
      </c>
      <c r="U127" s="115">
        <v>0</v>
      </c>
      <c r="V127" s="115">
        <v>0</v>
      </c>
      <c r="W127" s="116">
        <v>971748.24972120824</v>
      </c>
    </row>
    <row r="128" spans="1:23" ht="10.5" x14ac:dyDescent="0.25">
      <c r="A128" s="122" t="s">
        <v>280</v>
      </c>
      <c r="B128" s="122"/>
      <c r="C128" s="107">
        <v>5208</v>
      </c>
      <c r="D128" s="108" t="s">
        <v>165</v>
      </c>
      <c r="E128" s="109"/>
      <c r="F128" s="196">
        <v>1401946.2755199999</v>
      </c>
      <c r="G128" s="197">
        <v>78215.102342419312</v>
      </c>
      <c r="H128" s="197">
        <v>49924.533410090226</v>
      </c>
      <c r="I128" s="197">
        <v>145682.56207581764</v>
      </c>
      <c r="J128" s="197">
        <v>0</v>
      </c>
      <c r="K128" s="197">
        <v>122947.90381176342</v>
      </c>
      <c r="L128" s="197">
        <v>29281.795448891822</v>
      </c>
      <c r="M128" s="112">
        <v>128020.48</v>
      </c>
      <c r="N128" s="197">
        <v>0</v>
      </c>
      <c r="O128" s="112">
        <v>8908.7999999999993</v>
      </c>
      <c r="P128" s="113"/>
      <c r="Q128" s="114"/>
      <c r="R128" s="197">
        <v>0</v>
      </c>
      <c r="S128" s="111"/>
      <c r="T128" s="197">
        <v>0</v>
      </c>
      <c r="U128" s="115">
        <v>249.24302740581334</v>
      </c>
      <c r="V128" s="115">
        <v>0</v>
      </c>
      <c r="W128" s="116">
        <v>1965176.6956363884</v>
      </c>
    </row>
    <row r="129" spans="1:23" ht="10.5" x14ac:dyDescent="0.25">
      <c r="A129" s="122" t="s">
        <v>280</v>
      </c>
      <c r="B129" s="122"/>
      <c r="C129" s="107">
        <v>3367</v>
      </c>
      <c r="D129" s="108" t="s">
        <v>166</v>
      </c>
      <c r="E129" s="109"/>
      <c r="F129" s="196">
        <v>658541.34976000001</v>
      </c>
      <c r="G129" s="197">
        <v>13747.927959794306</v>
      </c>
      <c r="H129" s="197">
        <v>7488.2331015102882</v>
      </c>
      <c r="I129" s="197">
        <v>10725.878302540883</v>
      </c>
      <c r="J129" s="197">
        <v>0</v>
      </c>
      <c r="K129" s="197">
        <v>49379.25534915203</v>
      </c>
      <c r="L129" s="197">
        <v>7806.1042682088919</v>
      </c>
      <c r="M129" s="112">
        <v>128020.48</v>
      </c>
      <c r="N129" s="197">
        <v>0</v>
      </c>
      <c r="O129" s="112">
        <v>3788.8</v>
      </c>
      <c r="P129" s="113"/>
      <c r="Q129" s="114"/>
      <c r="R129" s="197">
        <v>0</v>
      </c>
      <c r="S129" s="111"/>
      <c r="T129" s="197">
        <v>0</v>
      </c>
      <c r="U129" s="115">
        <v>0</v>
      </c>
      <c r="V129" s="115">
        <v>0</v>
      </c>
      <c r="W129" s="116">
        <v>879498.02874120639</v>
      </c>
    </row>
    <row r="130" spans="1:23" ht="10.5" x14ac:dyDescent="0.25">
      <c r="A130" s="122" t="s">
        <v>280</v>
      </c>
      <c r="B130" s="122"/>
      <c r="C130" s="107">
        <v>3338</v>
      </c>
      <c r="D130" s="108" t="s">
        <v>167</v>
      </c>
      <c r="E130" s="109"/>
      <c r="F130" s="196">
        <v>1011573.82592</v>
      </c>
      <c r="G130" s="197">
        <v>91929.081299968704</v>
      </c>
      <c r="H130" s="197">
        <v>59766.403200021938</v>
      </c>
      <c r="I130" s="197">
        <v>117542.55380003096</v>
      </c>
      <c r="J130" s="197">
        <v>10057.781264650601</v>
      </c>
      <c r="K130" s="197">
        <v>141658.36967787461</v>
      </c>
      <c r="L130" s="197">
        <v>56282.492130238272</v>
      </c>
      <c r="M130" s="112">
        <v>128020.48</v>
      </c>
      <c r="N130" s="197">
        <v>0</v>
      </c>
      <c r="O130" s="112">
        <v>4765.45</v>
      </c>
      <c r="P130" s="113"/>
      <c r="Q130" s="114"/>
      <c r="R130" s="197">
        <v>0</v>
      </c>
      <c r="S130" s="111"/>
      <c r="T130" s="197">
        <v>0</v>
      </c>
      <c r="U130" s="115">
        <v>0</v>
      </c>
      <c r="V130" s="115">
        <v>0</v>
      </c>
      <c r="W130" s="116">
        <v>1621596.4372927854</v>
      </c>
    </row>
    <row r="131" spans="1:23" ht="10.5" x14ac:dyDescent="0.25">
      <c r="A131" s="122" t="s">
        <v>280</v>
      </c>
      <c r="B131" s="122"/>
      <c r="C131" s="107">
        <v>3370</v>
      </c>
      <c r="D131" s="108" t="s">
        <v>168</v>
      </c>
      <c r="E131" s="109"/>
      <c r="F131" s="196">
        <v>997995.65376000002</v>
      </c>
      <c r="G131" s="197">
        <v>51276.400791502027</v>
      </c>
      <c r="H131" s="197">
        <v>34412.854999305891</v>
      </c>
      <c r="I131" s="197">
        <v>96287.417656562655</v>
      </c>
      <c r="J131" s="197">
        <v>0</v>
      </c>
      <c r="K131" s="197">
        <v>82376.965439999127</v>
      </c>
      <c r="L131" s="197">
        <v>14331.704470589708</v>
      </c>
      <c r="M131" s="112">
        <v>128020.48</v>
      </c>
      <c r="N131" s="197">
        <v>0</v>
      </c>
      <c r="O131" s="112">
        <v>4198.3999999999996</v>
      </c>
      <c r="P131" s="113"/>
      <c r="Q131" s="114"/>
      <c r="R131" s="197">
        <v>0</v>
      </c>
      <c r="S131" s="111"/>
      <c r="T131" s="197">
        <v>0</v>
      </c>
      <c r="U131" s="115">
        <v>10432.214280139422</v>
      </c>
      <c r="V131" s="115">
        <v>0</v>
      </c>
      <c r="W131" s="116">
        <v>1419332.0913980987</v>
      </c>
    </row>
    <row r="132" spans="1:23" ht="10.5" x14ac:dyDescent="0.25">
      <c r="A132" s="106" t="s">
        <v>278</v>
      </c>
      <c r="B132" s="106" t="s">
        <v>169</v>
      </c>
      <c r="C132" s="107">
        <v>3021</v>
      </c>
      <c r="D132" s="108" t="s">
        <v>170</v>
      </c>
      <c r="E132" s="109"/>
      <c r="F132" s="196">
        <v>685697.69408000004</v>
      </c>
      <c r="G132" s="197">
        <v>38076.091199986993</v>
      </c>
      <c r="H132" s="197">
        <v>23523.763200008667</v>
      </c>
      <c r="I132" s="197">
        <v>60479.675200015939</v>
      </c>
      <c r="J132" s="197">
        <v>0</v>
      </c>
      <c r="K132" s="197">
        <v>81295.19869935399</v>
      </c>
      <c r="L132" s="197">
        <v>10837.340633527119</v>
      </c>
      <c r="M132" s="112">
        <v>128020.48</v>
      </c>
      <c r="N132" s="197">
        <v>0</v>
      </c>
      <c r="O132" s="112">
        <v>14970</v>
      </c>
      <c r="P132" s="113"/>
      <c r="Q132" s="114"/>
      <c r="R132" s="197">
        <v>-9016.0408434195961</v>
      </c>
      <c r="S132" s="111"/>
      <c r="T132" s="197">
        <v>0</v>
      </c>
      <c r="U132" s="115">
        <v>0</v>
      </c>
      <c r="V132" s="115">
        <v>0</v>
      </c>
      <c r="W132" s="116">
        <v>1033884.2021694731</v>
      </c>
    </row>
    <row r="133" spans="1:23" ht="10.5" x14ac:dyDescent="0.25">
      <c r="A133" s="106" t="s">
        <v>278</v>
      </c>
      <c r="B133" s="106" t="s">
        <v>171</v>
      </c>
      <c r="C133" s="107">
        <v>3347</v>
      </c>
      <c r="D133" s="108" t="s">
        <v>172</v>
      </c>
      <c r="E133" s="109"/>
      <c r="F133" s="196">
        <v>644963.17760000005</v>
      </c>
      <c r="G133" s="197">
        <v>41649.149844545405</v>
      </c>
      <c r="H133" s="197">
        <v>27411.63904664218</v>
      </c>
      <c r="I133" s="197">
        <v>63546.953450793946</v>
      </c>
      <c r="J133" s="197">
        <v>4112.6320090613244</v>
      </c>
      <c r="K133" s="197">
        <v>95161.377230768237</v>
      </c>
      <c r="L133" s="197">
        <v>42239.092502998355</v>
      </c>
      <c r="M133" s="112">
        <v>128020.48</v>
      </c>
      <c r="N133" s="197">
        <v>0</v>
      </c>
      <c r="O133" s="112">
        <v>2969.6</v>
      </c>
      <c r="P133" s="113"/>
      <c r="Q133" s="114"/>
      <c r="R133" s="197">
        <v>-8528.4075559525263</v>
      </c>
      <c r="S133" s="111"/>
      <c r="T133" s="197">
        <v>0</v>
      </c>
      <c r="U133" s="115">
        <v>0</v>
      </c>
      <c r="V133" s="115">
        <v>0</v>
      </c>
      <c r="W133" s="116">
        <v>1041545.6941288569</v>
      </c>
    </row>
    <row r="134" spans="1:23" ht="10.5" x14ac:dyDescent="0.25">
      <c r="A134" s="106" t="s">
        <v>278</v>
      </c>
      <c r="B134" s="106" t="s">
        <v>173</v>
      </c>
      <c r="C134" s="107">
        <v>3355</v>
      </c>
      <c r="D134" s="108" t="s">
        <v>174</v>
      </c>
      <c r="E134" s="109"/>
      <c r="F134" s="196">
        <v>682303.15104000003</v>
      </c>
      <c r="G134" s="197">
        <v>39795.454924124322</v>
      </c>
      <c r="H134" s="197">
        <v>25193.389903457559</v>
      </c>
      <c r="I134" s="197">
        <v>86612.180855195256</v>
      </c>
      <c r="J134" s="197">
        <v>0</v>
      </c>
      <c r="K134" s="197">
        <v>101938.01479024284</v>
      </c>
      <c r="L134" s="197">
        <v>13479.613040463808</v>
      </c>
      <c r="M134" s="112">
        <v>128020.48</v>
      </c>
      <c r="N134" s="197">
        <v>0</v>
      </c>
      <c r="O134" s="112">
        <v>3763.2</v>
      </c>
      <c r="P134" s="113"/>
      <c r="Q134" s="114"/>
      <c r="R134" s="197">
        <v>-8987.0926414334826</v>
      </c>
      <c r="S134" s="111"/>
      <c r="T134" s="197">
        <v>0</v>
      </c>
      <c r="U134" s="115">
        <v>0</v>
      </c>
      <c r="V134" s="115">
        <v>0</v>
      </c>
      <c r="W134" s="116">
        <v>1072118.3919120503</v>
      </c>
    </row>
    <row r="135" spans="1:23" ht="10.5" x14ac:dyDescent="0.25">
      <c r="A135" s="106" t="s">
        <v>278</v>
      </c>
      <c r="B135" s="106" t="s">
        <v>175</v>
      </c>
      <c r="C135" s="107">
        <v>3013</v>
      </c>
      <c r="D135" s="108" t="s">
        <v>176</v>
      </c>
      <c r="E135" s="109"/>
      <c r="F135" s="196">
        <v>1323871.7856000001</v>
      </c>
      <c r="G135" s="197">
        <v>94400.922626833475</v>
      </c>
      <c r="H135" s="197">
        <v>62875.730149276773</v>
      </c>
      <c r="I135" s="197">
        <v>133455.67785078153</v>
      </c>
      <c r="J135" s="197">
        <v>0</v>
      </c>
      <c r="K135" s="197">
        <v>139067.90646945193</v>
      </c>
      <c r="L135" s="197">
        <v>44862.700963177398</v>
      </c>
      <c r="M135" s="112">
        <v>128020.48</v>
      </c>
      <c r="N135" s="197">
        <v>0</v>
      </c>
      <c r="O135" s="112">
        <v>45056</v>
      </c>
      <c r="P135" s="113"/>
      <c r="Q135" s="114"/>
      <c r="R135" s="197">
        <v>-17578.937785628423</v>
      </c>
      <c r="S135" s="111"/>
      <c r="T135" s="197">
        <v>0</v>
      </c>
      <c r="U135" s="115">
        <v>0</v>
      </c>
      <c r="V135" s="115">
        <v>0</v>
      </c>
      <c r="W135" s="116">
        <v>1954032.2658738927</v>
      </c>
    </row>
    <row r="136" spans="1:23" ht="10.5" x14ac:dyDescent="0.25">
      <c r="A136" s="122" t="s">
        <v>280</v>
      </c>
      <c r="B136" s="122"/>
      <c r="C136" s="123">
        <v>2010</v>
      </c>
      <c r="D136" s="108" t="s">
        <v>177</v>
      </c>
      <c r="E136" s="109"/>
      <c r="F136" s="196">
        <v>1211851.86528</v>
      </c>
      <c r="G136" s="197">
        <v>104489.73455090796</v>
      </c>
      <c r="H136" s="197">
        <v>68370.182762289216</v>
      </c>
      <c r="I136" s="197">
        <v>159973.13877740045</v>
      </c>
      <c r="J136" s="197">
        <v>15320.645505514085</v>
      </c>
      <c r="K136" s="197">
        <v>181592.19825184994</v>
      </c>
      <c r="L136" s="197">
        <v>88663.725211018333</v>
      </c>
      <c r="M136" s="112">
        <v>128020.48</v>
      </c>
      <c r="N136" s="197">
        <v>0</v>
      </c>
      <c r="O136" s="112">
        <v>6195.2</v>
      </c>
      <c r="P136" s="113"/>
      <c r="Q136" s="114"/>
      <c r="R136" s="197">
        <v>0</v>
      </c>
      <c r="S136" s="111"/>
      <c r="T136" s="197">
        <v>0</v>
      </c>
      <c r="U136" s="115">
        <v>0</v>
      </c>
      <c r="V136" s="115">
        <v>0</v>
      </c>
      <c r="W136" s="116">
        <v>1964477.1703389797</v>
      </c>
    </row>
    <row r="137" spans="1:23" ht="10.5" x14ac:dyDescent="0.25">
      <c r="A137" s="106" t="s">
        <v>278</v>
      </c>
      <c r="B137" s="106" t="s">
        <v>178</v>
      </c>
      <c r="C137" s="107">
        <v>3301</v>
      </c>
      <c r="D137" s="108" t="s">
        <v>179</v>
      </c>
      <c r="E137" s="109"/>
      <c r="F137" s="196">
        <v>661935.89280000003</v>
      </c>
      <c r="G137" s="197">
        <v>32835.103522376921</v>
      </c>
      <c r="H137" s="197">
        <v>21890.069014933375</v>
      </c>
      <c r="I137" s="197">
        <v>48182.457960012682</v>
      </c>
      <c r="J137" s="197">
        <v>0</v>
      </c>
      <c r="K137" s="197">
        <v>52775.442719999453</v>
      </c>
      <c r="L137" s="197">
        <v>1885.3016000001965</v>
      </c>
      <c r="M137" s="112">
        <v>128020.48</v>
      </c>
      <c r="N137" s="197">
        <v>0</v>
      </c>
      <c r="O137" s="112">
        <v>2457.6</v>
      </c>
      <c r="P137" s="113"/>
      <c r="Q137" s="114"/>
      <c r="R137" s="197">
        <v>-8671.3626056823559</v>
      </c>
      <c r="S137" s="111"/>
      <c r="T137" s="197">
        <v>0</v>
      </c>
      <c r="U137" s="115">
        <v>2798.97388267715</v>
      </c>
      <c r="V137" s="115">
        <v>0</v>
      </c>
      <c r="W137" s="116">
        <v>944109.95889431762</v>
      </c>
    </row>
    <row r="138" spans="1:23" ht="10.5" x14ac:dyDescent="0.25">
      <c r="A138" s="122" t="s">
        <v>280</v>
      </c>
      <c r="B138" s="122"/>
      <c r="C138" s="123">
        <v>2022</v>
      </c>
      <c r="D138" s="122" t="s">
        <v>180</v>
      </c>
      <c r="E138" s="109"/>
      <c r="F138" s="196">
        <v>675514.06495999999</v>
      </c>
      <c r="G138" s="197">
        <v>43229.112521197399</v>
      </c>
      <c r="H138" s="197">
        <v>28467.58438788923</v>
      </c>
      <c r="I138" s="197">
        <v>56291.833535368321</v>
      </c>
      <c r="J138" s="197">
        <v>0</v>
      </c>
      <c r="K138" s="197">
        <v>88850.0112736187</v>
      </c>
      <c r="L138" s="197">
        <v>60467.768533339527</v>
      </c>
      <c r="M138" s="112">
        <v>128020.48</v>
      </c>
      <c r="N138" s="197">
        <v>0</v>
      </c>
      <c r="O138" s="112">
        <v>5632</v>
      </c>
      <c r="P138" s="113"/>
      <c r="Q138" s="114"/>
      <c r="R138" s="197">
        <v>0</v>
      </c>
      <c r="S138" s="111"/>
      <c r="T138" s="197">
        <v>0</v>
      </c>
      <c r="U138" s="115">
        <v>0</v>
      </c>
      <c r="V138" s="115">
        <v>0</v>
      </c>
      <c r="W138" s="116">
        <v>1086472.8552114132</v>
      </c>
    </row>
    <row r="139" spans="1:23" ht="10.5" x14ac:dyDescent="0.25">
      <c r="A139" s="106" t="s">
        <v>278</v>
      </c>
      <c r="B139" s="106" t="s">
        <v>181</v>
      </c>
      <c r="C139" s="107">
        <v>3313</v>
      </c>
      <c r="D139" s="108" t="s">
        <v>182</v>
      </c>
      <c r="E139" s="109"/>
      <c r="F139" s="196">
        <v>1337449.9577599999</v>
      </c>
      <c r="G139" s="197">
        <v>107010.00775107463</v>
      </c>
      <c r="H139" s="197">
        <v>67720.463170395262</v>
      </c>
      <c r="I139" s="197">
        <v>138301.53211262912</v>
      </c>
      <c r="J139" s="197">
        <v>643.63629865761516</v>
      </c>
      <c r="K139" s="197">
        <v>168975.17541556712</v>
      </c>
      <c r="L139" s="197">
        <v>65209.640913001043</v>
      </c>
      <c r="M139" s="112">
        <v>128020.48</v>
      </c>
      <c r="N139" s="197">
        <v>9620.0984367892561</v>
      </c>
      <c r="O139" s="112">
        <v>6758.4</v>
      </c>
      <c r="P139" s="113"/>
      <c r="Q139" s="114"/>
      <c r="R139" s="197">
        <v>-17854.941214455393</v>
      </c>
      <c r="S139" s="111"/>
      <c r="T139" s="197">
        <v>0</v>
      </c>
      <c r="U139" s="115">
        <v>0</v>
      </c>
      <c r="V139" s="115">
        <v>0</v>
      </c>
      <c r="W139" s="116">
        <v>2011854.4506436586</v>
      </c>
    </row>
    <row r="140" spans="1:23" ht="10.5" x14ac:dyDescent="0.25">
      <c r="A140" s="122" t="s">
        <v>280</v>
      </c>
      <c r="B140" s="122"/>
      <c r="C140" s="107">
        <v>3371</v>
      </c>
      <c r="D140" s="108" t="s">
        <v>183</v>
      </c>
      <c r="E140" s="109"/>
      <c r="F140" s="196">
        <v>702670.40928000002</v>
      </c>
      <c r="G140" s="197">
        <v>19743.15839999331</v>
      </c>
      <c r="H140" s="197">
        <v>12962.073600004789</v>
      </c>
      <c r="I140" s="197">
        <v>22123.539200005842</v>
      </c>
      <c r="J140" s="197">
        <v>0</v>
      </c>
      <c r="K140" s="197">
        <v>42748.291146368269</v>
      </c>
      <c r="L140" s="197">
        <v>4722.2161078656491</v>
      </c>
      <c r="M140" s="112">
        <v>128020.48</v>
      </c>
      <c r="N140" s="197">
        <v>0</v>
      </c>
      <c r="O140" s="112">
        <v>4224</v>
      </c>
      <c r="P140" s="113"/>
      <c r="Q140" s="114"/>
      <c r="R140" s="197">
        <v>0</v>
      </c>
      <c r="S140" s="111"/>
      <c r="T140" s="197">
        <v>0</v>
      </c>
      <c r="U140" s="115">
        <v>0</v>
      </c>
      <c r="V140" s="115">
        <v>0</v>
      </c>
      <c r="W140" s="116">
        <v>937214.16773423785</v>
      </c>
    </row>
    <row r="141" spans="1:23" ht="10.5" x14ac:dyDescent="0.25">
      <c r="A141" s="122" t="s">
        <v>280</v>
      </c>
      <c r="B141" s="122"/>
      <c r="C141" s="107">
        <v>3349</v>
      </c>
      <c r="D141" s="108" t="s">
        <v>184</v>
      </c>
      <c r="E141" s="109"/>
      <c r="F141" s="196">
        <v>397161.53568000003</v>
      </c>
      <c r="G141" s="197">
        <v>38749.153418168651</v>
      </c>
      <c r="H141" s="197">
        <v>23829.266618190541</v>
      </c>
      <c r="I141" s="197">
        <v>39334.247018192174</v>
      </c>
      <c r="J141" s="197">
        <v>1020.7632959856389</v>
      </c>
      <c r="K141" s="197">
        <v>56545.117199999419</v>
      </c>
      <c r="L141" s="197">
        <v>21209.643000002165</v>
      </c>
      <c r="M141" s="112">
        <v>128020.48</v>
      </c>
      <c r="N141" s="197">
        <v>0</v>
      </c>
      <c r="O141" s="112">
        <v>3507.2</v>
      </c>
      <c r="P141" s="113"/>
      <c r="Q141" s="114"/>
      <c r="R141" s="197">
        <v>0</v>
      </c>
      <c r="S141" s="111"/>
      <c r="T141" s="197">
        <v>0</v>
      </c>
      <c r="U141" s="115">
        <v>0</v>
      </c>
      <c r="V141" s="115">
        <v>0</v>
      </c>
      <c r="W141" s="116">
        <v>709377.40623053862</v>
      </c>
    </row>
    <row r="142" spans="1:23" ht="10.5" x14ac:dyDescent="0.25">
      <c r="A142" s="122" t="s">
        <v>280</v>
      </c>
      <c r="B142" s="122"/>
      <c r="C142" s="107">
        <v>3350</v>
      </c>
      <c r="D142" s="108" t="s">
        <v>185</v>
      </c>
      <c r="E142" s="109"/>
      <c r="F142" s="196">
        <v>1340844.5008</v>
      </c>
      <c r="G142" s="197">
        <v>60882.415507517078</v>
      </c>
      <c r="H142" s="197">
        <v>37163.734190968316</v>
      </c>
      <c r="I142" s="197">
        <v>112920.57696485384</v>
      </c>
      <c r="J142" s="197">
        <v>0</v>
      </c>
      <c r="K142" s="197">
        <v>112073.19199999883</v>
      </c>
      <c r="L142" s="197">
        <v>16032.885551022055</v>
      </c>
      <c r="M142" s="112">
        <v>128020.48</v>
      </c>
      <c r="N142" s="197">
        <v>0</v>
      </c>
      <c r="O142" s="112">
        <v>5222.3999999999996</v>
      </c>
      <c r="P142" s="113"/>
      <c r="Q142" s="114"/>
      <c r="R142" s="197">
        <v>0</v>
      </c>
      <c r="S142" s="111"/>
      <c r="T142" s="197">
        <v>0</v>
      </c>
      <c r="U142" s="115">
        <v>0</v>
      </c>
      <c r="V142" s="115">
        <v>0</v>
      </c>
      <c r="W142" s="116">
        <v>1813160.1850143601</v>
      </c>
    </row>
    <row r="143" spans="1:23" ht="10.5" x14ac:dyDescent="0.25">
      <c r="A143" s="106" t="s">
        <v>278</v>
      </c>
      <c r="B143" s="106" t="s">
        <v>186</v>
      </c>
      <c r="C143" s="107">
        <v>2134</v>
      </c>
      <c r="D143" s="108" t="s">
        <v>187</v>
      </c>
      <c r="E143" s="109"/>
      <c r="F143" s="196">
        <v>349637.93312</v>
      </c>
      <c r="G143" s="197">
        <v>7120.2567058799277</v>
      </c>
      <c r="H143" s="197">
        <v>3393.4840470600702</v>
      </c>
      <c r="I143" s="197">
        <v>4666.0405647071102</v>
      </c>
      <c r="J143" s="197">
        <v>0</v>
      </c>
      <c r="K143" s="197">
        <v>20514.488689654961</v>
      </c>
      <c r="L143" s="197">
        <v>0</v>
      </c>
      <c r="M143" s="112">
        <v>128020.48</v>
      </c>
      <c r="N143" s="197">
        <v>0</v>
      </c>
      <c r="O143" s="112">
        <v>14845.25</v>
      </c>
      <c r="P143" s="113"/>
      <c r="Q143" s="114"/>
      <c r="R143" s="197">
        <v>-4496.2053377888733</v>
      </c>
      <c r="S143" s="111"/>
      <c r="T143" s="197">
        <v>0</v>
      </c>
      <c r="U143" s="115">
        <v>39413.600797874387</v>
      </c>
      <c r="V143" s="115">
        <v>0</v>
      </c>
      <c r="W143" s="116">
        <v>563115.32858738769</v>
      </c>
    </row>
    <row r="144" spans="1:23" ht="10.5" x14ac:dyDescent="0.25">
      <c r="A144" s="106" t="s">
        <v>278</v>
      </c>
      <c r="B144" s="106" t="s">
        <v>188</v>
      </c>
      <c r="C144" s="107">
        <v>2148</v>
      </c>
      <c r="D144" s="108" t="s">
        <v>189</v>
      </c>
      <c r="E144" s="109"/>
      <c r="F144" s="196">
        <v>943682.96511999995</v>
      </c>
      <c r="G144" s="197">
        <v>28786.353331458758</v>
      </c>
      <c r="H144" s="197">
        <v>19599.219289517692</v>
      </c>
      <c r="I144" s="197">
        <v>32626.478142665928</v>
      </c>
      <c r="J144" s="197">
        <v>0</v>
      </c>
      <c r="K144" s="197">
        <v>107047.12479999887</v>
      </c>
      <c r="L144" s="197">
        <v>27311.143277422078</v>
      </c>
      <c r="M144" s="112">
        <v>128020.48</v>
      </c>
      <c r="N144" s="197">
        <v>0</v>
      </c>
      <c r="O144" s="112">
        <v>19086.75</v>
      </c>
      <c r="P144" s="113"/>
      <c r="Q144" s="114"/>
      <c r="R144" s="197">
        <v>-12214.058185672355</v>
      </c>
      <c r="S144" s="111"/>
      <c r="T144" s="197">
        <v>0</v>
      </c>
      <c r="U144" s="115">
        <v>0</v>
      </c>
      <c r="V144" s="115">
        <v>0</v>
      </c>
      <c r="W144" s="116">
        <v>1293946.4557753908</v>
      </c>
    </row>
    <row r="145" spans="1:23" ht="10.5" x14ac:dyDescent="0.25">
      <c r="A145" s="106" t="s">
        <v>278</v>
      </c>
      <c r="B145" s="106" t="s">
        <v>190</v>
      </c>
      <c r="C145" s="107">
        <v>2081</v>
      </c>
      <c r="D145" s="108" t="s">
        <v>191</v>
      </c>
      <c r="E145" s="109"/>
      <c r="F145" s="196">
        <v>699275.86624</v>
      </c>
      <c r="G145" s="197">
        <v>25384.060799991355</v>
      </c>
      <c r="H145" s="197">
        <v>15842.534400005854</v>
      </c>
      <c r="I145" s="197">
        <v>19303.088000005071</v>
      </c>
      <c r="J145" s="197">
        <v>0</v>
      </c>
      <c r="K145" s="197">
        <v>49234.772855171897</v>
      </c>
      <c r="L145" s="197">
        <v>5401.0900248593143</v>
      </c>
      <c r="M145" s="112">
        <v>128020.48</v>
      </c>
      <c r="N145" s="197">
        <v>0</v>
      </c>
      <c r="O145" s="112">
        <v>22829.25</v>
      </c>
      <c r="P145" s="113"/>
      <c r="Q145" s="114"/>
      <c r="R145" s="197">
        <v>-9084.0285125050541</v>
      </c>
      <c r="S145" s="111"/>
      <c r="T145" s="197">
        <v>0</v>
      </c>
      <c r="U145" s="115">
        <v>36857.849188966677</v>
      </c>
      <c r="V145" s="115">
        <v>0</v>
      </c>
      <c r="W145" s="116">
        <v>993064.96299649519</v>
      </c>
    </row>
    <row r="146" spans="1:23" ht="10.5" x14ac:dyDescent="0.25">
      <c r="A146" s="106" t="s">
        <v>278</v>
      </c>
      <c r="B146" s="106" t="s">
        <v>192</v>
      </c>
      <c r="C146" s="107">
        <v>2057</v>
      </c>
      <c r="D146" s="108" t="s">
        <v>193</v>
      </c>
      <c r="E146" s="109"/>
      <c r="F146" s="196">
        <v>1432497.16288</v>
      </c>
      <c r="G146" s="197">
        <v>107315.85631471756</v>
      </c>
      <c r="H146" s="197">
        <v>68796.017311500706</v>
      </c>
      <c r="I146" s="197">
        <v>125345.15740331159</v>
      </c>
      <c r="J146" s="197">
        <v>0</v>
      </c>
      <c r="K146" s="197">
        <v>185709.70879999807</v>
      </c>
      <c r="L146" s="197">
        <v>14674.60914223584</v>
      </c>
      <c r="M146" s="112">
        <v>128020.48</v>
      </c>
      <c r="N146" s="197">
        <v>0</v>
      </c>
      <c r="O146" s="112">
        <v>55808</v>
      </c>
      <c r="P146" s="113"/>
      <c r="Q146" s="114"/>
      <c r="R146" s="197">
        <v>-19063.811424329655</v>
      </c>
      <c r="S146" s="111"/>
      <c r="T146" s="197">
        <v>0</v>
      </c>
      <c r="U146" s="115">
        <v>0</v>
      </c>
      <c r="V146" s="115">
        <v>0</v>
      </c>
      <c r="W146" s="116">
        <v>2099103.1804274339</v>
      </c>
    </row>
    <row r="147" spans="1:23" ht="10.5" x14ac:dyDescent="0.25">
      <c r="A147" s="106" t="s">
        <v>278</v>
      </c>
      <c r="B147" s="106" t="s">
        <v>194</v>
      </c>
      <c r="C147" s="107">
        <v>2058</v>
      </c>
      <c r="D147" s="108" t="s">
        <v>195</v>
      </c>
      <c r="E147" s="109"/>
      <c r="F147" s="196">
        <v>1422313.53376</v>
      </c>
      <c r="G147" s="197">
        <v>34550.527199988232</v>
      </c>
      <c r="H147" s="197">
        <v>22083.532800008135</v>
      </c>
      <c r="I147" s="197">
        <v>38866.21760001027</v>
      </c>
      <c r="J147" s="197">
        <v>0</v>
      </c>
      <c r="K147" s="197">
        <v>108769.08566292022</v>
      </c>
      <c r="L147" s="197">
        <v>4062.2654573820378</v>
      </c>
      <c r="M147" s="112">
        <v>128020.48</v>
      </c>
      <c r="N147" s="197">
        <v>0</v>
      </c>
      <c r="O147" s="112">
        <v>34560</v>
      </c>
      <c r="P147" s="113"/>
      <c r="Q147" s="114"/>
      <c r="R147" s="197">
        <v>-18336.311292445622</v>
      </c>
      <c r="S147" s="111"/>
      <c r="T147" s="197">
        <v>87029.357519691213</v>
      </c>
      <c r="U147" s="115">
        <v>0</v>
      </c>
      <c r="V147" s="115">
        <v>0</v>
      </c>
      <c r="W147" s="116">
        <v>1861918.6887075545</v>
      </c>
    </row>
    <row r="148" spans="1:23" ht="10.5" x14ac:dyDescent="0.25">
      <c r="A148" s="122" t="s">
        <v>280</v>
      </c>
      <c r="B148" s="122"/>
      <c r="C148" s="123">
        <v>3368</v>
      </c>
      <c r="D148" s="108" t="s">
        <v>196</v>
      </c>
      <c r="E148" s="109"/>
      <c r="F148" s="196">
        <v>461657.85343999998</v>
      </c>
      <c r="G148" s="197">
        <v>6035.3710992986416</v>
      </c>
      <c r="H148" s="197">
        <v>2739.4592223786294</v>
      </c>
      <c r="I148" s="197">
        <v>0</v>
      </c>
      <c r="J148" s="197">
        <v>0</v>
      </c>
      <c r="K148" s="197">
        <v>18399.700237837646</v>
      </c>
      <c r="L148" s="197">
        <v>3130.6595555558765</v>
      </c>
      <c r="M148" s="112">
        <v>128020.48</v>
      </c>
      <c r="N148" s="197">
        <v>0</v>
      </c>
      <c r="O148" s="112">
        <v>2432</v>
      </c>
      <c r="P148" s="113"/>
      <c r="Q148" s="114"/>
      <c r="R148" s="197">
        <v>0</v>
      </c>
      <c r="S148" s="111"/>
      <c r="T148" s="197">
        <v>0</v>
      </c>
      <c r="U148" s="115">
        <v>9993.4699136564741</v>
      </c>
      <c r="V148" s="115">
        <v>0</v>
      </c>
      <c r="W148" s="116">
        <v>632408.99346872722</v>
      </c>
    </row>
    <row r="149" spans="1:23" ht="10.5" x14ac:dyDescent="0.25">
      <c r="A149" s="122" t="s">
        <v>280</v>
      </c>
      <c r="B149" s="122"/>
      <c r="C149" s="123">
        <v>2060</v>
      </c>
      <c r="D149" s="108" t="s">
        <v>197</v>
      </c>
      <c r="E149" s="109"/>
      <c r="F149" s="196">
        <v>1558095.2553600001</v>
      </c>
      <c r="G149" s="197">
        <v>113106.03091196141</v>
      </c>
      <c r="H149" s="197">
        <v>72369.30355202654</v>
      </c>
      <c r="I149" s="197">
        <v>195019.04615701362</v>
      </c>
      <c r="J149" s="197">
        <v>9664.9486759146675</v>
      </c>
      <c r="K149" s="197">
        <v>145813.2013799985</v>
      </c>
      <c r="L149" s="197">
        <v>87687.441207701238</v>
      </c>
      <c r="M149" s="112">
        <v>128020.48</v>
      </c>
      <c r="N149" s="197">
        <v>0</v>
      </c>
      <c r="O149" s="112">
        <v>13926.4</v>
      </c>
      <c r="P149" s="113"/>
      <c r="Q149" s="114"/>
      <c r="R149" s="197">
        <v>0</v>
      </c>
      <c r="S149" s="111"/>
      <c r="T149" s="197">
        <v>0</v>
      </c>
      <c r="U149" s="115">
        <v>0</v>
      </c>
      <c r="V149" s="115">
        <v>0</v>
      </c>
      <c r="W149" s="116">
        <v>2323702.1072446159</v>
      </c>
    </row>
    <row r="150" spans="1:23" ht="10.5" x14ac:dyDescent="0.25">
      <c r="A150" s="122" t="s">
        <v>280</v>
      </c>
      <c r="B150" s="122"/>
      <c r="C150" s="107">
        <v>2061</v>
      </c>
      <c r="D150" s="108" t="s">
        <v>198</v>
      </c>
      <c r="E150" s="109"/>
      <c r="F150" s="196">
        <v>1609013.40096</v>
      </c>
      <c r="G150" s="197">
        <v>82701.512333714156</v>
      </c>
      <c r="H150" s="197">
        <v>54446.010581615148</v>
      </c>
      <c r="I150" s="197">
        <v>115067.61032641066</v>
      </c>
      <c r="J150" s="197">
        <v>0</v>
      </c>
      <c r="K150" s="197">
        <v>183851.45532262581</v>
      </c>
      <c r="L150" s="197">
        <v>8371.268931148401</v>
      </c>
      <c r="M150" s="112">
        <v>128020.48</v>
      </c>
      <c r="N150" s="197">
        <v>0</v>
      </c>
      <c r="O150" s="112">
        <v>11980.8</v>
      </c>
      <c r="P150" s="113"/>
      <c r="Q150" s="114"/>
      <c r="R150" s="197">
        <v>0</v>
      </c>
      <c r="S150" s="111"/>
      <c r="T150" s="197">
        <v>0</v>
      </c>
      <c r="U150" s="115">
        <v>0</v>
      </c>
      <c r="V150" s="115">
        <v>0</v>
      </c>
      <c r="W150" s="116">
        <v>2193452.5384555142</v>
      </c>
    </row>
    <row r="151" spans="1:23" ht="10.5" x14ac:dyDescent="0.25">
      <c r="A151" s="122" t="s">
        <v>280</v>
      </c>
      <c r="B151" s="122"/>
      <c r="C151" s="107">
        <v>2200</v>
      </c>
      <c r="D151" s="108" t="s">
        <v>199</v>
      </c>
      <c r="E151" s="109"/>
      <c r="F151" s="196">
        <v>672119.52191999997</v>
      </c>
      <c r="G151" s="197">
        <v>65659.266178195438</v>
      </c>
      <c r="H151" s="197">
        <v>43763.040570313038</v>
      </c>
      <c r="I151" s="197">
        <v>72340.384491108169</v>
      </c>
      <c r="J151" s="197">
        <v>0</v>
      </c>
      <c r="K151" s="197">
        <v>60903.52998816505</v>
      </c>
      <c r="L151" s="197">
        <v>4674.4687255818781</v>
      </c>
      <c r="M151" s="112">
        <v>128020.48</v>
      </c>
      <c r="N151" s="197">
        <v>0</v>
      </c>
      <c r="O151" s="112">
        <v>2445.1</v>
      </c>
      <c r="P151" s="113"/>
      <c r="Q151" s="114"/>
      <c r="R151" s="197">
        <v>0</v>
      </c>
      <c r="S151" s="111"/>
      <c r="T151" s="197">
        <v>0</v>
      </c>
      <c r="U151" s="115">
        <v>0</v>
      </c>
      <c r="V151" s="115">
        <v>0</v>
      </c>
      <c r="W151" s="116">
        <v>1049925.7918733635</v>
      </c>
    </row>
    <row r="152" spans="1:23" ht="10.5" x14ac:dyDescent="0.25">
      <c r="A152" s="106" t="s">
        <v>278</v>
      </c>
      <c r="B152" s="106" t="s">
        <v>200</v>
      </c>
      <c r="C152" s="107">
        <v>3362</v>
      </c>
      <c r="D152" s="108" t="s">
        <v>201</v>
      </c>
      <c r="E152" s="109"/>
      <c r="F152" s="196">
        <v>641568.63456000003</v>
      </c>
      <c r="G152" s="197">
        <v>41569.310576132622</v>
      </c>
      <c r="H152" s="197">
        <v>24972.802348632998</v>
      </c>
      <c r="I152" s="197">
        <v>19787.477416518974</v>
      </c>
      <c r="J152" s="197">
        <v>4031.5467790992475</v>
      </c>
      <c r="K152" s="197">
        <v>55397.145707462114</v>
      </c>
      <c r="L152" s="197">
        <v>3915.6264000003985</v>
      </c>
      <c r="M152" s="112">
        <v>128020.48</v>
      </c>
      <c r="N152" s="197">
        <v>0</v>
      </c>
      <c r="O152" s="112">
        <v>6707.2</v>
      </c>
      <c r="P152" s="113"/>
      <c r="Q152" s="114"/>
      <c r="R152" s="197">
        <v>-8484.6670189381002</v>
      </c>
      <c r="S152" s="111"/>
      <c r="T152" s="197">
        <v>0</v>
      </c>
      <c r="U152" s="115">
        <v>0</v>
      </c>
      <c r="V152" s="115">
        <v>0</v>
      </c>
      <c r="W152" s="116">
        <v>917485.55676890817</v>
      </c>
    </row>
    <row r="153" spans="1:23" ht="10.5" x14ac:dyDescent="0.25">
      <c r="A153" s="122" t="s">
        <v>280</v>
      </c>
      <c r="B153" s="122"/>
      <c r="C153" s="107">
        <v>2135</v>
      </c>
      <c r="D153" s="108" t="s">
        <v>202</v>
      </c>
      <c r="E153" s="109"/>
      <c r="F153" s="196">
        <v>953866.59424000001</v>
      </c>
      <c r="G153" s="197">
        <v>43878.022820746344</v>
      </c>
      <c r="H153" s="197">
        <v>29407.611039457141</v>
      </c>
      <c r="I153" s="197">
        <v>66137.950621470693</v>
      </c>
      <c r="J153" s="197">
        <v>0</v>
      </c>
      <c r="K153" s="197">
        <v>136254.7602370356</v>
      </c>
      <c r="L153" s="197">
        <v>69859.747200007201</v>
      </c>
      <c r="M153" s="112">
        <v>128020.48</v>
      </c>
      <c r="N153" s="197">
        <v>0</v>
      </c>
      <c r="O153" s="112">
        <v>7936</v>
      </c>
      <c r="P153" s="113"/>
      <c r="Q153" s="114"/>
      <c r="R153" s="197">
        <v>0</v>
      </c>
      <c r="S153" s="111"/>
      <c r="T153" s="197">
        <v>0</v>
      </c>
      <c r="U153" s="115">
        <v>0</v>
      </c>
      <c r="V153" s="115">
        <v>0</v>
      </c>
      <c r="W153" s="116">
        <v>1435361.1661587171</v>
      </c>
    </row>
    <row r="154" spans="1:23" ht="10.5" x14ac:dyDescent="0.25">
      <c r="A154" s="106" t="s">
        <v>278</v>
      </c>
      <c r="B154" s="106" t="s">
        <v>203</v>
      </c>
      <c r="C154" s="107">
        <v>2071</v>
      </c>
      <c r="D154" s="108" t="s">
        <v>204</v>
      </c>
      <c r="E154" s="109"/>
      <c r="F154" s="196">
        <v>1432497.16288</v>
      </c>
      <c r="G154" s="197">
        <v>81668.554138397158</v>
      </c>
      <c r="H154" s="197">
        <v>53186.551446320249</v>
      </c>
      <c r="I154" s="197">
        <v>60187.432744645965</v>
      </c>
      <c r="J154" s="197">
        <v>0</v>
      </c>
      <c r="K154" s="197">
        <v>158844.39980224552</v>
      </c>
      <c r="L154" s="197">
        <v>36140.26619721821</v>
      </c>
      <c r="M154" s="112">
        <v>128020.48</v>
      </c>
      <c r="N154" s="197">
        <v>0</v>
      </c>
      <c r="O154" s="112">
        <v>40192</v>
      </c>
      <c r="P154" s="113"/>
      <c r="Q154" s="114"/>
      <c r="R154" s="197">
        <v>-18852.949454926893</v>
      </c>
      <c r="S154" s="111"/>
      <c r="T154" s="197">
        <v>0</v>
      </c>
      <c r="U154" s="115">
        <v>0</v>
      </c>
      <c r="V154" s="115">
        <v>0</v>
      </c>
      <c r="W154" s="116">
        <v>1971883.8977538999</v>
      </c>
    </row>
    <row r="155" spans="1:23" ht="10.5" x14ac:dyDescent="0.25">
      <c r="A155" s="122" t="s">
        <v>280</v>
      </c>
      <c r="B155" s="122"/>
      <c r="C155" s="107">
        <v>2193</v>
      </c>
      <c r="D155" s="108" t="s">
        <v>205</v>
      </c>
      <c r="E155" s="109"/>
      <c r="F155" s="196">
        <v>1249191.8387200001</v>
      </c>
      <c r="G155" s="197">
        <v>89899.105965323775</v>
      </c>
      <c r="H155" s="197">
        <v>58425.724573249805</v>
      </c>
      <c r="I155" s="197">
        <v>149184.600625761</v>
      </c>
      <c r="J155" s="197">
        <v>5605.217951165263</v>
      </c>
      <c r="K155" s="197">
        <v>155127.13215999841</v>
      </c>
      <c r="L155" s="197">
        <v>86173.05153762344</v>
      </c>
      <c r="M155" s="112">
        <v>128020.48</v>
      </c>
      <c r="N155" s="197">
        <v>0</v>
      </c>
      <c r="O155" s="112">
        <v>7731.2</v>
      </c>
      <c r="P155" s="113"/>
      <c r="Q155" s="114"/>
      <c r="R155" s="197">
        <v>0</v>
      </c>
      <c r="S155" s="111"/>
      <c r="T155" s="197">
        <v>0</v>
      </c>
      <c r="U155" s="115">
        <v>0</v>
      </c>
      <c r="V155" s="115">
        <v>0</v>
      </c>
      <c r="W155" s="116">
        <v>1929358.3515331217</v>
      </c>
    </row>
    <row r="156" spans="1:23" ht="10.5" x14ac:dyDescent="0.25">
      <c r="A156" s="122" t="s">
        <v>280</v>
      </c>
      <c r="B156" s="122"/>
      <c r="C156" s="123">
        <v>2028</v>
      </c>
      <c r="D156" s="108" t="s">
        <v>206</v>
      </c>
      <c r="E156" s="109"/>
      <c r="F156" s="196">
        <v>1547911.6262399999</v>
      </c>
      <c r="G156" s="197">
        <v>153953.61168808321</v>
      </c>
      <c r="H156" s="197">
        <v>101109.05621698622</v>
      </c>
      <c r="I156" s="197">
        <v>141827.09548478297</v>
      </c>
      <c r="J156" s="197">
        <v>1534.0284561140145</v>
      </c>
      <c r="K156" s="197">
        <v>207591.83006896338</v>
      </c>
      <c r="L156" s="197">
        <v>95841.419130444527</v>
      </c>
      <c r="M156" s="112">
        <v>128020.48</v>
      </c>
      <c r="N156" s="197">
        <v>0</v>
      </c>
      <c r="O156" s="112">
        <v>13066.0676</v>
      </c>
      <c r="P156" s="113"/>
      <c r="Q156" s="114"/>
      <c r="R156" s="197">
        <v>0</v>
      </c>
      <c r="S156" s="111"/>
      <c r="T156" s="197">
        <v>0</v>
      </c>
      <c r="U156" s="115">
        <v>0</v>
      </c>
      <c r="V156" s="115">
        <v>0</v>
      </c>
      <c r="W156" s="116">
        <v>2390855.2148853745</v>
      </c>
    </row>
    <row r="157" spans="1:23" ht="10.5" x14ac:dyDescent="0.25">
      <c r="A157" s="122" t="s">
        <v>280</v>
      </c>
      <c r="B157" s="122"/>
      <c r="C157" s="123">
        <v>2012</v>
      </c>
      <c r="D157" s="108" t="s">
        <v>207</v>
      </c>
      <c r="E157" s="109"/>
      <c r="F157" s="196">
        <v>1575067.97056</v>
      </c>
      <c r="G157" s="197">
        <v>130605.08701931043</v>
      </c>
      <c r="H157" s="197">
        <v>83084.259096804672</v>
      </c>
      <c r="I157" s="197">
        <v>154014.63840004051</v>
      </c>
      <c r="J157" s="197">
        <v>30274.107598025701</v>
      </c>
      <c r="K157" s="197">
        <v>248121.35478694102</v>
      </c>
      <c r="L157" s="197">
        <v>152751.57593045049</v>
      </c>
      <c r="M157" s="112">
        <v>128020.48</v>
      </c>
      <c r="N157" s="197">
        <v>0</v>
      </c>
      <c r="O157" s="112">
        <v>8038.4</v>
      </c>
      <c r="P157" s="113"/>
      <c r="Q157" s="114"/>
      <c r="R157" s="197">
        <v>0</v>
      </c>
      <c r="S157" s="111"/>
      <c r="T157" s="197">
        <v>0</v>
      </c>
      <c r="U157" s="115">
        <v>0</v>
      </c>
      <c r="V157" s="115">
        <v>0</v>
      </c>
      <c r="W157" s="116">
        <v>2509977.8733915729</v>
      </c>
    </row>
    <row r="158" spans="1:23" ht="10.5" x14ac:dyDescent="0.25">
      <c r="A158" s="106" t="s">
        <v>278</v>
      </c>
      <c r="B158" s="106" t="s">
        <v>208</v>
      </c>
      <c r="C158" s="107">
        <v>2074</v>
      </c>
      <c r="D158" s="108" t="s">
        <v>209</v>
      </c>
      <c r="E158" s="109"/>
      <c r="F158" s="196">
        <v>2118194.85696</v>
      </c>
      <c r="G158" s="197">
        <v>148060.25727994982</v>
      </c>
      <c r="H158" s="197">
        <v>97002.94656003562</v>
      </c>
      <c r="I158" s="197">
        <v>137698.21866670292</v>
      </c>
      <c r="J158" s="197">
        <v>0</v>
      </c>
      <c r="K158" s="197">
        <v>263987.12681897252</v>
      </c>
      <c r="L158" s="197">
        <v>19439.554275557537</v>
      </c>
      <c r="M158" s="112">
        <v>128020.48</v>
      </c>
      <c r="N158" s="197">
        <v>29794.78164632995</v>
      </c>
      <c r="O158" s="112">
        <v>44032</v>
      </c>
      <c r="P158" s="113"/>
      <c r="Q158" s="114"/>
      <c r="R158" s="197">
        <v>-28101.790054741745</v>
      </c>
      <c r="S158" s="111"/>
      <c r="T158" s="197">
        <v>0</v>
      </c>
      <c r="U158" s="115">
        <v>0</v>
      </c>
      <c r="V158" s="115">
        <v>0</v>
      </c>
      <c r="W158" s="116">
        <v>2958128.4321528063</v>
      </c>
    </row>
    <row r="159" spans="1:23" ht="10.5" x14ac:dyDescent="0.25">
      <c r="A159" s="122" t="s">
        <v>280</v>
      </c>
      <c r="B159" s="122"/>
      <c r="C159" s="107">
        <v>2117</v>
      </c>
      <c r="D159" s="108" t="s">
        <v>210</v>
      </c>
      <c r="E159" s="109"/>
      <c r="F159" s="196">
        <v>957261.13728000002</v>
      </c>
      <c r="G159" s="197">
        <v>22238.886599992453</v>
      </c>
      <c r="H159" s="197">
        <v>13360.032000004901</v>
      </c>
      <c r="I159" s="197">
        <v>14705.313000003885</v>
      </c>
      <c r="J159" s="197">
        <v>0</v>
      </c>
      <c r="K159" s="197">
        <v>65152.422719999326</v>
      </c>
      <c r="L159" s="197">
        <v>1239.2891636364909</v>
      </c>
      <c r="M159" s="112">
        <v>128020.48</v>
      </c>
      <c r="N159" s="197">
        <v>0</v>
      </c>
      <c r="O159" s="112">
        <v>5888</v>
      </c>
      <c r="P159" s="113"/>
      <c r="Q159" s="114"/>
      <c r="R159" s="197">
        <v>0</v>
      </c>
      <c r="S159" s="111"/>
      <c r="T159" s="197">
        <v>40232.439236363054</v>
      </c>
      <c r="U159" s="115">
        <v>12810.666056361748</v>
      </c>
      <c r="V159" s="115">
        <v>0</v>
      </c>
      <c r="W159" s="116">
        <v>1260908.666056362</v>
      </c>
    </row>
    <row r="160" spans="1:23" ht="10.5" x14ac:dyDescent="0.25">
      <c r="A160" s="122" t="s">
        <v>280</v>
      </c>
      <c r="B160" s="122"/>
      <c r="C160" s="107">
        <v>3035</v>
      </c>
      <c r="D160" s="108" t="s">
        <v>211</v>
      </c>
      <c r="E160" s="109"/>
      <c r="F160" s="196">
        <v>373399.73440000002</v>
      </c>
      <c r="G160" s="197">
        <v>18332.932799993734</v>
      </c>
      <c r="H160" s="197">
        <v>12481.996800004557</v>
      </c>
      <c r="I160" s="197">
        <v>7471.1952000019692</v>
      </c>
      <c r="J160" s="197">
        <v>0</v>
      </c>
      <c r="K160" s="197">
        <v>22342.035692307465</v>
      </c>
      <c r="L160" s="197">
        <v>1387.1784347827497</v>
      </c>
      <c r="M160" s="112">
        <v>128020.48</v>
      </c>
      <c r="N160" s="197">
        <v>0</v>
      </c>
      <c r="O160" s="112">
        <v>2073.6</v>
      </c>
      <c r="P160" s="113"/>
      <c r="Q160" s="114"/>
      <c r="R160" s="197">
        <v>0</v>
      </c>
      <c r="S160" s="111"/>
      <c r="T160" s="197">
        <v>0</v>
      </c>
      <c r="U160" s="115">
        <v>24769.041581409401</v>
      </c>
      <c r="V160" s="115">
        <v>0</v>
      </c>
      <c r="W160" s="116">
        <v>590278.19490849995</v>
      </c>
    </row>
    <row r="161" spans="1:55" ht="10.5" x14ac:dyDescent="0.25">
      <c r="A161" s="122" t="s">
        <v>280</v>
      </c>
      <c r="B161" s="122"/>
      <c r="C161" s="123">
        <v>2078</v>
      </c>
      <c r="D161" s="108" t="s">
        <v>212</v>
      </c>
      <c r="E161" s="109"/>
      <c r="F161" s="196">
        <v>1296715.4412799999</v>
      </c>
      <c r="G161" s="197">
        <v>142880.1921989361</v>
      </c>
      <c r="H161" s="197">
        <v>88901.937770590986</v>
      </c>
      <c r="I161" s="197">
        <v>155614.56355831068</v>
      </c>
      <c r="J161" s="197">
        <v>10409.904912097236</v>
      </c>
      <c r="K161" s="197">
        <v>174945.56077632954</v>
      </c>
      <c r="L161" s="197">
        <v>14561.986688001483</v>
      </c>
      <c r="M161" s="112">
        <v>128020.48</v>
      </c>
      <c r="N161" s="197">
        <v>0</v>
      </c>
      <c r="O161" s="112">
        <v>7065.6</v>
      </c>
      <c r="P161" s="113"/>
      <c r="Q161" s="114"/>
      <c r="R161" s="197">
        <v>0</v>
      </c>
      <c r="S161" s="111"/>
      <c r="T161" s="197">
        <v>0</v>
      </c>
      <c r="U161" s="115">
        <v>0</v>
      </c>
      <c r="V161" s="115">
        <v>0</v>
      </c>
      <c r="W161" s="116">
        <v>2019115.667184266</v>
      </c>
    </row>
    <row r="162" spans="1:55" ht="10.5" x14ac:dyDescent="0.25">
      <c r="A162" s="122" t="s">
        <v>280</v>
      </c>
      <c r="B162" s="122"/>
      <c r="C162" s="123">
        <v>2030</v>
      </c>
      <c r="D162" s="108" t="s">
        <v>344</v>
      </c>
      <c r="E162" s="109"/>
      <c r="F162" s="196">
        <v>661935.89280000003</v>
      </c>
      <c r="G162" s="197">
        <v>80839.942371831727</v>
      </c>
      <c r="H162" s="197">
        <v>53158.252703537117</v>
      </c>
      <c r="I162" s="197">
        <v>83341.362787900682</v>
      </c>
      <c r="J162" s="197">
        <v>981.72237707162924</v>
      </c>
      <c r="K162" s="197">
        <v>71614.780231213124</v>
      </c>
      <c r="L162" s="197">
        <v>1300.2080000001306</v>
      </c>
      <c r="M162" s="112">
        <v>128020.48</v>
      </c>
      <c r="N162" s="197">
        <v>0</v>
      </c>
      <c r="O162" s="112">
        <v>3251.2</v>
      </c>
      <c r="P162" s="113"/>
      <c r="Q162" s="114"/>
      <c r="R162" s="197">
        <v>0</v>
      </c>
      <c r="S162" s="111"/>
      <c r="T162" s="197">
        <v>0</v>
      </c>
      <c r="U162" s="115">
        <v>0</v>
      </c>
      <c r="V162" s="115">
        <v>0</v>
      </c>
      <c r="W162" s="116">
        <v>1084443.8412715544</v>
      </c>
    </row>
    <row r="163" spans="1:55" ht="10.5" x14ac:dyDescent="0.25">
      <c r="A163" s="106" t="s">
        <v>278</v>
      </c>
      <c r="B163" s="106" t="s">
        <v>213</v>
      </c>
      <c r="C163" s="107">
        <v>2100</v>
      </c>
      <c r="D163" s="108" t="s">
        <v>214</v>
      </c>
      <c r="E163" s="109"/>
      <c r="F163" s="196">
        <v>716248.58143999998</v>
      </c>
      <c r="G163" s="197">
        <v>37020.077194353566</v>
      </c>
      <c r="H163" s="197">
        <v>23302.882794374793</v>
      </c>
      <c r="I163" s="197">
        <v>56622.438422550156</v>
      </c>
      <c r="J163" s="197">
        <v>0</v>
      </c>
      <c r="K163" s="197">
        <v>58605.113022950201</v>
      </c>
      <c r="L163" s="197">
        <v>1974.1867870969736</v>
      </c>
      <c r="M163" s="112">
        <v>128020.48</v>
      </c>
      <c r="N163" s="197">
        <v>0</v>
      </c>
      <c r="O163" s="112">
        <v>14845.25</v>
      </c>
      <c r="P163" s="113"/>
      <c r="Q163" s="114"/>
      <c r="R163" s="197">
        <v>-9395.1158854388013</v>
      </c>
      <c r="S163" s="111"/>
      <c r="T163" s="197">
        <v>0</v>
      </c>
      <c r="U163" s="115">
        <v>20620.473518540501</v>
      </c>
      <c r="V163" s="115">
        <v>0</v>
      </c>
      <c r="W163" s="116">
        <v>1047864.3672944275</v>
      </c>
    </row>
    <row r="164" spans="1:55" ht="11" thickBot="1" x14ac:dyDescent="0.3">
      <c r="A164" s="122" t="s">
        <v>280</v>
      </c>
      <c r="B164" s="122"/>
      <c r="C164" s="107">
        <v>3036</v>
      </c>
      <c r="D164" s="108" t="s">
        <v>303</v>
      </c>
      <c r="E164" s="109"/>
      <c r="F164" s="196">
        <v>1079464.6867200001</v>
      </c>
      <c r="G164" s="197">
        <v>48191.828862073067</v>
      </c>
      <c r="H164" s="197">
        <v>30077.169786279635</v>
      </c>
      <c r="I164" s="197">
        <v>37976.224477621989</v>
      </c>
      <c r="J164" s="197">
        <v>807.46947294386484</v>
      </c>
      <c r="K164" s="197">
        <v>109177.08092307577</v>
      </c>
      <c r="L164" s="197">
        <v>4483.6339333338001</v>
      </c>
      <c r="M164" s="112">
        <v>128020.48</v>
      </c>
      <c r="N164" s="197">
        <v>0</v>
      </c>
      <c r="O164" s="112">
        <v>3251.2</v>
      </c>
      <c r="P164" s="113"/>
      <c r="Q164" s="114"/>
      <c r="R164" s="197">
        <v>0</v>
      </c>
      <c r="S164" s="111"/>
      <c r="T164" s="197">
        <v>0</v>
      </c>
      <c r="U164" s="115">
        <v>0</v>
      </c>
      <c r="V164" s="115">
        <v>0</v>
      </c>
      <c r="W164" s="116">
        <v>1441449.7741753282</v>
      </c>
    </row>
    <row r="165" spans="1:55" ht="11" hidden="1" thickBot="1" x14ac:dyDescent="0.3">
      <c r="A165" s="106"/>
      <c r="B165" s="106"/>
      <c r="C165" s="107"/>
      <c r="D165" s="108"/>
      <c r="E165" s="109"/>
      <c r="F165" s="110"/>
      <c r="G165" s="111"/>
      <c r="H165" s="111"/>
      <c r="I165" s="111"/>
      <c r="J165" s="111"/>
      <c r="K165" s="111"/>
      <c r="L165" s="111"/>
      <c r="M165" s="121"/>
      <c r="N165" s="111"/>
      <c r="O165" s="127"/>
      <c r="P165" s="113"/>
      <c r="Q165" s="114"/>
      <c r="R165" s="111"/>
      <c r="S165" s="111"/>
      <c r="T165" s="111"/>
      <c r="U165" s="115"/>
      <c r="V165" s="115"/>
      <c r="W165" s="116"/>
    </row>
    <row r="166" spans="1:55" ht="11" hidden="1" thickBot="1" x14ac:dyDescent="0.3">
      <c r="A166" s="106"/>
      <c r="B166" s="106"/>
      <c r="C166" s="107"/>
      <c r="D166" s="108"/>
      <c r="E166" s="109"/>
      <c r="F166" s="110"/>
      <c r="G166" s="111"/>
      <c r="H166" s="111"/>
      <c r="I166" s="111"/>
      <c r="J166" s="111"/>
      <c r="K166" s="111"/>
      <c r="L166" s="111"/>
      <c r="M166" s="121"/>
      <c r="N166" s="111"/>
      <c r="O166" s="127"/>
      <c r="P166" s="113"/>
      <c r="Q166" s="114"/>
      <c r="R166" s="111"/>
      <c r="S166" s="111"/>
      <c r="T166" s="111"/>
      <c r="U166" s="115"/>
      <c r="V166" s="115"/>
      <c r="W166" s="116"/>
    </row>
    <row r="167" spans="1:55" ht="11" hidden="1" thickBot="1" x14ac:dyDescent="0.3">
      <c r="A167" s="106"/>
      <c r="B167" s="106"/>
      <c r="C167" s="107"/>
      <c r="D167" s="108"/>
      <c r="E167" s="109"/>
      <c r="F167" s="110"/>
      <c r="G167" s="111"/>
      <c r="H167" s="111"/>
      <c r="I167" s="111"/>
      <c r="J167" s="111"/>
      <c r="K167" s="111"/>
      <c r="L167" s="111"/>
      <c r="M167" s="121"/>
      <c r="N167" s="111"/>
      <c r="O167" s="127"/>
      <c r="P167" s="113"/>
      <c r="Q167" s="114"/>
      <c r="R167" s="111"/>
      <c r="S167" s="111"/>
      <c r="T167" s="111"/>
      <c r="U167" s="115"/>
      <c r="V167" s="115"/>
      <c r="W167" s="116">
        <v>0</v>
      </c>
    </row>
    <row r="168" spans="1:55" ht="11" hidden="1" thickBot="1" x14ac:dyDescent="0.3">
      <c r="A168" s="106"/>
      <c r="B168" s="106"/>
      <c r="C168" s="107"/>
      <c r="D168" s="108"/>
      <c r="E168" s="109"/>
      <c r="F168" s="110"/>
      <c r="G168" s="111"/>
      <c r="H168" s="111"/>
      <c r="I168" s="111"/>
      <c r="J168" s="111"/>
      <c r="K168" s="111"/>
      <c r="L168" s="111"/>
      <c r="M168" s="121"/>
      <c r="N168" s="111"/>
      <c r="O168" s="127"/>
      <c r="P168" s="113"/>
      <c r="Q168" s="114"/>
      <c r="R168" s="111"/>
      <c r="S168" s="111"/>
      <c r="T168" s="111"/>
      <c r="U168" s="115"/>
      <c r="V168" s="115"/>
      <c r="W168" s="116"/>
    </row>
    <row r="169" spans="1:55" s="90" customFormat="1" ht="10.5" x14ac:dyDescent="0.25">
      <c r="C169" s="85" t="s">
        <v>322</v>
      </c>
      <c r="D169" s="61" t="s">
        <v>278</v>
      </c>
      <c r="E169" s="117">
        <v>62</v>
      </c>
      <c r="F169" s="128">
        <v>71455130.992000028</v>
      </c>
      <c r="G169" s="129">
        <v>3761148.2870806251</v>
      </c>
      <c r="H169" s="129">
        <v>2409598.652821539</v>
      </c>
      <c r="I169" s="129">
        <v>4521997.8558697393</v>
      </c>
      <c r="J169" s="129">
        <v>51977.204730432095</v>
      </c>
      <c r="K169" s="129">
        <v>7298002.7212131303</v>
      </c>
      <c r="L169" s="129">
        <v>1503985.6062198328</v>
      </c>
      <c r="M169" s="129">
        <v>7937269.7600000128</v>
      </c>
      <c r="N169" s="129">
        <v>62745.667237017478</v>
      </c>
      <c r="O169" s="129">
        <v>1587559.0877</v>
      </c>
      <c r="P169" s="129">
        <v>0</v>
      </c>
      <c r="Q169" s="129">
        <v>0</v>
      </c>
      <c r="R169" s="129">
        <v>-937843.61238092429</v>
      </c>
      <c r="S169" s="129">
        <v>0</v>
      </c>
      <c r="T169" s="129">
        <v>1711580.6747547793</v>
      </c>
      <c r="U169" s="129">
        <v>379359.10171054763</v>
      </c>
      <c r="V169" s="129">
        <v>0</v>
      </c>
      <c r="W169" s="130">
        <v>101742511.99895673</v>
      </c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  <c r="BB169" s="89"/>
      <c r="BC169" s="89"/>
    </row>
    <row r="170" spans="1:55" ht="10.5" x14ac:dyDescent="0.25">
      <c r="C170" s="85" t="s">
        <v>322</v>
      </c>
      <c r="D170" s="62" t="s">
        <v>280</v>
      </c>
      <c r="E170" s="117">
        <v>95</v>
      </c>
      <c r="F170" s="128">
        <v>103503011.83263998</v>
      </c>
      <c r="G170" s="129">
        <v>6872376.8087738147</v>
      </c>
      <c r="H170" s="129">
        <v>4404785.6229857374</v>
      </c>
      <c r="I170" s="129">
        <v>9152338.1126047224</v>
      </c>
      <c r="J170" s="129">
        <v>233076.32480233422</v>
      </c>
      <c r="K170" s="129">
        <v>11818241.300250774</v>
      </c>
      <c r="L170" s="129">
        <v>4257288.2615988329</v>
      </c>
      <c r="M170" s="129">
        <v>11777884.160000026</v>
      </c>
      <c r="N170" s="129">
        <v>76821.606877359358</v>
      </c>
      <c r="O170" s="129">
        <v>691333.31759999972</v>
      </c>
      <c r="P170" s="129">
        <v>0</v>
      </c>
      <c r="Q170" s="129">
        <v>0</v>
      </c>
      <c r="R170" s="129">
        <v>0</v>
      </c>
      <c r="S170" s="129">
        <v>0</v>
      </c>
      <c r="T170" s="129">
        <v>503135.74048640358</v>
      </c>
      <c r="U170" s="129">
        <v>837185.04973718687</v>
      </c>
      <c r="V170" s="129">
        <v>0</v>
      </c>
      <c r="W170" s="116">
        <v>154127478.13835719</v>
      </c>
    </row>
    <row r="171" spans="1:55" ht="11" thickBot="1" x14ac:dyDescent="0.3">
      <c r="B171" s="109"/>
      <c r="C171" s="133" t="s">
        <v>322</v>
      </c>
      <c r="D171" s="63" t="s">
        <v>281</v>
      </c>
      <c r="E171" s="117">
        <v>3</v>
      </c>
      <c r="F171" s="128">
        <v>3571059.2780799996</v>
      </c>
      <c r="G171" s="129">
        <v>171695.87784795172</v>
      </c>
      <c r="H171" s="129">
        <v>110866.89616272601</v>
      </c>
      <c r="I171" s="129">
        <v>286237.53808874049</v>
      </c>
      <c r="J171" s="129">
        <v>9037.5942372337067</v>
      </c>
      <c r="K171" s="129">
        <v>312382.82907069812</v>
      </c>
      <c r="L171" s="129">
        <v>87563.547047383036</v>
      </c>
      <c r="M171" s="129">
        <v>256040.95999999999</v>
      </c>
      <c r="N171" s="129">
        <v>0</v>
      </c>
      <c r="O171" s="129">
        <v>16691.2</v>
      </c>
      <c r="P171" s="129">
        <v>0</v>
      </c>
      <c r="Q171" s="129">
        <v>0</v>
      </c>
      <c r="R171" s="129">
        <v>0</v>
      </c>
      <c r="S171" s="129">
        <v>0</v>
      </c>
      <c r="T171" s="129">
        <v>0</v>
      </c>
      <c r="U171" s="129">
        <v>136026.69585739798</v>
      </c>
      <c r="V171" s="129">
        <v>0</v>
      </c>
      <c r="W171" s="134">
        <v>4957602.4163921308</v>
      </c>
    </row>
    <row r="172" spans="1:55" ht="7.5" customHeight="1" x14ac:dyDescent="0.25">
      <c r="B172" s="109"/>
      <c r="C172" s="133"/>
      <c r="D172" s="63"/>
      <c r="E172" s="109"/>
      <c r="F172" s="128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32"/>
    </row>
    <row r="173" spans="1:55" s="136" customFormat="1" ht="10.5" x14ac:dyDescent="0.25">
      <c r="A173" s="131"/>
      <c r="B173" s="135"/>
      <c r="C173" s="91" t="s">
        <v>323</v>
      </c>
      <c r="E173" s="137">
        <v>160</v>
      </c>
      <c r="F173" s="128">
        <v>178529202.10271999</v>
      </c>
      <c r="G173" s="129">
        <v>10805220.97370239</v>
      </c>
      <c r="H173" s="129">
        <v>6925251.1719700024</v>
      </c>
      <c r="I173" s="129">
        <v>13960573.506563203</v>
      </c>
      <c r="J173" s="129">
        <v>294091.12377000001</v>
      </c>
      <c r="K173" s="129">
        <v>19428626.850534603</v>
      </c>
      <c r="L173" s="129">
        <v>5848837.4148660488</v>
      </c>
      <c r="M173" s="129">
        <v>19971194.88000004</v>
      </c>
      <c r="N173" s="129">
        <v>139567.27411437684</v>
      </c>
      <c r="O173" s="129">
        <v>2295583.6052999999</v>
      </c>
      <c r="P173" s="129">
        <v>0</v>
      </c>
      <c r="Q173" s="129">
        <v>0</v>
      </c>
      <c r="R173" s="129">
        <v>-937843.61238092429</v>
      </c>
      <c r="S173" s="129">
        <v>0</v>
      </c>
      <c r="T173" s="129">
        <v>2214716.4152411828</v>
      </c>
      <c r="U173" s="129">
        <v>1352570.8473051325</v>
      </c>
      <c r="V173" s="129">
        <v>0</v>
      </c>
      <c r="W173" s="132">
        <v>260827592.55370602</v>
      </c>
    </row>
    <row r="174" spans="1:55" ht="11" thickBot="1" x14ac:dyDescent="0.3">
      <c r="A174" s="138" t="s">
        <v>324</v>
      </c>
      <c r="F174" s="118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9"/>
    </row>
    <row r="175" spans="1:55" ht="11" thickBot="1" x14ac:dyDescent="0.3">
      <c r="A175" s="138" t="s">
        <v>324</v>
      </c>
      <c r="D175" s="141" t="s">
        <v>325</v>
      </c>
      <c r="F175" s="140">
        <v>0</v>
      </c>
      <c r="G175" s="140">
        <v>0</v>
      </c>
      <c r="H175" s="140">
        <v>0</v>
      </c>
      <c r="I175" s="140">
        <v>0</v>
      </c>
      <c r="J175" s="140">
        <v>0</v>
      </c>
      <c r="K175" s="140">
        <v>0</v>
      </c>
      <c r="L175" s="140">
        <v>0</v>
      </c>
      <c r="M175" s="117"/>
      <c r="N175" s="142">
        <v>0</v>
      </c>
      <c r="O175" s="117"/>
      <c r="P175" s="117"/>
      <c r="Q175" s="117"/>
      <c r="R175" s="142">
        <v>-4.9112713895738125E-10</v>
      </c>
      <c r="S175" s="117"/>
      <c r="T175" s="142">
        <v>0</v>
      </c>
      <c r="U175" s="142">
        <v>0</v>
      </c>
      <c r="V175" s="142"/>
      <c r="W175" s="143">
        <v>260827592.55370605</v>
      </c>
    </row>
    <row r="176" spans="1:55" ht="11" thickBot="1" x14ac:dyDescent="0.3">
      <c r="A176" s="138" t="s">
        <v>324</v>
      </c>
      <c r="D176" s="145" t="s">
        <v>326</v>
      </c>
      <c r="F176" s="146"/>
      <c r="G176" s="147"/>
      <c r="H176" s="147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47"/>
      <c r="T176" s="147"/>
      <c r="U176" s="147"/>
      <c r="V176" s="148"/>
      <c r="W176" s="149">
        <v>0</v>
      </c>
    </row>
    <row r="177" spans="1:23" hidden="1" x14ac:dyDescent="0.2">
      <c r="A177" s="120"/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50"/>
    </row>
    <row r="178" spans="1:23" hidden="1" x14ac:dyDescent="0.2">
      <c r="P178" s="93" t="e">
        <v>#REF!</v>
      </c>
    </row>
    <row r="179" spans="1:23" hidden="1" x14ac:dyDescent="0.2">
      <c r="O179" s="93">
        <v>1532058.2877000002</v>
      </c>
      <c r="P179" s="93">
        <v>5895360.3498558979</v>
      </c>
      <c r="R179" s="93">
        <v>-937843.61238092429</v>
      </c>
    </row>
    <row r="180" spans="1:23" hidden="1" x14ac:dyDescent="0.2"/>
    <row r="181" spans="1:23" hidden="1" x14ac:dyDescent="0.2"/>
    <row r="182" spans="1:23" hidden="1" x14ac:dyDescent="0.2"/>
    <row r="183" spans="1:23" ht="6.75" customHeight="1" x14ac:dyDescent="0.2"/>
    <row r="184" spans="1:23" x14ac:dyDescent="0.2">
      <c r="T184" s="93">
        <v>26</v>
      </c>
      <c r="U184" s="93">
        <v>51</v>
      </c>
    </row>
    <row r="185" spans="1:23" hidden="1" x14ac:dyDescent="0.2">
      <c r="D185" s="131" t="s">
        <v>382</v>
      </c>
      <c r="F185" s="93">
        <v>24457736.006305635</v>
      </c>
      <c r="H185" s="93">
        <v>67155.433729995042</v>
      </c>
      <c r="I185" s="93">
        <v>-4966575.5464699883</v>
      </c>
      <c r="J185" s="93">
        <v>-239906.84524416091</v>
      </c>
      <c r="K185" s="93">
        <v>16822154.762472045</v>
      </c>
      <c r="L185" s="93">
        <v>3434123.7349999985</v>
      </c>
      <c r="M185" s="93">
        <v>-7503805.1199999601</v>
      </c>
      <c r="N185" s="93">
        <v>16064.223276180594</v>
      </c>
      <c r="O185" s="93">
        <v>-793840.66293599922</v>
      </c>
      <c r="R185" s="93">
        <v>1444609.4801150556</v>
      </c>
      <c r="T185" s="151"/>
      <c r="U185" s="151"/>
      <c r="V185" s="151"/>
      <c r="W185" s="152"/>
    </row>
    <row r="186" spans="1:23" hidden="1" x14ac:dyDescent="0.2">
      <c r="D186" s="131" t="s">
        <v>383</v>
      </c>
      <c r="T186" s="218"/>
      <c r="U186" s="218"/>
      <c r="V186" s="218"/>
      <c r="W186" s="152"/>
    </row>
    <row r="187" spans="1:23" hidden="1" x14ac:dyDescent="0.2"/>
    <row r="188" spans="1:23" hidden="1" x14ac:dyDescent="0.2"/>
    <row r="189" spans="1:23" hidden="1" x14ac:dyDescent="0.2"/>
    <row r="190" spans="1:23" hidden="1" x14ac:dyDescent="0.2"/>
    <row r="191" spans="1:23" x14ac:dyDescent="0.2">
      <c r="A191" s="224">
        <v>62</v>
      </c>
      <c r="B191" s="131" t="s">
        <v>377</v>
      </c>
      <c r="D191" s="228" t="s">
        <v>380</v>
      </c>
      <c r="F191" s="229">
        <v>0.68447206967169216</v>
      </c>
      <c r="G191" s="229">
        <v>4.1426679086789972E-2</v>
      </c>
      <c r="H191" s="229">
        <v>2.6551068098916913E-2</v>
      </c>
      <c r="I191" s="229">
        <v>5.3524143553518533E-2</v>
      </c>
      <c r="J191" s="229">
        <v>1.127530722078205E-3</v>
      </c>
      <c r="K191" s="229">
        <v>7.4488387751898325E-2</v>
      </c>
      <c r="L191" s="229">
        <v>2.2424151362213478E-2</v>
      </c>
      <c r="M191" s="229">
        <v>7.6568566555656289E-2</v>
      </c>
      <c r="N191" s="229">
        <v>5.3509397816352223E-4</v>
      </c>
      <c r="O191" s="229">
        <v>8.8011532170520837E-3</v>
      </c>
      <c r="P191" s="229">
        <v>0</v>
      </c>
      <c r="Q191" s="229">
        <v>0</v>
      </c>
      <c r="R191" s="229">
        <v>-3.5956457029668611E-3</v>
      </c>
      <c r="S191" s="229">
        <v>0</v>
      </c>
      <c r="T191" s="229">
        <v>8.4911124377500778E-3</v>
      </c>
      <c r="U191" s="229">
        <v>5.1856892672374373E-3</v>
      </c>
      <c r="V191" s="229">
        <v>0</v>
      </c>
      <c r="W191" s="229">
        <v>1</v>
      </c>
    </row>
    <row r="192" spans="1:23" x14ac:dyDescent="0.2">
      <c r="D192" s="228" t="s">
        <v>381</v>
      </c>
      <c r="F192" s="230">
        <v>0.67935514033981637</v>
      </c>
      <c r="G192" s="230">
        <v>3.6418968141769377E-2</v>
      </c>
      <c r="H192" s="230">
        <v>2.7309944058195385E-2</v>
      </c>
      <c r="I192" s="230">
        <v>5.3848999253991607E-2</v>
      </c>
      <c r="J192" s="230">
        <v>1.1935186583417207E-3</v>
      </c>
      <c r="K192" s="230">
        <v>7.6454953979718535E-2</v>
      </c>
      <c r="L192" s="230">
        <v>2.2980387802121405E-2</v>
      </c>
      <c r="M192" s="230">
        <v>7.4302312585870195E-2</v>
      </c>
      <c r="N192" s="230">
        <v>5.3819308964441251E-4</v>
      </c>
      <c r="O192" s="230">
        <v>9.1251006223800959E-3</v>
      </c>
      <c r="P192" s="230">
        <v>0</v>
      </c>
      <c r="Q192" s="230">
        <v>0</v>
      </c>
      <c r="R192" s="230">
        <v>-3.3563265362527364E-3</v>
      </c>
      <c r="S192" s="230">
        <v>0</v>
      </c>
      <c r="T192" s="230">
        <v>1.2406270460341737E-2</v>
      </c>
      <c r="U192" s="230">
        <v>9.4225375440617973E-3</v>
      </c>
      <c r="V192" s="230">
        <v>0</v>
      </c>
      <c r="W192" s="230">
        <v>1</v>
      </c>
    </row>
    <row r="193" spans="1:23" x14ac:dyDescent="0.2">
      <c r="A193" s="120"/>
      <c r="B193" s="120"/>
      <c r="C193" s="120"/>
      <c r="D193" s="232" t="s">
        <v>4</v>
      </c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</row>
    <row r="194" spans="1:23" x14ac:dyDescent="0.2">
      <c r="A194" s="120"/>
      <c r="B194" s="120"/>
      <c r="C194" s="120"/>
      <c r="D194" s="232" t="s">
        <v>216</v>
      </c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</row>
    <row r="195" spans="1:23" x14ac:dyDescent="0.2">
      <c r="A195" s="120"/>
      <c r="B195" s="120"/>
      <c r="C195" s="120"/>
      <c r="D195" s="232" t="s">
        <v>219</v>
      </c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</row>
    <row r="196" spans="1:23" s="97" customFormat="1" x14ac:dyDescent="0.2">
      <c r="D196" s="232" t="s">
        <v>220</v>
      </c>
    </row>
    <row r="197" spans="1:23" x14ac:dyDescent="0.2">
      <c r="A197" s="120"/>
      <c r="B197" s="120"/>
      <c r="C197" s="120"/>
      <c r="D197" s="232" t="s">
        <v>222</v>
      </c>
      <c r="E197" s="120"/>
      <c r="F197" s="233"/>
      <c r="G197" s="233"/>
      <c r="H197" s="233"/>
      <c r="I197" s="233"/>
      <c r="J197" s="233"/>
      <c r="K197" s="233"/>
      <c r="L197" s="233"/>
      <c r="M197" s="233"/>
      <c r="N197" s="233"/>
      <c r="O197" s="233"/>
      <c r="P197" s="120"/>
      <c r="Q197" s="120"/>
      <c r="R197" s="233"/>
      <c r="S197" s="120"/>
      <c r="T197" s="233"/>
      <c r="U197" s="233"/>
      <c r="V197" s="120"/>
      <c r="W197" s="120"/>
    </row>
    <row r="198" spans="1:23" x14ac:dyDescent="0.2">
      <c r="A198" s="120"/>
      <c r="B198" s="120"/>
      <c r="C198" s="120"/>
      <c r="D198" s="232" t="s">
        <v>5</v>
      </c>
      <c r="E198" s="120"/>
      <c r="F198" s="227"/>
      <c r="G198" s="227"/>
      <c r="H198" s="227"/>
      <c r="I198" s="227"/>
      <c r="J198" s="227"/>
      <c r="K198" s="227"/>
      <c r="L198" s="227"/>
      <c r="M198" s="227"/>
      <c r="N198" s="227"/>
      <c r="O198" s="227"/>
      <c r="P198" s="120"/>
      <c r="Q198" s="120"/>
      <c r="R198" s="227"/>
      <c r="S198" s="120"/>
      <c r="T198" s="227"/>
      <c r="U198" s="227"/>
      <c r="V198" s="120"/>
      <c r="W198" s="120"/>
    </row>
    <row r="199" spans="1:23" x14ac:dyDescent="0.2">
      <c r="A199" s="120"/>
      <c r="B199" s="120"/>
      <c r="C199" s="120"/>
      <c r="D199" s="232" t="s">
        <v>6</v>
      </c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</row>
    <row r="200" spans="1:23" x14ac:dyDescent="0.2">
      <c r="A200" s="120"/>
      <c r="B200" s="120"/>
      <c r="C200" s="120"/>
      <c r="D200" s="232" t="s">
        <v>304</v>
      </c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</row>
    <row r="201" spans="1:23" x14ac:dyDescent="0.2">
      <c r="A201" s="120"/>
      <c r="B201" s="120"/>
      <c r="C201" s="120"/>
      <c r="D201" s="232" t="s">
        <v>225</v>
      </c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</row>
    <row r="202" spans="1:23" x14ac:dyDescent="0.2">
      <c r="A202" s="120"/>
      <c r="B202" s="120"/>
      <c r="C202" s="120"/>
      <c r="D202" s="232" t="s">
        <v>7</v>
      </c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</row>
    <row r="203" spans="1:23" x14ac:dyDescent="0.2">
      <c r="A203" s="120"/>
      <c r="B203" s="120"/>
      <c r="C203" s="120"/>
      <c r="D203" s="232" t="s">
        <v>226</v>
      </c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</row>
    <row r="204" spans="1:23" x14ac:dyDescent="0.2">
      <c r="A204" s="120"/>
      <c r="B204" s="120"/>
      <c r="C204" s="120"/>
      <c r="D204" s="232" t="s">
        <v>229</v>
      </c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</row>
    <row r="205" spans="1:23" x14ac:dyDescent="0.2">
      <c r="A205" s="120"/>
      <c r="B205" s="120"/>
      <c r="C205" s="120"/>
      <c r="D205" s="232" t="s">
        <v>230</v>
      </c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</row>
    <row r="206" spans="1:23" x14ac:dyDescent="0.2">
      <c r="A206" s="120"/>
      <c r="B206" s="120"/>
      <c r="C206" s="120"/>
      <c r="D206" s="232" t="s">
        <v>223</v>
      </c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</row>
    <row r="207" spans="1:23" x14ac:dyDescent="0.2">
      <c r="A207" s="120"/>
      <c r="B207" s="120"/>
      <c r="C207" s="120"/>
      <c r="D207" s="232" t="s">
        <v>232</v>
      </c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</row>
    <row r="208" spans="1:23" x14ac:dyDescent="0.2">
      <c r="A208" s="120"/>
      <c r="B208" s="120"/>
      <c r="C208" s="120"/>
      <c r="D208" s="232" t="s">
        <v>345</v>
      </c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</row>
    <row r="209" spans="1:23" x14ac:dyDescent="0.2">
      <c r="A209" s="120"/>
      <c r="B209" s="120"/>
      <c r="C209" s="120"/>
      <c r="D209" s="232" t="s">
        <v>234</v>
      </c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</row>
    <row r="210" spans="1:23" x14ac:dyDescent="0.2">
      <c r="A210" s="120"/>
      <c r="B210" s="120"/>
      <c r="C210" s="120"/>
      <c r="D210" s="232" t="s">
        <v>235</v>
      </c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</row>
    <row r="211" spans="1:23" x14ac:dyDescent="0.2">
      <c r="A211" s="120"/>
      <c r="B211" s="120"/>
      <c r="C211" s="120"/>
      <c r="D211" s="232" t="s">
        <v>236</v>
      </c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</row>
    <row r="212" spans="1:23" x14ac:dyDescent="0.2">
      <c r="A212" s="120"/>
      <c r="B212" s="120"/>
      <c r="C212" s="120"/>
      <c r="D212" s="232" t="s">
        <v>228</v>
      </c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</row>
    <row r="213" spans="1:23" x14ac:dyDescent="0.2">
      <c r="A213" s="120"/>
      <c r="B213" s="120"/>
      <c r="C213" s="120"/>
      <c r="D213" s="232" t="s">
        <v>237</v>
      </c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</row>
    <row r="214" spans="1:23" x14ac:dyDescent="0.2">
      <c r="A214" s="120"/>
      <c r="B214" s="120"/>
      <c r="C214" s="120"/>
      <c r="D214" s="232" t="s">
        <v>217</v>
      </c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</row>
    <row r="215" spans="1:23" x14ac:dyDescent="0.2">
      <c r="A215" s="120"/>
      <c r="B215" s="120"/>
      <c r="C215" s="120"/>
      <c r="D215" s="232" t="s">
        <v>238</v>
      </c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</row>
    <row r="216" spans="1:23" x14ac:dyDescent="0.2">
      <c r="A216" s="120"/>
      <c r="B216" s="120"/>
      <c r="C216" s="120"/>
      <c r="D216" s="232" t="s">
        <v>239</v>
      </c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</row>
    <row r="217" spans="1:23" x14ac:dyDescent="0.2">
      <c r="A217" s="120"/>
      <c r="B217" s="120"/>
      <c r="C217" s="120"/>
      <c r="D217" s="232" t="s">
        <v>241</v>
      </c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</row>
    <row r="218" spans="1:23" x14ac:dyDescent="0.2">
      <c r="A218" s="120"/>
      <c r="B218" s="120"/>
      <c r="C218" s="120"/>
      <c r="D218" s="232" t="s">
        <v>349</v>
      </c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</row>
    <row r="219" spans="1:23" x14ac:dyDescent="0.2">
      <c r="A219" s="120"/>
      <c r="B219" s="120"/>
      <c r="C219" s="120"/>
      <c r="D219" s="232" t="s">
        <v>227</v>
      </c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</row>
    <row r="220" spans="1:23" x14ac:dyDescent="0.2">
      <c r="A220" s="120"/>
      <c r="B220" s="120"/>
      <c r="C220" s="120"/>
      <c r="D220" s="232" t="s">
        <v>243</v>
      </c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</row>
    <row r="221" spans="1:23" x14ac:dyDescent="0.2">
      <c r="A221" s="120"/>
      <c r="B221" s="120"/>
      <c r="C221" s="120"/>
      <c r="D221" s="232" t="s">
        <v>245</v>
      </c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</row>
    <row r="222" spans="1:23" x14ac:dyDescent="0.2">
      <c r="A222" s="120"/>
      <c r="B222" s="120"/>
      <c r="C222" s="120"/>
      <c r="D222" s="232" t="s">
        <v>218</v>
      </c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</row>
    <row r="223" spans="1:23" x14ac:dyDescent="0.2">
      <c r="A223" s="120"/>
      <c r="B223" s="120"/>
      <c r="C223" s="120"/>
      <c r="D223" s="232" t="s">
        <v>247</v>
      </c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</row>
    <row r="224" spans="1:23" x14ac:dyDescent="0.2">
      <c r="A224" s="120"/>
      <c r="B224" s="120"/>
      <c r="C224" s="120"/>
      <c r="D224" s="232" t="s">
        <v>248</v>
      </c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</row>
    <row r="225" spans="1:23" x14ac:dyDescent="0.2">
      <c r="A225" s="120"/>
      <c r="B225" s="120"/>
      <c r="C225" s="120"/>
      <c r="D225" s="232" t="s">
        <v>369</v>
      </c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</row>
    <row r="226" spans="1:23" x14ac:dyDescent="0.2">
      <c r="A226" s="120"/>
      <c r="B226" s="120"/>
      <c r="C226" s="120"/>
      <c r="D226" s="232" t="s">
        <v>224</v>
      </c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</row>
    <row r="227" spans="1:23" x14ac:dyDescent="0.2">
      <c r="A227" s="120"/>
      <c r="B227" s="120"/>
      <c r="C227" s="120"/>
      <c r="D227" s="232" t="s">
        <v>231</v>
      </c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</row>
    <row r="228" spans="1:23" x14ac:dyDescent="0.2">
      <c r="A228" s="120"/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</row>
    <row r="229" spans="1:23" x14ac:dyDescent="0.2">
      <c r="A229" s="120"/>
      <c r="B229" s="120"/>
      <c r="C229" s="120"/>
    </row>
    <row r="230" spans="1:23" x14ac:dyDescent="0.2">
      <c r="A230" s="120"/>
      <c r="B230" s="120"/>
      <c r="C230" s="120"/>
    </row>
    <row r="231" spans="1:23" x14ac:dyDescent="0.2">
      <c r="A231" s="120"/>
      <c r="B231" s="120"/>
      <c r="C231" s="120"/>
    </row>
    <row r="232" spans="1:23" x14ac:dyDescent="0.2">
      <c r="A232" s="120"/>
      <c r="B232" s="120"/>
      <c r="C232" s="120"/>
    </row>
    <row r="233" spans="1:23" x14ac:dyDescent="0.2">
      <c r="A233" s="120"/>
      <c r="B233" s="120"/>
      <c r="C233" s="120"/>
    </row>
    <row r="234" spans="1:23" x14ac:dyDescent="0.2">
      <c r="A234" s="120"/>
      <c r="B234" s="120"/>
      <c r="C234" s="120"/>
    </row>
    <row r="235" spans="1:23" x14ac:dyDescent="0.2">
      <c r="A235" s="120"/>
      <c r="B235" s="120"/>
      <c r="C235" s="120"/>
    </row>
    <row r="236" spans="1:23" x14ac:dyDescent="0.2">
      <c r="A236" s="120"/>
      <c r="B236" s="120"/>
      <c r="C236" s="120"/>
    </row>
    <row r="237" spans="1:23" x14ac:dyDescent="0.2">
      <c r="A237" s="120"/>
      <c r="B237" s="120"/>
      <c r="C237" s="120"/>
    </row>
    <row r="238" spans="1:23" x14ac:dyDescent="0.2">
      <c r="A238" s="120"/>
      <c r="B238" s="120"/>
      <c r="C238" s="120"/>
    </row>
    <row r="239" spans="1:23" x14ac:dyDescent="0.2">
      <c r="A239" s="120"/>
      <c r="B239" s="120"/>
      <c r="C239" s="120"/>
    </row>
    <row r="240" spans="1:23" x14ac:dyDescent="0.2">
      <c r="A240" s="120"/>
      <c r="B240" s="120"/>
      <c r="C240" s="120"/>
    </row>
    <row r="241" spans="1:23" x14ac:dyDescent="0.2">
      <c r="A241" s="120"/>
      <c r="B241" s="1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</row>
    <row r="242" spans="1:23" x14ac:dyDescent="0.2">
      <c r="A242" s="120"/>
      <c r="B242" s="120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</row>
    <row r="243" spans="1:23" x14ac:dyDescent="0.2">
      <c r="A243" s="120"/>
      <c r="B243" s="120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</row>
    <row r="244" spans="1:23" x14ac:dyDescent="0.2">
      <c r="A244" s="120"/>
      <c r="B244" s="120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</row>
    <row r="245" spans="1:23" x14ac:dyDescent="0.2">
      <c r="A245" s="120"/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</row>
    <row r="246" spans="1:23" x14ac:dyDescent="0.2">
      <c r="A246" s="120"/>
      <c r="B246" s="120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</row>
    <row r="247" spans="1:23" x14ac:dyDescent="0.2">
      <c r="A247" s="120"/>
      <c r="B247" s="120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</row>
    <row r="248" spans="1:23" x14ac:dyDescent="0.2">
      <c r="A248" s="120"/>
      <c r="B248" s="120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</row>
    <row r="249" spans="1:23" x14ac:dyDescent="0.2">
      <c r="A249" s="120"/>
      <c r="B249" s="120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</row>
  </sheetData>
  <mergeCells count="2">
    <mergeCell ref="T186:V186"/>
    <mergeCell ref="F3:W3"/>
  </mergeCells>
  <dataValidations count="1">
    <dataValidation type="list" allowBlank="1" showInputMessage="1" showErrorMessage="1" sqref="A5:A168">
      <formula1>$D$169:$D$171</formula1>
    </dataValidation>
  </dataValidation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CQ121"/>
  <sheetViews>
    <sheetView workbookViewId="0">
      <selection activeCell="D16" sqref="D16"/>
    </sheetView>
  </sheetViews>
  <sheetFormatPr defaultColWidth="9.1796875" defaultRowHeight="10" x14ac:dyDescent="0.2"/>
  <cols>
    <col min="1" max="1" width="20.1796875" style="131" customWidth="1"/>
    <col min="2" max="2" width="6.54296875" style="131" customWidth="1"/>
    <col min="3" max="3" width="6.26953125" style="139" bestFit="1" customWidth="1"/>
    <col min="4" max="4" width="35" style="131" customWidth="1"/>
    <col min="5" max="5" width="2.7265625" style="135" customWidth="1"/>
    <col min="6" max="6" width="10.1796875" style="93" bestFit="1" customWidth="1"/>
    <col min="7" max="7" width="9.81640625" style="93" bestFit="1" customWidth="1"/>
    <col min="8" max="8" width="9.81640625" style="93" customWidth="1"/>
    <col min="9" max="9" width="9.81640625" style="93" bestFit="1" customWidth="1"/>
    <col min="10" max="10" width="9.54296875" style="93" bestFit="1" customWidth="1"/>
    <col min="11" max="11" width="9.7265625" style="93" bestFit="1" customWidth="1"/>
    <col min="12" max="13" width="9.54296875" style="93" bestFit="1" customWidth="1"/>
    <col min="14" max="14" width="9.26953125" style="93" customWidth="1"/>
    <col min="15" max="15" width="8.7265625" style="93" bestFit="1" customWidth="1"/>
    <col min="16" max="16" width="10.453125" style="93" customWidth="1"/>
    <col min="17" max="17" width="10.81640625" style="93" customWidth="1"/>
    <col min="18" max="18" width="11" style="93" customWidth="1"/>
    <col min="19" max="19" width="10.453125" style="93" hidden="1" customWidth="1"/>
    <col min="20" max="20" width="10.7265625" style="93" customWidth="1"/>
    <col min="21" max="21" width="10.54296875" style="93" customWidth="1"/>
    <col min="22" max="22" width="10.26953125" style="93" hidden="1" customWidth="1"/>
    <col min="23" max="23" width="12" style="93" bestFit="1" customWidth="1"/>
    <col min="24" max="16384" width="9.1796875" style="120"/>
  </cols>
  <sheetData>
    <row r="1" spans="1:95" s="85" customFormat="1" ht="10.5" x14ac:dyDescent="0.25">
      <c r="A1" s="84" t="s">
        <v>328</v>
      </c>
      <c r="B1" s="84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223" t="s">
        <v>375</v>
      </c>
      <c r="P1" s="90"/>
      <c r="Q1" s="90"/>
      <c r="R1" s="90"/>
      <c r="S1" s="90"/>
      <c r="T1" s="87"/>
      <c r="U1" s="87"/>
      <c r="V1" s="87"/>
      <c r="W1" s="90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</row>
    <row r="2" spans="1:95" s="85" customFormat="1" ht="11" thickBot="1" x14ac:dyDescent="0.3">
      <c r="A2" s="94" t="s">
        <v>347</v>
      </c>
      <c r="B2" s="84"/>
      <c r="D2" s="90"/>
      <c r="E2" s="91"/>
      <c r="F2" s="86"/>
      <c r="G2" s="86"/>
      <c r="H2" s="86"/>
      <c r="I2" s="86"/>
      <c r="J2" s="86"/>
      <c r="K2" s="86"/>
      <c r="L2" s="86"/>
      <c r="M2" s="92"/>
      <c r="N2" s="86"/>
      <c r="O2" s="153"/>
      <c r="P2" s="86"/>
      <c r="Q2" s="90"/>
      <c r="R2" s="86"/>
      <c r="S2" s="86"/>
      <c r="T2" s="92"/>
      <c r="U2" s="207" t="s">
        <v>308</v>
      </c>
      <c r="V2" s="92" t="s">
        <v>308</v>
      </c>
      <c r="W2" s="86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</row>
    <row r="3" spans="1:95" s="85" customFormat="1" ht="11" thickBot="1" x14ac:dyDescent="0.3">
      <c r="A3" s="94" t="s">
        <v>309</v>
      </c>
      <c r="B3" s="95"/>
      <c r="C3" s="96"/>
      <c r="D3" s="91"/>
      <c r="E3" s="91"/>
      <c r="F3" s="215" t="s">
        <v>310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7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</row>
    <row r="4" spans="1:95" s="105" customFormat="1" ht="31.5" x14ac:dyDescent="0.25">
      <c r="A4" s="98" t="s">
        <v>0</v>
      </c>
      <c r="B4" s="99" t="s">
        <v>266</v>
      </c>
      <c r="C4" s="99" t="s">
        <v>267</v>
      </c>
      <c r="D4" s="98" t="s">
        <v>1</v>
      </c>
      <c r="E4" s="100"/>
      <c r="F4" s="194" t="s">
        <v>311</v>
      </c>
      <c r="G4" s="195" t="s">
        <v>312</v>
      </c>
      <c r="H4" s="195" t="s">
        <v>313</v>
      </c>
      <c r="I4" s="195" t="s">
        <v>314</v>
      </c>
      <c r="J4" s="195" t="s">
        <v>253</v>
      </c>
      <c r="K4" s="195" t="s">
        <v>354</v>
      </c>
      <c r="L4" s="195" t="s">
        <v>315</v>
      </c>
      <c r="M4" s="154" t="s">
        <v>255</v>
      </c>
      <c r="N4" s="195" t="s">
        <v>256</v>
      </c>
      <c r="O4" s="154" t="s">
        <v>316</v>
      </c>
      <c r="P4" s="195" t="s">
        <v>329</v>
      </c>
      <c r="Q4" s="102" t="s">
        <v>367</v>
      </c>
      <c r="R4" s="195" t="s">
        <v>319</v>
      </c>
      <c r="S4" s="102" t="s">
        <v>346</v>
      </c>
      <c r="T4" s="195" t="s">
        <v>357</v>
      </c>
      <c r="U4" s="102" t="s">
        <v>330</v>
      </c>
      <c r="V4" s="165" t="s">
        <v>320</v>
      </c>
      <c r="W4" s="103" t="s">
        <v>321</v>
      </c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</row>
    <row r="5" spans="1:95" ht="10.5" x14ac:dyDescent="0.25">
      <c r="A5" s="122" t="s">
        <v>280</v>
      </c>
      <c r="B5" s="123"/>
      <c r="C5" s="123">
        <v>6907</v>
      </c>
      <c r="D5" s="124" t="s">
        <v>4</v>
      </c>
      <c r="E5" s="109"/>
      <c r="F5" s="196">
        <v>4482266.0478400011</v>
      </c>
      <c r="G5" s="197">
        <v>425721.20873478701</v>
      </c>
      <c r="H5" s="197">
        <v>167456.61695125635</v>
      </c>
      <c r="I5" s="197">
        <v>432396.76118845789</v>
      </c>
      <c r="J5" s="197">
        <v>0</v>
      </c>
      <c r="K5" s="197">
        <v>433104.73342816223</v>
      </c>
      <c r="L5" s="197">
        <v>46645.902886969139</v>
      </c>
      <c r="M5" s="197">
        <v>128020.48</v>
      </c>
      <c r="N5" s="197">
        <v>0</v>
      </c>
      <c r="O5" s="112">
        <v>44402.123899999999</v>
      </c>
      <c r="P5" s="113"/>
      <c r="Q5" s="113"/>
      <c r="R5" s="197">
        <v>0</v>
      </c>
      <c r="S5" s="111"/>
      <c r="T5" s="199">
        <v>0</v>
      </c>
      <c r="U5" s="115">
        <v>0</v>
      </c>
      <c r="V5" s="115"/>
      <c r="W5" s="116">
        <v>6160013.8749296339</v>
      </c>
    </row>
    <row r="6" spans="1:95" ht="10.5" x14ac:dyDescent="0.25">
      <c r="A6" s="122" t="s">
        <v>280</v>
      </c>
      <c r="B6" s="123"/>
      <c r="C6" s="123">
        <v>4064</v>
      </c>
      <c r="D6" s="108" t="s">
        <v>216</v>
      </c>
      <c r="E6" s="109"/>
      <c r="F6" s="196">
        <v>6822127.3657600004</v>
      </c>
      <c r="G6" s="197">
        <v>221812.58921114769</v>
      </c>
      <c r="H6" s="197">
        <v>75964.17595748388</v>
      </c>
      <c r="I6" s="197">
        <v>131519.99108771331</v>
      </c>
      <c r="J6" s="197">
        <v>0</v>
      </c>
      <c r="K6" s="197">
        <v>453678.74590126571</v>
      </c>
      <c r="L6" s="197">
        <v>9489.4763445547906</v>
      </c>
      <c r="M6" s="112">
        <v>128020.48</v>
      </c>
      <c r="N6" s="197">
        <v>0</v>
      </c>
      <c r="O6" s="112">
        <v>53248</v>
      </c>
      <c r="P6" s="197">
        <v>1207660.5287806424</v>
      </c>
      <c r="Q6" s="113"/>
      <c r="R6" s="197">
        <v>0</v>
      </c>
      <c r="S6" s="111"/>
      <c r="T6" s="199">
        <v>0</v>
      </c>
      <c r="U6" s="115">
        <v>0</v>
      </c>
      <c r="V6" s="115"/>
      <c r="W6" s="116">
        <v>9103521.3530428093</v>
      </c>
    </row>
    <row r="7" spans="1:95" ht="10.5" x14ac:dyDescent="0.25">
      <c r="A7" s="122" t="s">
        <v>280</v>
      </c>
      <c r="B7" s="123"/>
      <c r="C7" s="123">
        <v>4025</v>
      </c>
      <c r="D7" s="108" t="s">
        <v>219</v>
      </c>
      <c r="E7" s="109"/>
      <c r="F7" s="196">
        <v>3647694.5377600007</v>
      </c>
      <c r="G7" s="197">
        <v>309501.31764840998</v>
      </c>
      <c r="H7" s="197">
        <v>119620.37738339501</v>
      </c>
      <c r="I7" s="197">
        <v>329889.29006255703</v>
      </c>
      <c r="J7" s="197">
        <v>0</v>
      </c>
      <c r="K7" s="197">
        <v>400493.58997505071</v>
      </c>
      <c r="L7" s="197">
        <v>41729.708125222343</v>
      </c>
      <c r="M7" s="112">
        <v>128020.48</v>
      </c>
      <c r="N7" s="197">
        <v>0</v>
      </c>
      <c r="O7" s="112">
        <v>25137.250899999999</v>
      </c>
      <c r="P7" s="113"/>
      <c r="Q7" s="113"/>
      <c r="R7" s="197">
        <v>0</v>
      </c>
      <c r="S7" s="111"/>
      <c r="T7" s="199">
        <v>0</v>
      </c>
      <c r="U7" s="115">
        <v>225190.27415761538</v>
      </c>
      <c r="V7" s="115"/>
      <c r="W7" s="116">
        <v>5227276.8260122519</v>
      </c>
    </row>
    <row r="8" spans="1:95" ht="10.5" x14ac:dyDescent="0.25">
      <c r="A8" s="122" t="s">
        <v>280</v>
      </c>
      <c r="B8" s="123"/>
      <c r="C8" s="123">
        <v>4041</v>
      </c>
      <c r="D8" s="108" t="s">
        <v>220</v>
      </c>
      <c r="E8" s="109"/>
      <c r="F8" s="196">
        <v>4431075.8587200008</v>
      </c>
      <c r="G8" s="197">
        <v>330552.99063705228</v>
      </c>
      <c r="H8" s="197">
        <v>132104.49616995393</v>
      </c>
      <c r="I8" s="197">
        <v>399420.62827160157</v>
      </c>
      <c r="J8" s="197">
        <v>0</v>
      </c>
      <c r="K8" s="197">
        <v>383947.47532148438</v>
      </c>
      <c r="L8" s="197">
        <v>70399.70486491968</v>
      </c>
      <c r="M8" s="112">
        <v>128020.48</v>
      </c>
      <c r="N8" s="197">
        <v>0</v>
      </c>
      <c r="O8" s="112">
        <v>27136</v>
      </c>
      <c r="P8" s="113"/>
      <c r="Q8" s="113"/>
      <c r="R8" s="197">
        <v>0</v>
      </c>
      <c r="S8" s="111"/>
      <c r="T8" s="199">
        <v>0</v>
      </c>
      <c r="U8" s="115">
        <v>0</v>
      </c>
      <c r="V8" s="115"/>
      <c r="W8" s="116">
        <v>5902657.6339850128</v>
      </c>
    </row>
    <row r="9" spans="1:95" ht="10.5" x14ac:dyDescent="0.25">
      <c r="A9" s="122" t="s">
        <v>279</v>
      </c>
      <c r="B9" s="123" t="s">
        <v>221</v>
      </c>
      <c r="C9" s="123">
        <v>5400</v>
      </c>
      <c r="D9" s="108" t="s">
        <v>222</v>
      </c>
      <c r="E9" s="109"/>
      <c r="F9" s="196">
        <v>7991860.4931200007</v>
      </c>
      <c r="G9" s="197">
        <v>332005.13284914533</v>
      </c>
      <c r="H9" s="197">
        <v>133177.4307017742</v>
      </c>
      <c r="I9" s="197">
        <v>263514.02849513624</v>
      </c>
      <c r="J9" s="197">
        <v>0</v>
      </c>
      <c r="K9" s="197">
        <v>535941.16355408204</v>
      </c>
      <c r="L9" s="197">
        <v>8033.4026339526599</v>
      </c>
      <c r="M9" s="112">
        <v>128020.48</v>
      </c>
      <c r="N9" s="197">
        <v>34280.297709018698</v>
      </c>
      <c r="O9" s="112">
        <v>34816</v>
      </c>
      <c r="P9" s="113"/>
      <c r="Q9" s="113"/>
      <c r="R9" s="197">
        <v>-16723.404226020262</v>
      </c>
      <c r="S9" s="111"/>
      <c r="T9" s="199">
        <v>0</v>
      </c>
      <c r="U9" s="115">
        <v>0</v>
      </c>
      <c r="V9" s="115"/>
      <c r="W9" s="116">
        <v>9444925.0248370897</v>
      </c>
    </row>
    <row r="10" spans="1:95" ht="10.5" x14ac:dyDescent="0.25">
      <c r="A10" s="122" t="s">
        <v>280</v>
      </c>
      <c r="B10" s="123"/>
      <c r="C10" s="123">
        <v>6906</v>
      </c>
      <c r="D10" s="124" t="s">
        <v>5</v>
      </c>
      <c r="E10" s="109"/>
      <c r="F10" s="196">
        <v>5719236.9315200001</v>
      </c>
      <c r="G10" s="197">
        <v>574851.83877313067</v>
      </c>
      <c r="H10" s="197">
        <v>226198.71232007237</v>
      </c>
      <c r="I10" s="197">
        <v>600341.12693321134</v>
      </c>
      <c r="J10" s="197">
        <v>0</v>
      </c>
      <c r="K10" s="197">
        <v>580606.36521591921</v>
      </c>
      <c r="L10" s="197">
        <v>51562.643439969645</v>
      </c>
      <c r="M10" s="112">
        <v>128020.48</v>
      </c>
      <c r="N10" s="197">
        <v>0</v>
      </c>
      <c r="O10" s="112">
        <v>52082.267399999997</v>
      </c>
      <c r="P10" s="113"/>
      <c r="Q10" s="113"/>
      <c r="R10" s="197">
        <v>0</v>
      </c>
      <c r="S10" s="111"/>
      <c r="T10" s="199">
        <v>0</v>
      </c>
      <c r="U10" s="115">
        <v>0</v>
      </c>
      <c r="V10" s="115"/>
      <c r="W10" s="116">
        <v>7932900.3656023042</v>
      </c>
    </row>
    <row r="11" spans="1:95" ht="10.5" x14ac:dyDescent="0.25">
      <c r="A11" s="122" t="s">
        <v>281</v>
      </c>
      <c r="B11" s="123"/>
      <c r="C11" s="123">
        <v>6102</v>
      </c>
      <c r="D11" s="124" t="s">
        <v>6</v>
      </c>
      <c r="E11" s="109"/>
      <c r="F11" s="196">
        <v>3274538.8424000004</v>
      </c>
      <c r="G11" s="197">
        <v>212909.05999992497</v>
      </c>
      <c r="H11" s="197">
        <v>86499.274563134415</v>
      </c>
      <c r="I11" s="197">
        <v>283354.02680253214</v>
      </c>
      <c r="J11" s="197">
        <v>0</v>
      </c>
      <c r="K11" s="197">
        <v>238236.36458681661</v>
      </c>
      <c r="L11" s="197">
        <v>16890.26378911698</v>
      </c>
      <c r="M11" s="112">
        <v>128020.48</v>
      </c>
      <c r="N11" s="197">
        <v>0</v>
      </c>
      <c r="O11" s="112">
        <v>34304</v>
      </c>
      <c r="P11" s="113"/>
      <c r="Q11" s="113"/>
      <c r="R11" s="197">
        <v>0</v>
      </c>
      <c r="S11" s="111"/>
      <c r="T11" s="199">
        <v>0</v>
      </c>
      <c r="U11" s="115">
        <v>0</v>
      </c>
      <c r="V11" s="115"/>
      <c r="W11" s="116">
        <v>4274752.3121415265</v>
      </c>
    </row>
    <row r="12" spans="1:95" ht="10.5" x14ac:dyDescent="0.25">
      <c r="A12" s="122" t="s">
        <v>280</v>
      </c>
      <c r="B12" s="123"/>
      <c r="C12" s="123">
        <v>4029</v>
      </c>
      <c r="D12" s="108" t="s">
        <v>304</v>
      </c>
      <c r="E12" s="109"/>
      <c r="F12" s="196">
        <v>7305118.6320000011</v>
      </c>
      <c r="G12" s="197">
        <v>702545.15194185509</v>
      </c>
      <c r="H12" s="197">
        <v>273480.74365603732</v>
      </c>
      <c r="I12" s="197">
        <v>662940.84131816879</v>
      </c>
      <c r="J12" s="197">
        <v>0</v>
      </c>
      <c r="K12" s="197">
        <v>772885.62656693521</v>
      </c>
      <c r="L12" s="197">
        <v>36426.65544660345</v>
      </c>
      <c r="M12" s="112">
        <v>128020.48</v>
      </c>
      <c r="N12" s="197">
        <v>0</v>
      </c>
      <c r="O12" s="112">
        <v>51325.706200000001</v>
      </c>
      <c r="P12" s="197">
        <v>1077258.0671873647</v>
      </c>
      <c r="Q12" s="113"/>
      <c r="R12" s="197">
        <v>0</v>
      </c>
      <c r="S12" s="111"/>
      <c r="T12" s="199">
        <v>0</v>
      </c>
      <c r="U12" s="115">
        <v>0</v>
      </c>
      <c r="V12" s="115"/>
      <c r="W12" s="116">
        <v>11010001.904316967</v>
      </c>
    </row>
    <row r="13" spans="1:95" ht="10.5" x14ac:dyDescent="0.25">
      <c r="A13" s="122" t="s">
        <v>280</v>
      </c>
      <c r="B13" s="123"/>
      <c r="C13" s="123">
        <v>4100</v>
      </c>
      <c r="D13" s="108" t="s">
        <v>225</v>
      </c>
      <c r="E13" s="109"/>
      <c r="F13" s="196">
        <v>8136199.5836800002</v>
      </c>
      <c r="G13" s="197">
        <v>675925.88544172549</v>
      </c>
      <c r="H13" s="197">
        <v>266863.7956712512</v>
      </c>
      <c r="I13" s="197">
        <v>804200.20359542011</v>
      </c>
      <c r="J13" s="197">
        <v>0</v>
      </c>
      <c r="K13" s="197">
        <v>810031.33581698395</v>
      </c>
      <c r="L13" s="197">
        <v>95954.710546030648</v>
      </c>
      <c r="M13" s="112">
        <v>128020.48</v>
      </c>
      <c r="N13" s="197">
        <v>0</v>
      </c>
      <c r="O13" s="112">
        <v>49664</v>
      </c>
      <c r="P13" s="113"/>
      <c r="Q13" s="113"/>
      <c r="R13" s="197">
        <v>0</v>
      </c>
      <c r="S13" s="111"/>
      <c r="T13" s="199">
        <v>0</v>
      </c>
      <c r="U13" s="115">
        <v>0</v>
      </c>
      <c r="V13" s="115"/>
      <c r="W13" s="116">
        <v>10966859.994751411</v>
      </c>
    </row>
    <row r="14" spans="1:95" ht="10.5" x14ac:dyDescent="0.25">
      <c r="A14" s="122" t="s">
        <v>280</v>
      </c>
      <c r="B14" s="123"/>
      <c r="C14" s="123">
        <v>6908</v>
      </c>
      <c r="D14" s="124" t="s">
        <v>7</v>
      </c>
      <c r="E14" s="109"/>
      <c r="F14" s="196">
        <v>6094666.990720001</v>
      </c>
      <c r="G14" s="197">
        <v>467309.25051129446</v>
      </c>
      <c r="H14" s="197">
        <v>180360.06486535034</v>
      </c>
      <c r="I14" s="197">
        <v>571003.44510930695</v>
      </c>
      <c r="J14" s="197">
        <v>0</v>
      </c>
      <c r="K14" s="197">
        <v>492211.82653158635</v>
      </c>
      <c r="L14" s="197">
        <v>23517.563861143146</v>
      </c>
      <c r="M14" s="112">
        <v>128020.48</v>
      </c>
      <c r="N14" s="197">
        <v>0</v>
      </c>
      <c r="O14" s="112">
        <v>52133.763099999996</v>
      </c>
      <c r="P14" s="113"/>
      <c r="Q14" s="113"/>
      <c r="R14" s="197">
        <v>0</v>
      </c>
      <c r="S14" s="111"/>
      <c r="T14" s="199">
        <v>0</v>
      </c>
      <c r="U14" s="115">
        <v>0</v>
      </c>
      <c r="V14" s="115"/>
      <c r="W14" s="116">
        <v>8009223.3846986825</v>
      </c>
    </row>
    <row r="15" spans="1:95" ht="10.5" x14ac:dyDescent="0.25">
      <c r="A15" s="122" t="s">
        <v>280</v>
      </c>
      <c r="B15" s="123"/>
      <c r="C15" s="123">
        <v>6905</v>
      </c>
      <c r="D15" s="108" t="s">
        <v>226</v>
      </c>
      <c r="E15" s="109"/>
      <c r="F15" s="196">
        <v>4468516.8483200008</v>
      </c>
      <c r="G15" s="197">
        <v>257214.9034569228</v>
      </c>
      <c r="H15" s="197">
        <v>93283.701285097937</v>
      </c>
      <c r="I15" s="197">
        <v>408624.70207231666</v>
      </c>
      <c r="J15" s="197">
        <v>0</v>
      </c>
      <c r="K15" s="197">
        <v>260815.47982991798</v>
      </c>
      <c r="L15" s="197">
        <v>47981.843490212937</v>
      </c>
      <c r="M15" s="112">
        <v>128020.48</v>
      </c>
      <c r="N15" s="197">
        <v>0</v>
      </c>
      <c r="O15" s="112">
        <v>51200</v>
      </c>
      <c r="P15" s="113"/>
      <c r="Q15" s="113"/>
      <c r="R15" s="197">
        <v>0</v>
      </c>
      <c r="S15" s="111"/>
      <c r="T15" s="199">
        <v>0</v>
      </c>
      <c r="U15" s="115">
        <v>0</v>
      </c>
      <c r="V15" s="115"/>
      <c r="W15" s="116">
        <v>5715657.9584544692</v>
      </c>
    </row>
    <row r="16" spans="1:95" ht="10.5" x14ac:dyDescent="0.25">
      <c r="A16" s="122" t="s">
        <v>281</v>
      </c>
      <c r="B16" s="123"/>
      <c r="C16" s="123">
        <v>4024</v>
      </c>
      <c r="D16" s="108" t="s">
        <v>229</v>
      </c>
      <c r="E16" s="109"/>
      <c r="F16" s="196">
        <v>3210578.6104000006</v>
      </c>
      <c r="G16" s="197">
        <v>224727.12800766274</v>
      </c>
      <c r="H16" s="197">
        <v>80406.669460670877</v>
      </c>
      <c r="I16" s="197">
        <v>298474.60313542414</v>
      </c>
      <c r="J16" s="197">
        <v>0</v>
      </c>
      <c r="K16" s="197">
        <v>194979.01076688935</v>
      </c>
      <c r="L16" s="197">
        <v>24511.209439725018</v>
      </c>
      <c r="M16" s="112">
        <v>128020.48</v>
      </c>
      <c r="N16" s="197">
        <v>0</v>
      </c>
      <c r="O16" s="112">
        <v>9676.7999999999993</v>
      </c>
      <c r="P16" s="113"/>
      <c r="Q16" s="113"/>
      <c r="R16" s="197">
        <v>0</v>
      </c>
      <c r="S16" s="111"/>
      <c r="T16" s="199">
        <v>0</v>
      </c>
      <c r="U16" s="115">
        <v>0</v>
      </c>
      <c r="V16" s="115"/>
      <c r="W16" s="116">
        <v>4171374.5112103731</v>
      </c>
    </row>
    <row r="17" spans="1:23" ht="10.5" x14ac:dyDescent="0.25">
      <c r="A17" s="122" t="s">
        <v>281</v>
      </c>
      <c r="B17" s="123"/>
      <c r="C17" s="123">
        <v>4010</v>
      </c>
      <c r="D17" s="108" t="s">
        <v>230</v>
      </c>
      <c r="E17" s="109"/>
      <c r="F17" s="196">
        <v>3196829.4108800003</v>
      </c>
      <c r="G17" s="197">
        <v>198652.87262243824</v>
      </c>
      <c r="H17" s="197">
        <v>77803.314706134392</v>
      </c>
      <c r="I17" s="197">
        <v>283770.7658340265</v>
      </c>
      <c r="J17" s="197">
        <v>0</v>
      </c>
      <c r="K17" s="197">
        <v>180594.07870156434</v>
      </c>
      <c r="L17" s="197">
        <v>32213.863070948781</v>
      </c>
      <c r="M17" s="112">
        <v>128020.48</v>
      </c>
      <c r="N17" s="197">
        <v>0</v>
      </c>
      <c r="O17" s="112">
        <v>23634.9483</v>
      </c>
      <c r="P17" s="113"/>
      <c r="Q17" s="113"/>
      <c r="R17" s="197">
        <v>0</v>
      </c>
      <c r="S17" s="111"/>
      <c r="T17" s="199">
        <v>0</v>
      </c>
      <c r="U17" s="115">
        <v>0</v>
      </c>
      <c r="V17" s="115"/>
      <c r="W17" s="116">
        <v>4121519.7341151126</v>
      </c>
    </row>
    <row r="18" spans="1:23" ht="10.5" x14ac:dyDescent="0.25">
      <c r="A18" s="122" t="s">
        <v>280</v>
      </c>
      <c r="B18" s="123"/>
      <c r="C18" s="123">
        <v>4021</v>
      </c>
      <c r="D18" s="108" t="s">
        <v>223</v>
      </c>
      <c r="E18" s="109"/>
      <c r="F18" s="196">
        <v>5134899.4524800004</v>
      </c>
      <c r="G18" s="197">
        <v>522776.6022473973</v>
      </c>
      <c r="H18" s="197">
        <v>207298.39442138927</v>
      </c>
      <c r="I18" s="197">
        <v>678270.57898189651</v>
      </c>
      <c r="J18" s="197">
        <v>0</v>
      </c>
      <c r="K18" s="197">
        <v>591121.67883292667</v>
      </c>
      <c r="L18" s="197">
        <v>36356.497927251323</v>
      </c>
      <c r="M18" s="112">
        <v>128020.48</v>
      </c>
      <c r="N18" s="197">
        <v>0</v>
      </c>
      <c r="O18" s="112">
        <v>31981.6158</v>
      </c>
      <c r="P18" s="113"/>
      <c r="Q18" s="113"/>
      <c r="R18" s="197">
        <v>0</v>
      </c>
      <c r="S18" s="111"/>
      <c r="T18" s="199">
        <v>0</v>
      </c>
      <c r="U18" s="115">
        <v>0</v>
      </c>
      <c r="V18" s="115"/>
      <c r="W18" s="116">
        <v>7330725.3006908624</v>
      </c>
    </row>
    <row r="19" spans="1:23" ht="10.5" x14ac:dyDescent="0.25">
      <c r="A19" s="122" t="s">
        <v>280</v>
      </c>
      <c r="B19" s="123"/>
      <c r="C19" s="123">
        <v>4613</v>
      </c>
      <c r="D19" s="108" t="s">
        <v>232</v>
      </c>
      <c r="E19" s="109"/>
      <c r="F19" s="196">
        <v>3085698.6328000007</v>
      </c>
      <c r="G19" s="197">
        <v>199045.97026040999</v>
      </c>
      <c r="H19" s="197">
        <v>72512.336117783241</v>
      </c>
      <c r="I19" s="197">
        <v>298801.79903711972</v>
      </c>
      <c r="J19" s="197">
        <v>0</v>
      </c>
      <c r="K19" s="197">
        <v>182426.04132266159</v>
      </c>
      <c r="L19" s="197">
        <v>21949.311981686496</v>
      </c>
      <c r="M19" s="112">
        <v>128020.48</v>
      </c>
      <c r="N19" s="197">
        <v>0</v>
      </c>
      <c r="O19" s="112">
        <v>29607.428100000001</v>
      </c>
      <c r="P19" s="113"/>
      <c r="Q19" s="113"/>
      <c r="R19" s="197">
        <v>0</v>
      </c>
      <c r="S19" s="111"/>
      <c r="T19" s="199">
        <v>0</v>
      </c>
      <c r="U19" s="115">
        <v>55152.919656137004</v>
      </c>
      <c r="V19" s="115"/>
      <c r="W19" s="116">
        <v>4073214.9192757988</v>
      </c>
    </row>
    <row r="20" spans="1:23" ht="10.5" x14ac:dyDescent="0.25">
      <c r="A20" s="122" t="s">
        <v>280</v>
      </c>
      <c r="B20" s="123"/>
      <c r="C20" s="123">
        <v>4101</v>
      </c>
      <c r="D20" s="108" t="s">
        <v>345</v>
      </c>
      <c r="E20" s="109"/>
      <c r="F20" s="196">
        <v>7699691.7536000013</v>
      </c>
      <c r="G20" s="197">
        <v>752164.98254121805</v>
      </c>
      <c r="H20" s="197">
        <v>301268.48133169615</v>
      </c>
      <c r="I20" s="197">
        <v>822993.9596586118</v>
      </c>
      <c r="J20" s="197">
        <v>0</v>
      </c>
      <c r="K20" s="197">
        <v>725236.06770738191</v>
      </c>
      <c r="L20" s="197">
        <v>214046.4164444381</v>
      </c>
      <c r="M20" s="112">
        <v>128020.48</v>
      </c>
      <c r="N20" s="197">
        <v>0</v>
      </c>
      <c r="O20" s="112">
        <v>69397.676600000006</v>
      </c>
      <c r="P20" s="197">
        <v>1378923.4145684578</v>
      </c>
      <c r="Q20" s="113"/>
      <c r="R20" s="197">
        <v>0</v>
      </c>
      <c r="S20" s="111"/>
      <c r="T20" s="199">
        <v>0</v>
      </c>
      <c r="U20" s="115">
        <v>0</v>
      </c>
      <c r="V20" s="115"/>
      <c r="W20" s="116">
        <v>12091743.232451806</v>
      </c>
    </row>
    <row r="21" spans="1:23" ht="10.5" x14ac:dyDescent="0.25">
      <c r="A21" s="122" t="s">
        <v>280</v>
      </c>
      <c r="B21" s="123"/>
      <c r="C21" s="123">
        <v>5401</v>
      </c>
      <c r="D21" s="108" t="s">
        <v>234</v>
      </c>
      <c r="E21" s="109"/>
      <c r="F21" s="196">
        <v>7205833.7489600014</v>
      </c>
      <c r="G21" s="197">
        <v>674198.2594925001</v>
      </c>
      <c r="H21" s="197">
        <v>275756.51621908305</v>
      </c>
      <c r="I21" s="197">
        <v>591907.67890490871</v>
      </c>
      <c r="J21" s="197">
        <v>0</v>
      </c>
      <c r="K21" s="197">
        <v>754595.924345301</v>
      </c>
      <c r="L21" s="197">
        <v>69789.554556833202</v>
      </c>
      <c r="M21" s="112">
        <v>128020.48</v>
      </c>
      <c r="N21" s="197">
        <v>0</v>
      </c>
      <c r="O21" s="112">
        <v>55633.546799999996</v>
      </c>
      <c r="P21" s="197">
        <v>1475815.7032070018</v>
      </c>
      <c r="Q21" s="113"/>
      <c r="R21" s="197">
        <v>0</v>
      </c>
      <c r="S21" s="111"/>
      <c r="T21" s="199">
        <v>0</v>
      </c>
      <c r="U21" s="115">
        <v>0</v>
      </c>
      <c r="V21" s="115"/>
      <c r="W21" s="116">
        <v>11231551.412485631</v>
      </c>
    </row>
    <row r="22" spans="1:23" ht="10.5" x14ac:dyDescent="0.25">
      <c r="A22" s="122" t="s">
        <v>280</v>
      </c>
      <c r="B22" s="123"/>
      <c r="C22" s="123">
        <v>4502</v>
      </c>
      <c r="D22" s="108" t="s">
        <v>235</v>
      </c>
      <c r="E22" s="109"/>
      <c r="F22" s="196">
        <v>7876315.0088000009</v>
      </c>
      <c r="G22" s="197">
        <v>105232.61027375702</v>
      </c>
      <c r="H22" s="197">
        <v>32366.69022791132</v>
      </c>
      <c r="I22" s="197">
        <v>19886.919990087263</v>
      </c>
      <c r="J22" s="197">
        <v>0</v>
      </c>
      <c r="K22" s="197">
        <v>430851.60308103333</v>
      </c>
      <c r="L22" s="197">
        <v>1598.9226706639888</v>
      </c>
      <c r="M22" s="112">
        <v>128020.48</v>
      </c>
      <c r="N22" s="197">
        <v>111676.10961273679</v>
      </c>
      <c r="O22" s="112">
        <v>26880</v>
      </c>
      <c r="P22" s="113"/>
      <c r="Q22" s="113"/>
      <c r="R22" s="197">
        <v>0</v>
      </c>
      <c r="S22" s="111"/>
      <c r="T22" s="199">
        <v>361132.76495654724</v>
      </c>
      <c r="U22" s="115">
        <v>0</v>
      </c>
      <c r="V22" s="115"/>
      <c r="W22" s="116">
        <v>9093961.1096127369</v>
      </c>
    </row>
    <row r="23" spans="1:23" ht="10.5" x14ac:dyDescent="0.25">
      <c r="A23" s="122" t="s">
        <v>280</v>
      </c>
      <c r="B23" s="123"/>
      <c r="C23" s="123">
        <v>4616</v>
      </c>
      <c r="D23" s="108" t="s">
        <v>236</v>
      </c>
      <c r="E23" s="109"/>
      <c r="F23" s="196">
        <v>7306176.8012800012</v>
      </c>
      <c r="G23" s="197">
        <v>408774.14610396611</v>
      </c>
      <c r="H23" s="197">
        <v>156227.44372607721</v>
      </c>
      <c r="I23" s="197">
        <v>455243.41128758027</v>
      </c>
      <c r="J23" s="197">
        <v>0</v>
      </c>
      <c r="K23" s="197">
        <v>587794.16589788219</v>
      </c>
      <c r="L23" s="197">
        <v>1643.1179397250623</v>
      </c>
      <c r="M23" s="112">
        <v>128020.48</v>
      </c>
      <c r="N23" s="197">
        <v>0</v>
      </c>
      <c r="O23" s="112">
        <v>38656</v>
      </c>
      <c r="P23" s="113"/>
      <c r="Q23" s="113"/>
      <c r="R23" s="197">
        <v>0</v>
      </c>
      <c r="S23" s="111"/>
      <c r="T23" s="199">
        <v>0</v>
      </c>
      <c r="U23" s="115">
        <v>0</v>
      </c>
      <c r="V23" s="115"/>
      <c r="W23" s="116">
        <v>9082535.5662352331</v>
      </c>
    </row>
    <row r="24" spans="1:23" ht="10.5" x14ac:dyDescent="0.25">
      <c r="A24" s="122" t="s">
        <v>281</v>
      </c>
      <c r="B24" s="123"/>
      <c r="C24" s="123">
        <v>4004</v>
      </c>
      <c r="D24" s="108" t="s">
        <v>228</v>
      </c>
      <c r="E24" s="109"/>
      <c r="F24" s="196">
        <v>4188510.0544000007</v>
      </c>
      <c r="G24" s="197">
        <v>262938.23461203626</v>
      </c>
      <c r="H24" s="197">
        <v>103061.81424402825</v>
      </c>
      <c r="I24" s="197">
        <v>398384.96802084718</v>
      </c>
      <c r="J24" s="197">
        <v>0</v>
      </c>
      <c r="K24" s="197">
        <v>249804.03678402066</v>
      </c>
      <c r="L24" s="197">
        <v>31763.130068273989</v>
      </c>
      <c r="M24" s="112">
        <v>128020.48</v>
      </c>
      <c r="N24" s="197">
        <v>0</v>
      </c>
      <c r="O24" s="112">
        <v>28592.543000000001</v>
      </c>
      <c r="P24" s="113"/>
      <c r="Q24" s="113"/>
      <c r="R24" s="197">
        <v>0</v>
      </c>
      <c r="S24" s="111"/>
      <c r="T24" s="199">
        <v>0</v>
      </c>
      <c r="U24" s="115">
        <v>0</v>
      </c>
      <c r="V24" s="115"/>
      <c r="W24" s="116">
        <v>5391075.261129207</v>
      </c>
    </row>
    <row r="25" spans="1:23" ht="10.5" x14ac:dyDescent="0.25">
      <c r="A25" s="122" t="s">
        <v>280</v>
      </c>
      <c r="B25" s="123"/>
      <c r="C25" s="123">
        <v>4027</v>
      </c>
      <c r="D25" s="108" t="s">
        <v>237</v>
      </c>
      <c r="E25" s="109"/>
      <c r="F25" s="196">
        <v>4171641.3558400003</v>
      </c>
      <c r="G25" s="197">
        <v>418246.90879985283</v>
      </c>
      <c r="H25" s="197">
        <v>155064.80640004968</v>
      </c>
      <c r="I25" s="197">
        <v>422697.62079991546</v>
      </c>
      <c r="J25" s="197">
        <v>4352.6963200925238</v>
      </c>
      <c r="K25" s="197">
        <v>483849.80159470206</v>
      </c>
      <c r="L25" s="197">
        <v>114485.17293479867</v>
      </c>
      <c r="M25" s="112">
        <v>128020.48</v>
      </c>
      <c r="N25" s="197">
        <v>0</v>
      </c>
      <c r="O25" s="112">
        <v>30099.9611</v>
      </c>
      <c r="P25" s="113"/>
      <c r="Q25" s="113"/>
      <c r="R25" s="197">
        <v>0</v>
      </c>
      <c r="S25" s="111"/>
      <c r="T25" s="199">
        <v>0</v>
      </c>
      <c r="U25" s="115">
        <v>0</v>
      </c>
      <c r="V25" s="115"/>
      <c r="W25" s="116">
        <v>5928458.8037894117</v>
      </c>
    </row>
    <row r="26" spans="1:23" ht="10.5" x14ac:dyDescent="0.25">
      <c r="A26" s="122" t="s">
        <v>280</v>
      </c>
      <c r="B26" s="123"/>
      <c r="C26" s="123">
        <v>4032</v>
      </c>
      <c r="D26" s="108" t="s">
        <v>217</v>
      </c>
      <c r="E26" s="109"/>
      <c r="F26" s="196">
        <v>7253691.4049600009</v>
      </c>
      <c r="G26" s="197">
        <v>554815.97306836024</v>
      </c>
      <c r="H26" s="197">
        <v>220777.52838533974</v>
      </c>
      <c r="I26" s="197">
        <v>567145.75360895752</v>
      </c>
      <c r="J26" s="197">
        <v>0</v>
      </c>
      <c r="K26" s="197">
        <v>660755.17201669165</v>
      </c>
      <c r="L26" s="197">
        <v>1599.6149626052927</v>
      </c>
      <c r="M26" s="112">
        <v>128020.48</v>
      </c>
      <c r="N26" s="197">
        <v>0</v>
      </c>
      <c r="O26" s="112">
        <v>51712</v>
      </c>
      <c r="P26" s="113"/>
      <c r="Q26" s="113"/>
      <c r="R26" s="197">
        <v>0</v>
      </c>
      <c r="S26" s="111"/>
      <c r="T26" s="199">
        <v>0</v>
      </c>
      <c r="U26" s="115">
        <v>0</v>
      </c>
      <c r="V26" s="115"/>
      <c r="W26" s="116">
        <v>9438517.927001955</v>
      </c>
    </row>
    <row r="27" spans="1:23" ht="10.5" x14ac:dyDescent="0.25">
      <c r="A27" s="122" t="s">
        <v>280</v>
      </c>
      <c r="B27" s="123"/>
      <c r="C27" s="123">
        <v>4019</v>
      </c>
      <c r="D27" s="108" t="s">
        <v>238</v>
      </c>
      <c r="E27" s="109"/>
      <c r="F27" s="196">
        <v>4229070.5430400008</v>
      </c>
      <c r="G27" s="197">
        <v>383676.97897156561</v>
      </c>
      <c r="H27" s="197">
        <v>146597.53033060595</v>
      </c>
      <c r="I27" s="197">
        <v>430229.70564557356</v>
      </c>
      <c r="J27" s="197">
        <v>0</v>
      </c>
      <c r="K27" s="197">
        <v>492139.66281752667</v>
      </c>
      <c r="L27" s="197">
        <v>67835.190129371884</v>
      </c>
      <c r="M27" s="112">
        <v>128020.48</v>
      </c>
      <c r="N27" s="197">
        <v>0</v>
      </c>
      <c r="O27" s="112">
        <v>27447.7405</v>
      </c>
      <c r="P27" s="113"/>
      <c r="Q27" s="113"/>
      <c r="R27" s="197">
        <v>0</v>
      </c>
      <c r="S27" s="111"/>
      <c r="T27" s="199">
        <v>0</v>
      </c>
      <c r="U27" s="115">
        <v>0</v>
      </c>
      <c r="V27" s="115"/>
      <c r="W27" s="116">
        <v>5905017.8314346457</v>
      </c>
    </row>
    <row r="28" spans="1:23" ht="10.5" x14ac:dyDescent="0.25">
      <c r="A28" s="122" t="s">
        <v>281</v>
      </c>
      <c r="B28" s="123"/>
      <c r="C28" s="123">
        <v>4013</v>
      </c>
      <c r="D28" s="108" t="s">
        <v>239</v>
      </c>
      <c r="E28" s="109"/>
      <c r="F28" s="196">
        <v>1849943.9436800003</v>
      </c>
      <c r="G28" s="197">
        <v>189550.32319993337</v>
      </c>
      <c r="H28" s="197">
        <v>74561.605367765806</v>
      </c>
      <c r="I28" s="197">
        <v>198697.37789243326</v>
      </c>
      <c r="J28" s="197">
        <v>0</v>
      </c>
      <c r="K28" s="197">
        <v>216805.38541225818</v>
      </c>
      <c r="L28" s="197">
        <v>38814.834716958321</v>
      </c>
      <c r="M28" s="112">
        <v>128020.48</v>
      </c>
      <c r="N28" s="197">
        <v>0</v>
      </c>
      <c r="O28" s="112">
        <v>11980.8</v>
      </c>
      <c r="P28" s="113"/>
      <c r="Q28" s="113"/>
      <c r="R28" s="197">
        <v>0</v>
      </c>
      <c r="S28" s="111"/>
      <c r="T28" s="199">
        <v>0</v>
      </c>
      <c r="U28" s="115">
        <v>0</v>
      </c>
      <c r="V28" s="115"/>
      <c r="W28" s="116">
        <v>2708374.7502693492</v>
      </c>
    </row>
    <row r="29" spans="1:23" ht="10.5" x14ac:dyDescent="0.25">
      <c r="A29" s="122" t="s">
        <v>279</v>
      </c>
      <c r="B29" s="123" t="s">
        <v>240</v>
      </c>
      <c r="C29" s="123">
        <v>4112</v>
      </c>
      <c r="D29" s="108" t="s">
        <v>241</v>
      </c>
      <c r="E29" s="109"/>
      <c r="F29" s="196">
        <v>5350416.9297600007</v>
      </c>
      <c r="G29" s="197">
        <v>252454.57610729395</v>
      </c>
      <c r="H29" s="197">
        <v>88726.753932914493</v>
      </c>
      <c r="I29" s="197">
        <v>146793.15685217784</v>
      </c>
      <c r="J29" s="197">
        <v>0</v>
      </c>
      <c r="K29" s="197">
        <v>434380.90055217623</v>
      </c>
      <c r="L29" s="197">
        <v>3196.5324563739682</v>
      </c>
      <c r="M29" s="112">
        <v>128020.48</v>
      </c>
      <c r="N29" s="197">
        <v>0</v>
      </c>
      <c r="O29" s="112">
        <v>33704.753199999999</v>
      </c>
      <c r="P29" s="113"/>
      <c r="Q29" s="113"/>
      <c r="R29" s="197">
        <v>-11351.504223875954</v>
      </c>
      <c r="S29" s="111"/>
      <c r="T29" s="199">
        <v>0</v>
      </c>
      <c r="U29" s="115">
        <v>0</v>
      </c>
      <c r="V29" s="115"/>
      <c r="W29" s="116">
        <v>6426342.5786370626</v>
      </c>
    </row>
    <row r="30" spans="1:23" ht="10.5" x14ac:dyDescent="0.25">
      <c r="A30" s="122" t="s">
        <v>280</v>
      </c>
      <c r="B30" s="123"/>
      <c r="C30" s="123">
        <v>4039</v>
      </c>
      <c r="D30" s="108" t="s">
        <v>349</v>
      </c>
      <c r="E30" s="109"/>
      <c r="F30" s="196">
        <v>4518727.8808000013</v>
      </c>
      <c r="G30" s="197">
        <v>328577.27646797936</v>
      </c>
      <c r="H30" s="197">
        <v>116061.67851007123</v>
      </c>
      <c r="I30" s="197">
        <v>265690.04875389684</v>
      </c>
      <c r="J30" s="197">
        <v>0</v>
      </c>
      <c r="K30" s="197">
        <v>413805.06723061914</v>
      </c>
      <c r="L30" s="197">
        <v>41762.592107492543</v>
      </c>
      <c r="M30" s="112">
        <v>128020.48</v>
      </c>
      <c r="N30" s="197">
        <v>0</v>
      </c>
      <c r="O30" s="112">
        <v>23842.9483</v>
      </c>
      <c r="P30" s="113"/>
      <c r="Q30" s="113"/>
      <c r="R30" s="197">
        <v>0</v>
      </c>
      <c r="S30" s="111"/>
      <c r="T30" s="199">
        <v>0</v>
      </c>
      <c r="U30" s="115">
        <v>0</v>
      </c>
      <c r="V30" s="115"/>
      <c r="W30" s="116">
        <v>5836487.9721700605</v>
      </c>
    </row>
    <row r="31" spans="1:23" ht="10.5" x14ac:dyDescent="0.25">
      <c r="A31" s="122" t="s">
        <v>280</v>
      </c>
      <c r="B31" s="123"/>
      <c r="C31" s="123">
        <v>4006</v>
      </c>
      <c r="D31" s="108" t="s">
        <v>227</v>
      </c>
      <c r="E31" s="109"/>
      <c r="F31" s="196">
        <v>4330866.8278400004</v>
      </c>
      <c r="G31" s="197">
        <v>346059.62538811343</v>
      </c>
      <c r="H31" s="197">
        <v>130334.96790592419</v>
      </c>
      <c r="I31" s="197">
        <v>311475.09184582694</v>
      </c>
      <c r="J31" s="197">
        <v>23277.300185497104</v>
      </c>
      <c r="K31" s="197">
        <v>420146.94242841483</v>
      </c>
      <c r="L31" s="197">
        <v>61252.018174995574</v>
      </c>
      <c r="M31" s="112">
        <v>128020.48</v>
      </c>
      <c r="N31" s="197">
        <v>0</v>
      </c>
      <c r="O31" s="112">
        <v>38145.111100000002</v>
      </c>
      <c r="P31" s="113"/>
      <c r="Q31" s="113"/>
      <c r="R31" s="197">
        <v>0</v>
      </c>
      <c r="S31" s="111"/>
      <c r="T31" s="199">
        <v>0</v>
      </c>
      <c r="U31" s="115">
        <v>0</v>
      </c>
      <c r="V31" s="115"/>
      <c r="W31" s="116">
        <v>5789578.3648687731</v>
      </c>
    </row>
    <row r="32" spans="1:23" ht="10.5" x14ac:dyDescent="0.25">
      <c r="A32" s="106" t="s">
        <v>279</v>
      </c>
      <c r="B32" s="107" t="s">
        <v>242</v>
      </c>
      <c r="C32" s="107">
        <v>4023</v>
      </c>
      <c r="D32" s="106" t="s">
        <v>243</v>
      </c>
      <c r="E32" s="109"/>
      <c r="F32" s="196">
        <v>7319633.9540800005</v>
      </c>
      <c r="G32" s="197">
        <v>418701.53883856232</v>
      </c>
      <c r="H32" s="197">
        <v>141907.67070972265</v>
      </c>
      <c r="I32" s="197">
        <v>608001.65729020024</v>
      </c>
      <c r="J32" s="197">
        <v>0</v>
      </c>
      <c r="K32" s="197">
        <v>537350.01765880175</v>
      </c>
      <c r="L32" s="197">
        <v>32212.720396020581</v>
      </c>
      <c r="M32" s="112">
        <v>128020.48</v>
      </c>
      <c r="N32" s="197">
        <v>151199.90986928798</v>
      </c>
      <c r="O32" s="112">
        <v>40850.213199999998</v>
      </c>
      <c r="P32" s="113"/>
      <c r="Q32" s="113"/>
      <c r="R32" s="197">
        <v>-15876.429745588661</v>
      </c>
      <c r="S32" s="111"/>
      <c r="T32" s="199">
        <v>0</v>
      </c>
      <c r="U32" s="115">
        <v>0</v>
      </c>
      <c r="V32" s="115"/>
      <c r="W32" s="116">
        <v>9362001.732297007</v>
      </c>
    </row>
    <row r="33" spans="1:95" ht="10.5" x14ac:dyDescent="0.25">
      <c r="A33" s="122" t="s">
        <v>280</v>
      </c>
      <c r="B33" s="123"/>
      <c r="C33" s="123">
        <v>4610</v>
      </c>
      <c r="D33" s="122" t="s">
        <v>245</v>
      </c>
      <c r="E33" s="109"/>
      <c r="F33" s="196">
        <v>3716677.5732800001</v>
      </c>
      <c r="G33" s="197">
        <v>239175.89571114554</v>
      </c>
      <c r="H33" s="197">
        <v>90591.390699494383</v>
      </c>
      <c r="I33" s="197">
        <v>294975.37032721349</v>
      </c>
      <c r="J33" s="197">
        <v>0</v>
      </c>
      <c r="K33" s="197">
        <v>425317.76260983042</v>
      </c>
      <c r="L33" s="197">
        <v>27910.13514850902</v>
      </c>
      <c r="M33" s="112">
        <v>128020.48</v>
      </c>
      <c r="N33" s="197">
        <v>0</v>
      </c>
      <c r="O33" s="112">
        <v>19968</v>
      </c>
      <c r="P33" s="113"/>
      <c r="Q33" s="113"/>
      <c r="R33" s="197">
        <v>0</v>
      </c>
      <c r="S33" s="111"/>
      <c r="T33" s="199">
        <v>0</v>
      </c>
      <c r="U33" s="115">
        <v>0</v>
      </c>
      <c r="V33" s="115"/>
      <c r="W33" s="116">
        <v>4942636.6077761929</v>
      </c>
    </row>
    <row r="34" spans="1:95" ht="10.5" x14ac:dyDescent="0.25">
      <c r="A34" s="122" t="s">
        <v>280</v>
      </c>
      <c r="B34" s="123"/>
      <c r="C34" s="123">
        <v>4040</v>
      </c>
      <c r="D34" s="108" t="s">
        <v>218</v>
      </c>
      <c r="E34" s="109"/>
      <c r="F34" s="196">
        <v>6629930.6192000005</v>
      </c>
      <c r="G34" s="197">
        <v>505139.61765971483</v>
      </c>
      <c r="H34" s="197">
        <v>190934.13510166557</v>
      </c>
      <c r="I34" s="197">
        <v>560164.09625657147</v>
      </c>
      <c r="J34" s="197">
        <v>0</v>
      </c>
      <c r="K34" s="197">
        <v>682477.26416709484</v>
      </c>
      <c r="L34" s="197">
        <v>28389.908631176066</v>
      </c>
      <c r="M34" s="112">
        <v>128020.48</v>
      </c>
      <c r="N34" s="197">
        <v>0</v>
      </c>
      <c r="O34" s="112">
        <v>30720</v>
      </c>
      <c r="P34" s="113"/>
      <c r="Q34" s="113"/>
      <c r="R34" s="197">
        <v>0</v>
      </c>
      <c r="S34" s="111"/>
      <c r="T34" s="199">
        <v>0</v>
      </c>
      <c r="U34" s="115">
        <v>0</v>
      </c>
      <c r="V34" s="115"/>
      <c r="W34" s="116">
        <v>8755776.1210162248</v>
      </c>
    </row>
    <row r="35" spans="1:95" ht="10.5" x14ac:dyDescent="0.25">
      <c r="A35" s="122" t="s">
        <v>279</v>
      </c>
      <c r="B35" s="123" t="s">
        <v>246</v>
      </c>
      <c r="C35" s="123">
        <v>4074</v>
      </c>
      <c r="D35" s="108" t="s">
        <v>247</v>
      </c>
      <c r="E35" s="109"/>
      <c r="F35" s="196">
        <v>6405978.7926400006</v>
      </c>
      <c r="G35" s="197">
        <v>361439.04321765015</v>
      </c>
      <c r="H35" s="197">
        <v>137371.30922671093</v>
      </c>
      <c r="I35" s="197">
        <v>328648.51979548979</v>
      </c>
      <c r="J35" s="197">
        <v>0</v>
      </c>
      <c r="K35" s="197">
        <v>552861.21089578408</v>
      </c>
      <c r="L35" s="197">
        <v>9526.0939948988671</v>
      </c>
      <c r="M35" s="112">
        <v>128020.48</v>
      </c>
      <c r="N35" s="197">
        <v>0</v>
      </c>
      <c r="O35" s="112">
        <v>244485.0056</v>
      </c>
      <c r="P35" s="197">
        <v>970699.6567037995</v>
      </c>
      <c r="Q35" s="113"/>
      <c r="R35" s="197">
        <v>-13875.607865745344</v>
      </c>
      <c r="S35" s="111"/>
      <c r="T35" s="199">
        <v>0</v>
      </c>
      <c r="U35" s="115">
        <v>0</v>
      </c>
      <c r="V35" s="115"/>
      <c r="W35" s="116">
        <v>9125154.504208589</v>
      </c>
    </row>
    <row r="36" spans="1:95" ht="10.5" x14ac:dyDescent="0.25">
      <c r="A36" s="122" t="s">
        <v>280</v>
      </c>
      <c r="B36" s="123"/>
      <c r="C36" s="123">
        <v>4028</v>
      </c>
      <c r="D36" s="108" t="s">
        <v>248</v>
      </c>
      <c r="E36" s="109"/>
      <c r="F36" s="196">
        <v>4260138.5131200012</v>
      </c>
      <c r="G36" s="197">
        <v>470154.15629279212</v>
      </c>
      <c r="H36" s="197">
        <v>162172.98578033366</v>
      </c>
      <c r="I36" s="197">
        <v>480853.06854919996</v>
      </c>
      <c r="J36" s="197">
        <v>24565.529856522076</v>
      </c>
      <c r="K36" s="197">
        <v>526995.5701479757</v>
      </c>
      <c r="L36" s="197">
        <v>40744.501567900632</v>
      </c>
      <c r="M36" s="112">
        <v>128020.48</v>
      </c>
      <c r="N36" s="197">
        <v>0</v>
      </c>
      <c r="O36" s="112">
        <v>54272</v>
      </c>
      <c r="P36" s="197">
        <v>1080203.4618251012</v>
      </c>
      <c r="Q36" s="113"/>
      <c r="R36" s="197">
        <v>0</v>
      </c>
      <c r="S36" s="111"/>
      <c r="T36" s="199">
        <v>0</v>
      </c>
      <c r="U36" s="115">
        <v>0</v>
      </c>
      <c r="V36" s="115"/>
      <c r="W36" s="116">
        <v>7228120.267139826</v>
      </c>
    </row>
    <row r="37" spans="1:95" ht="10.5" x14ac:dyDescent="0.25">
      <c r="A37" s="122" t="s">
        <v>280</v>
      </c>
      <c r="B37" s="123"/>
      <c r="C37" s="123">
        <v>6909</v>
      </c>
      <c r="D37" s="108" t="s">
        <v>369</v>
      </c>
      <c r="E37" s="109"/>
      <c r="F37" s="196">
        <v>3457851.1676800004</v>
      </c>
      <c r="G37" s="197">
        <v>249052.02239991241</v>
      </c>
      <c r="H37" s="197">
        <v>92153.088000029704</v>
      </c>
      <c r="I37" s="197">
        <v>284652.37919994275</v>
      </c>
      <c r="J37" s="197">
        <v>0</v>
      </c>
      <c r="K37" s="197">
        <v>377500.21268853103</v>
      </c>
      <c r="L37" s="197">
        <v>48722.831999971357</v>
      </c>
      <c r="M37" s="112">
        <v>128020.48</v>
      </c>
      <c r="N37" s="197">
        <v>0</v>
      </c>
      <c r="O37" s="112">
        <v>31968.6158</v>
      </c>
      <c r="P37" s="197">
        <v>812382.45328217361</v>
      </c>
      <c r="Q37" s="113"/>
      <c r="R37" s="197">
        <v>0</v>
      </c>
      <c r="S37" s="111"/>
      <c r="T37" s="199">
        <v>0</v>
      </c>
      <c r="U37" s="115">
        <v>119947.2504085945</v>
      </c>
      <c r="V37" s="115"/>
      <c r="W37" s="116">
        <v>5602250.5014591562</v>
      </c>
    </row>
    <row r="38" spans="1:95" ht="10.5" x14ac:dyDescent="0.25">
      <c r="A38" s="122" t="s">
        <v>281</v>
      </c>
      <c r="B38" s="108"/>
      <c r="C38" s="123">
        <v>9998</v>
      </c>
      <c r="D38" s="108" t="s">
        <v>224</v>
      </c>
      <c r="E38" s="109"/>
      <c r="F38" s="196">
        <v>3307299.4165866673</v>
      </c>
      <c r="G38" s="197">
        <v>248469.23174188801</v>
      </c>
      <c r="H38" s="197">
        <v>92928.199466696577</v>
      </c>
      <c r="I38" s="197">
        <v>346512.8567171066</v>
      </c>
      <c r="J38" s="197">
        <v>0</v>
      </c>
      <c r="K38" s="197">
        <v>139478.81823276961</v>
      </c>
      <c r="L38" s="197">
        <v>29539.464894769411</v>
      </c>
      <c r="M38" s="112">
        <v>128020.48</v>
      </c>
      <c r="N38" s="197">
        <v>0</v>
      </c>
      <c r="O38" s="112">
        <v>7628.8</v>
      </c>
      <c r="P38" s="113"/>
      <c r="Q38" s="191">
        <v>41814.274855842043</v>
      </c>
      <c r="R38" s="197">
        <v>0</v>
      </c>
      <c r="S38" s="111"/>
      <c r="T38" s="199">
        <v>0</v>
      </c>
      <c r="U38" s="115">
        <v>0</v>
      </c>
      <c r="V38" s="115"/>
      <c r="W38" s="116">
        <v>4341691.5424957387</v>
      </c>
    </row>
    <row r="39" spans="1:95" ht="11" thickBot="1" x14ac:dyDescent="0.3">
      <c r="A39" s="122" t="s">
        <v>281</v>
      </c>
      <c r="B39" s="108"/>
      <c r="C39" s="123">
        <v>9997</v>
      </c>
      <c r="D39" s="108" t="s">
        <v>231</v>
      </c>
      <c r="E39" s="109"/>
      <c r="F39" s="196">
        <v>2766852.6256000004</v>
      </c>
      <c r="G39" s="197">
        <v>153653.04209225354</v>
      </c>
      <c r="H39" s="197">
        <v>55530.64172309477</v>
      </c>
      <c r="I39" s="197">
        <v>271084.82267686841</v>
      </c>
      <c r="J39" s="197">
        <v>0</v>
      </c>
      <c r="K39" s="197">
        <v>194454.18021945813</v>
      </c>
      <c r="L39" s="197">
        <v>42880.980738436301</v>
      </c>
      <c r="M39" s="112">
        <v>128020.48</v>
      </c>
      <c r="N39" s="197">
        <v>0</v>
      </c>
      <c r="O39" s="112">
        <v>7065.6</v>
      </c>
      <c r="P39" s="113"/>
      <c r="Q39" s="191">
        <v>6700</v>
      </c>
      <c r="R39" s="197">
        <v>0</v>
      </c>
      <c r="S39" s="111"/>
      <c r="T39" s="199">
        <v>0</v>
      </c>
      <c r="U39" s="115">
        <v>0</v>
      </c>
      <c r="V39" s="115"/>
      <c r="W39" s="116">
        <v>3626242.3730501113</v>
      </c>
    </row>
    <row r="40" spans="1:95" ht="11" hidden="1" thickBot="1" x14ac:dyDescent="0.3">
      <c r="A40" s="108"/>
      <c r="B40" s="108"/>
      <c r="C40" s="156"/>
      <c r="D40" s="108"/>
      <c r="E40" s="109"/>
      <c r="F40" s="110"/>
      <c r="G40" s="111"/>
      <c r="H40" s="111"/>
      <c r="I40" s="111"/>
      <c r="J40" s="111"/>
      <c r="K40" s="111"/>
      <c r="L40" s="111"/>
      <c r="M40" s="121"/>
      <c r="N40" s="111"/>
      <c r="O40" s="121"/>
      <c r="P40" s="111"/>
      <c r="Q40" s="113"/>
      <c r="R40" s="111"/>
      <c r="S40" s="111"/>
      <c r="T40" s="111"/>
      <c r="U40" s="157"/>
      <c r="V40" s="157"/>
      <c r="W40" s="116"/>
    </row>
    <row r="41" spans="1:95" ht="11" hidden="1" thickBot="1" x14ac:dyDescent="0.3">
      <c r="A41" s="108"/>
      <c r="B41" s="108"/>
      <c r="C41" s="156"/>
      <c r="D41" s="108"/>
      <c r="E41" s="109"/>
      <c r="F41" s="110"/>
      <c r="G41" s="111"/>
      <c r="H41" s="111"/>
      <c r="I41" s="111"/>
      <c r="J41" s="111"/>
      <c r="K41" s="111"/>
      <c r="L41" s="111"/>
      <c r="M41" s="121"/>
      <c r="N41" s="111"/>
      <c r="O41" s="121"/>
      <c r="P41" s="111"/>
      <c r="Q41" s="113"/>
      <c r="R41" s="111"/>
      <c r="S41" s="111"/>
      <c r="T41" s="111"/>
      <c r="U41" s="157"/>
      <c r="V41" s="157"/>
      <c r="W41" s="116"/>
    </row>
    <row r="42" spans="1:95" ht="11" hidden="1" thickBot="1" x14ac:dyDescent="0.3">
      <c r="A42" s="108"/>
      <c r="B42" s="108"/>
      <c r="C42" s="156"/>
      <c r="D42" s="108"/>
      <c r="E42" s="109"/>
      <c r="F42" s="110"/>
      <c r="G42" s="111"/>
      <c r="H42" s="111"/>
      <c r="I42" s="111"/>
      <c r="J42" s="111"/>
      <c r="K42" s="111"/>
      <c r="L42" s="111"/>
      <c r="M42" s="121"/>
      <c r="N42" s="111"/>
      <c r="O42" s="121"/>
      <c r="P42" s="111"/>
      <c r="Q42" s="113"/>
      <c r="R42" s="111"/>
      <c r="S42" s="111"/>
      <c r="T42" s="111"/>
      <c r="U42" s="157"/>
      <c r="V42" s="157"/>
      <c r="W42" s="116"/>
    </row>
    <row r="43" spans="1:95" s="90" customFormat="1" ht="10.5" x14ac:dyDescent="0.25">
      <c r="C43" s="85" t="s">
        <v>322</v>
      </c>
      <c r="D43" s="61" t="s">
        <v>279</v>
      </c>
      <c r="E43" s="117">
        <v>4</v>
      </c>
      <c r="F43" s="128">
        <v>27067890.169600002</v>
      </c>
      <c r="G43" s="129">
        <v>1364600.2910126518</v>
      </c>
      <c r="H43" s="129">
        <v>501183.16457112227</v>
      </c>
      <c r="I43" s="129">
        <v>1346957.3624330042</v>
      </c>
      <c r="J43" s="129">
        <v>0</v>
      </c>
      <c r="K43" s="129">
        <v>2060533.292660844</v>
      </c>
      <c r="L43" s="129">
        <v>52968.749481246079</v>
      </c>
      <c r="M43" s="129">
        <v>512081.91999999998</v>
      </c>
      <c r="N43" s="129">
        <v>185480.20757830667</v>
      </c>
      <c r="O43" s="129">
        <v>353855.97200000001</v>
      </c>
      <c r="P43" s="129">
        <v>970699.6567037995</v>
      </c>
      <c r="Q43" s="129">
        <v>0</v>
      </c>
      <c r="R43" s="129">
        <v>-57826.946061230221</v>
      </c>
      <c r="S43" s="129">
        <v>0</v>
      </c>
      <c r="T43" s="129">
        <v>0</v>
      </c>
      <c r="U43" s="129">
        <v>0</v>
      </c>
      <c r="V43" s="129">
        <v>0</v>
      </c>
      <c r="W43" s="130">
        <v>34358423.839979745</v>
      </c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</row>
    <row r="44" spans="1:95" ht="10.5" x14ac:dyDescent="0.25">
      <c r="C44" s="85" t="s">
        <v>322</v>
      </c>
      <c r="D44" s="62" t="s">
        <v>280</v>
      </c>
      <c r="E44" s="117">
        <v>24</v>
      </c>
      <c r="F44" s="128">
        <v>131984114.08000003</v>
      </c>
      <c r="G44" s="129">
        <v>10122526.162035011</v>
      </c>
      <c r="H44" s="129">
        <v>3885450.6574173528</v>
      </c>
      <c r="I44" s="129">
        <v>10825324.472486055</v>
      </c>
      <c r="J44" s="129">
        <v>52195.526362111705</v>
      </c>
      <c r="K44" s="129">
        <v>12342788.115475882</v>
      </c>
      <c r="L44" s="129">
        <v>1201793.9961830447</v>
      </c>
      <c r="M44" s="129">
        <v>3072491.52</v>
      </c>
      <c r="N44" s="129">
        <v>111676.10961273679</v>
      </c>
      <c r="O44" s="129">
        <v>966661.75560000003</v>
      </c>
      <c r="P44" s="129">
        <v>7032243.6288507413</v>
      </c>
      <c r="Q44" s="129">
        <v>0</v>
      </c>
      <c r="R44" s="129">
        <v>0</v>
      </c>
      <c r="S44" s="129">
        <v>0</v>
      </c>
      <c r="T44" s="129">
        <v>361132.76495654724</v>
      </c>
      <c r="U44" s="129">
        <v>400290.44422234688</v>
      </c>
      <c r="V44" s="129">
        <v>0</v>
      </c>
      <c r="W44" s="116">
        <v>182358689.23320183</v>
      </c>
    </row>
    <row r="45" spans="1:95" ht="11" thickBot="1" x14ac:dyDescent="0.3">
      <c r="C45" s="133" t="s">
        <v>322</v>
      </c>
      <c r="D45" s="63" t="s">
        <v>281</v>
      </c>
      <c r="E45" s="117">
        <v>7</v>
      </c>
      <c r="F45" s="128">
        <v>21794552.903946668</v>
      </c>
      <c r="G45" s="129">
        <v>1490899.8922761369</v>
      </c>
      <c r="H45" s="129">
        <v>570791.51953152509</v>
      </c>
      <c r="I45" s="129">
        <v>2080279.4210792384</v>
      </c>
      <c r="J45" s="129">
        <v>0</v>
      </c>
      <c r="K45" s="129">
        <v>1414351.8747037768</v>
      </c>
      <c r="L45" s="129">
        <v>216613.74671822882</v>
      </c>
      <c r="M45" s="129">
        <v>896143.35999999999</v>
      </c>
      <c r="N45" s="129">
        <v>0</v>
      </c>
      <c r="O45" s="129">
        <v>122883.49130000002</v>
      </c>
      <c r="P45" s="129">
        <v>0</v>
      </c>
      <c r="Q45" s="129">
        <v>48514.274855842043</v>
      </c>
      <c r="R45" s="129">
        <v>0</v>
      </c>
      <c r="S45" s="129">
        <v>0</v>
      </c>
      <c r="T45" s="129">
        <v>0</v>
      </c>
      <c r="U45" s="129">
        <v>0</v>
      </c>
      <c r="V45" s="129">
        <v>0</v>
      </c>
      <c r="W45" s="134">
        <v>28635030.484411418</v>
      </c>
    </row>
    <row r="46" spans="1:95" ht="10.5" x14ac:dyDescent="0.25">
      <c r="C46" s="133"/>
      <c r="D46" s="63"/>
      <c r="E46" s="109"/>
      <c r="F46" s="128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9"/>
    </row>
    <row r="47" spans="1:95" s="136" customFormat="1" ht="10.5" x14ac:dyDescent="0.25">
      <c r="A47" s="135"/>
      <c r="B47" s="135"/>
      <c r="C47" s="91" t="s">
        <v>323</v>
      </c>
      <c r="D47" s="158"/>
      <c r="E47" s="137">
        <v>35</v>
      </c>
      <c r="F47" s="128">
        <v>180846557.15354669</v>
      </c>
      <c r="G47" s="129">
        <v>12978026.345323799</v>
      </c>
      <c r="H47" s="129">
        <v>4957425.3415199993</v>
      </c>
      <c r="I47" s="129">
        <v>14252561.255998297</v>
      </c>
      <c r="J47" s="129">
        <v>52195.526362111705</v>
      </c>
      <c r="K47" s="129">
        <v>15817673.282840502</v>
      </c>
      <c r="L47" s="129">
        <v>1471376.4923825196</v>
      </c>
      <c r="M47" s="129">
        <v>4480716.7999999998</v>
      </c>
      <c r="N47" s="129">
        <v>297156.31719104346</v>
      </c>
      <c r="O47" s="129">
        <v>1443401.2189000002</v>
      </c>
      <c r="P47" s="129">
        <v>8002943.2855545413</v>
      </c>
      <c r="Q47" s="129">
        <v>48514.274855842043</v>
      </c>
      <c r="R47" s="129">
        <v>-57826.946061230221</v>
      </c>
      <c r="S47" s="129">
        <v>0</v>
      </c>
      <c r="T47" s="129">
        <v>361132.76495654724</v>
      </c>
      <c r="U47" s="129">
        <v>400290.44422234688</v>
      </c>
      <c r="V47" s="129">
        <v>0</v>
      </c>
      <c r="W47" s="132">
        <v>245352143.55759299</v>
      </c>
    </row>
    <row r="48" spans="1:95" ht="11" thickBot="1" x14ac:dyDescent="0.3">
      <c r="A48" s="138" t="s">
        <v>324</v>
      </c>
      <c r="F48" s="118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9"/>
    </row>
    <row r="49" spans="1:23" ht="11" thickBot="1" x14ac:dyDescent="0.3">
      <c r="A49" s="138"/>
      <c r="D49" s="141"/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v>0</v>
      </c>
      <c r="L49" s="140">
        <v>0</v>
      </c>
      <c r="M49" s="159"/>
      <c r="N49" s="140">
        <v>0</v>
      </c>
      <c r="O49" s="117"/>
      <c r="P49" s="140">
        <v>0</v>
      </c>
      <c r="Q49" s="159"/>
      <c r="R49" s="142">
        <v>0</v>
      </c>
      <c r="S49" s="159"/>
      <c r="T49" s="142">
        <v>0</v>
      </c>
      <c r="U49" s="142">
        <v>-1.6391277313232422E-7</v>
      </c>
      <c r="V49" s="200"/>
      <c r="W49" s="143">
        <v>245352143.55759302</v>
      </c>
    </row>
    <row r="50" spans="1:23" ht="11" thickBot="1" x14ac:dyDescent="0.3">
      <c r="A50" s="138" t="s">
        <v>324</v>
      </c>
      <c r="D50" s="145" t="s">
        <v>326</v>
      </c>
      <c r="F50" s="146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48"/>
      <c r="W50" s="149">
        <v>0</v>
      </c>
    </row>
    <row r="51" spans="1:23" x14ac:dyDescent="0.2">
      <c r="V51" s="161"/>
      <c r="W51" s="161"/>
    </row>
    <row r="52" spans="1:23" hidden="1" x14ac:dyDescent="0.2">
      <c r="D52" s="131" t="s">
        <v>331</v>
      </c>
      <c r="F52" s="93">
        <v>53233213.724785045</v>
      </c>
      <c r="H52" s="93">
        <v>6927980.7037099935</v>
      </c>
      <c r="I52" s="93">
        <v>304935.79288999364</v>
      </c>
      <c r="J52" s="93">
        <v>33228.398170000008</v>
      </c>
      <c r="K52" s="93">
        <v>11529385.989994952</v>
      </c>
      <c r="L52" s="93">
        <v>298848.72173199966</v>
      </c>
      <c r="M52" s="93">
        <v>-1294283.2000000002</v>
      </c>
      <c r="N52" s="93">
        <v>41901.416047097824</v>
      </c>
      <c r="O52" s="93">
        <v>-190020.57727600005</v>
      </c>
      <c r="P52" s="93">
        <v>2107582.9356986433</v>
      </c>
      <c r="Q52" s="93">
        <v>107085.07485584209</v>
      </c>
      <c r="R52" s="93">
        <v>308389.35010252945</v>
      </c>
      <c r="T52" s="151">
        <v>361132.76495654724</v>
      </c>
      <c r="U52" s="151">
        <v>-1480441.9066622348</v>
      </c>
      <c r="V52" s="151">
        <v>408681.21134970989</v>
      </c>
      <c r="W52" s="93">
        <v>72697620.400354117</v>
      </c>
    </row>
    <row r="53" spans="1:23" hidden="1" x14ac:dyDescent="0.2">
      <c r="D53" s="131" t="s">
        <v>332</v>
      </c>
      <c r="T53" s="218" t="s">
        <v>327</v>
      </c>
      <c r="U53" s="218"/>
      <c r="V53" s="218"/>
      <c r="W53" s="93">
        <v>2006021.322636551</v>
      </c>
    </row>
    <row r="54" spans="1:23" hidden="1" x14ac:dyDescent="0.2">
      <c r="D54" s="131" t="s">
        <v>333</v>
      </c>
      <c r="W54" s="152">
        <v>74703641.722990662</v>
      </c>
    </row>
    <row r="55" spans="1:23" hidden="1" x14ac:dyDescent="0.2">
      <c r="W55" s="144">
        <v>66972351.62440303</v>
      </c>
    </row>
    <row r="56" spans="1:23" hidden="1" x14ac:dyDescent="0.2">
      <c r="D56" s="131" t="s">
        <v>334</v>
      </c>
      <c r="W56" s="152">
        <v>72389231.050251588</v>
      </c>
    </row>
    <row r="57" spans="1:23" hidden="1" x14ac:dyDescent="0.2">
      <c r="D57" s="131" t="s">
        <v>335</v>
      </c>
      <c r="U57" s="93">
        <v>3</v>
      </c>
      <c r="V57" s="93">
        <v>0</v>
      </c>
      <c r="W57" s="162">
        <v>74153709.081389859</v>
      </c>
    </row>
    <row r="58" spans="1:23" x14ac:dyDescent="0.2">
      <c r="A58" s="224">
        <v>4</v>
      </c>
      <c r="B58" s="131" t="s">
        <v>377</v>
      </c>
      <c r="O58" s="140">
        <v>-2.0000012591481209E-4</v>
      </c>
      <c r="T58" s="93">
        <v>1</v>
      </c>
      <c r="U58" s="93">
        <v>3</v>
      </c>
    </row>
    <row r="60" spans="1:23" x14ac:dyDescent="0.2">
      <c r="D60" s="131" t="s">
        <v>378</v>
      </c>
      <c r="F60" s="225">
        <v>359375759.25626671</v>
      </c>
      <c r="G60" s="225">
        <v>23783247.319026187</v>
      </c>
      <c r="H60" s="225">
        <v>11882676.513490003</v>
      </c>
      <c r="I60" s="225">
        <v>28213134.7625615</v>
      </c>
      <c r="J60" s="225">
        <v>346286.65013211174</v>
      </c>
      <c r="K60" s="225">
        <v>35246300.133375108</v>
      </c>
      <c r="L60" s="225">
        <v>7320213.9072485687</v>
      </c>
      <c r="M60" s="225">
        <v>24451911.680000041</v>
      </c>
      <c r="N60" s="225">
        <v>436723.59130542027</v>
      </c>
      <c r="O60" s="225">
        <v>3738984.8242000001</v>
      </c>
      <c r="P60" s="225">
        <v>8002943.2855545413</v>
      </c>
      <c r="R60" s="225">
        <v>-995670.55844215455</v>
      </c>
      <c r="S60" s="225"/>
      <c r="T60" s="225">
        <v>2575849.1801977302</v>
      </c>
      <c r="U60" s="225">
        <v>1752861.2915274794</v>
      </c>
      <c r="V60" s="225"/>
      <c r="W60" s="225">
        <v>507175406.66974121</v>
      </c>
    </row>
    <row r="61" spans="1:23" x14ac:dyDescent="0.2">
      <c r="D61" s="131" t="s">
        <v>379</v>
      </c>
      <c r="F61" s="225">
        <v>359375759.25626665</v>
      </c>
      <c r="G61" s="225">
        <v>23783247.319034431</v>
      </c>
      <c r="H61" s="225">
        <v>11882676.513485869</v>
      </c>
      <c r="I61" s="225">
        <v>28213134.762560684</v>
      </c>
      <c r="J61" s="225">
        <v>346286.65013513929</v>
      </c>
      <c r="K61" s="225">
        <v>35246300.13337867</v>
      </c>
      <c r="L61" s="225">
        <v>7320213.9072488369</v>
      </c>
      <c r="M61" s="225">
        <v>24451911.68000007</v>
      </c>
      <c r="N61" s="225">
        <v>436723.59130542027</v>
      </c>
      <c r="O61" s="225">
        <v>3738984.8241999997</v>
      </c>
      <c r="P61" s="225">
        <v>8002943.2855545413</v>
      </c>
      <c r="R61" s="225">
        <v>-1050930.7925873385</v>
      </c>
      <c r="T61" s="225">
        <v>2575849.1801976655</v>
      </c>
      <c r="U61" s="225">
        <v>1752861.2915267891</v>
      </c>
      <c r="W61" s="225">
        <v>507175406.66975057</v>
      </c>
    </row>
    <row r="62" spans="1:23" x14ac:dyDescent="0.2">
      <c r="D62" s="226" t="s">
        <v>376</v>
      </c>
      <c r="F62" s="144">
        <v>0</v>
      </c>
      <c r="G62" s="144">
        <v>-8.2440674304962158E-6</v>
      </c>
      <c r="H62" s="144">
        <v>4.1332095861434937E-6</v>
      </c>
      <c r="I62" s="144">
        <v>8.1583857536315918E-7</v>
      </c>
      <c r="J62" s="144">
        <v>-3.0275550670921803E-6</v>
      </c>
      <c r="K62" s="144">
        <v>-3.5613775253295898E-6</v>
      </c>
      <c r="L62" s="144">
        <v>-2.6822090148925781E-7</v>
      </c>
      <c r="M62" s="144">
        <v>-2.9802322387695313E-8</v>
      </c>
      <c r="N62" s="144">
        <v>0</v>
      </c>
      <c r="O62" s="144">
        <v>0</v>
      </c>
      <c r="P62" s="144">
        <v>0</v>
      </c>
      <c r="R62" s="144">
        <v>55260.234145183931</v>
      </c>
      <c r="T62" s="144">
        <v>6.4726918935775757E-8</v>
      </c>
      <c r="U62" s="144">
        <v>6.9034285843372345E-7</v>
      </c>
      <c r="W62" s="144">
        <v>-9.3579292297363281E-6</v>
      </c>
    </row>
    <row r="63" spans="1:23" x14ac:dyDescent="0.2"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T63" s="92"/>
      <c r="U63" s="92"/>
      <c r="W63" s="92"/>
    </row>
    <row r="64" spans="1:23" x14ac:dyDescent="0.2">
      <c r="A64" s="120"/>
      <c r="B64" s="120"/>
      <c r="C64" s="120"/>
      <c r="D64" s="120"/>
      <c r="E64" s="120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120"/>
      <c r="T64" s="120"/>
      <c r="U64" s="120"/>
      <c r="V64" s="120"/>
      <c r="W64" s="120"/>
    </row>
    <row r="65" spans="1:23" x14ac:dyDescent="0.2">
      <c r="A65" s="120"/>
      <c r="B65" s="120"/>
      <c r="C65" s="120"/>
      <c r="D65" s="228" t="s">
        <v>380</v>
      </c>
      <c r="E65" s="120"/>
      <c r="F65" s="229">
        <v>0.73708977851703783</v>
      </c>
      <c r="G65" s="229">
        <v>5.2895508297352165E-2</v>
      </c>
      <c r="H65" s="229">
        <v>2.0205347585872276E-2</v>
      </c>
      <c r="I65" s="229">
        <v>5.8090225132484762E-2</v>
      </c>
      <c r="J65" s="229">
        <v>2.1273719318396555E-4</v>
      </c>
      <c r="K65" s="229">
        <v>6.4469268755858761E-2</v>
      </c>
      <c r="L65" s="229">
        <v>5.9969987261885675E-3</v>
      </c>
      <c r="M65" s="229">
        <v>1.8262391088293934E-2</v>
      </c>
      <c r="N65" s="229">
        <v>1.211142127728304E-3</v>
      </c>
      <c r="O65" s="229">
        <v>5.882977821064693E-3</v>
      </c>
      <c r="P65" s="229">
        <v>3.2618191834447786E-2</v>
      </c>
      <c r="Q65" s="229">
        <v>1.9773324232015113E-4</v>
      </c>
      <c r="R65" s="229">
        <v>-2.3568958975757288E-4</v>
      </c>
      <c r="S65" s="229">
        <v>0</v>
      </c>
      <c r="T65" s="229">
        <v>1.4718956994633975E-3</v>
      </c>
      <c r="U65" s="229">
        <v>1.6314935684610568E-3</v>
      </c>
      <c r="V65" s="229">
        <v>0</v>
      </c>
      <c r="W65" s="229">
        <v>1</v>
      </c>
    </row>
    <row r="66" spans="1:23" x14ac:dyDescent="0.2">
      <c r="A66" s="120"/>
      <c r="B66" s="120"/>
      <c r="C66" s="120"/>
      <c r="D66" s="228" t="s">
        <v>381</v>
      </c>
      <c r="E66" s="120"/>
      <c r="F66" s="230">
        <v>0.73705635676336201</v>
      </c>
      <c r="G66" s="230">
        <v>4.6981971940080407E-2</v>
      </c>
      <c r="H66" s="230">
        <v>2.0930150024630285E-2</v>
      </c>
      <c r="I66" s="230">
        <v>5.868448713832413E-2</v>
      </c>
      <c r="J66" s="230">
        <v>2.1851949655532908E-4</v>
      </c>
      <c r="K66" s="230">
        <v>6.6732293735337025E-2</v>
      </c>
      <c r="L66" s="230">
        <v>6.1999550844847057E-3</v>
      </c>
      <c r="M66" s="230">
        <v>1.8589333005687565E-2</v>
      </c>
      <c r="N66" s="230">
        <v>1.2621932498541363E-3</v>
      </c>
      <c r="O66" s="230">
        <v>6.3330204259219348E-3</v>
      </c>
      <c r="P66" s="230">
        <v>3.0365325572858159E-2</v>
      </c>
      <c r="Q66" s="230">
        <v>5.9754549985349648E-4</v>
      </c>
      <c r="R66" s="230">
        <v>-3.5884406362647224E-4</v>
      </c>
      <c r="S66" s="230">
        <v>0</v>
      </c>
      <c r="T66" s="230">
        <v>2.5262466638557926E-3</v>
      </c>
      <c r="U66" s="230">
        <v>3.8814454628213566E-3</v>
      </c>
      <c r="V66" s="230">
        <v>0</v>
      </c>
      <c r="W66" s="230">
        <v>1</v>
      </c>
    </row>
    <row r="67" spans="1:23" x14ac:dyDescent="0.2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</row>
    <row r="68" spans="1:23" x14ac:dyDescent="0.2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</row>
    <row r="69" spans="1:23" x14ac:dyDescent="0.2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</row>
    <row r="70" spans="1:23" x14ac:dyDescent="0.2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</row>
    <row r="71" spans="1:23" x14ac:dyDescent="0.2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</row>
    <row r="72" spans="1:23" x14ac:dyDescent="0.2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</row>
    <row r="73" spans="1:23" x14ac:dyDescent="0.2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</row>
    <row r="74" spans="1:23" x14ac:dyDescent="0.2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</row>
    <row r="75" spans="1:23" x14ac:dyDescent="0.2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</row>
    <row r="76" spans="1:23" x14ac:dyDescent="0.2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</row>
    <row r="77" spans="1:23" x14ac:dyDescent="0.2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</row>
    <row r="78" spans="1:23" x14ac:dyDescent="0.2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</row>
    <row r="79" spans="1:23" x14ac:dyDescent="0.2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</row>
    <row r="80" spans="1:23" x14ac:dyDescent="0.2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</row>
    <row r="81" spans="1:23" x14ac:dyDescent="0.2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</row>
    <row r="82" spans="1:23" x14ac:dyDescent="0.2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</row>
    <row r="83" spans="1:23" x14ac:dyDescent="0.2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</row>
    <row r="84" spans="1:23" x14ac:dyDescent="0.2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</row>
    <row r="85" spans="1:23" x14ac:dyDescent="0.2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</row>
    <row r="86" spans="1:23" x14ac:dyDescent="0.2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</row>
    <row r="87" spans="1:23" x14ac:dyDescent="0.2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</row>
    <row r="88" spans="1:23" x14ac:dyDescent="0.2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</row>
    <row r="89" spans="1:23" x14ac:dyDescent="0.2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</row>
    <row r="90" spans="1:23" x14ac:dyDescent="0.2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</row>
    <row r="91" spans="1:23" x14ac:dyDescent="0.2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</row>
    <row r="92" spans="1:23" x14ac:dyDescent="0.2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</row>
    <row r="93" spans="1:23" x14ac:dyDescent="0.2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</row>
    <row r="94" spans="1:23" x14ac:dyDescent="0.2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</row>
    <row r="95" spans="1:23" x14ac:dyDescent="0.2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</row>
    <row r="96" spans="1:23" x14ac:dyDescent="0.2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</row>
    <row r="97" spans="1:23" x14ac:dyDescent="0.2">
      <c r="A97" s="120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</row>
    <row r="98" spans="1:23" x14ac:dyDescent="0.2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</row>
    <row r="99" spans="1:23" x14ac:dyDescent="0.2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</row>
    <row r="100" spans="1:23" x14ac:dyDescent="0.2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</row>
    <row r="101" spans="1:23" x14ac:dyDescent="0.2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</row>
    <row r="102" spans="1:23" x14ac:dyDescent="0.2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</row>
    <row r="103" spans="1:23" x14ac:dyDescent="0.2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</row>
    <row r="104" spans="1:23" x14ac:dyDescent="0.2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</row>
    <row r="105" spans="1:23" x14ac:dyDescent="0.2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</row>
    <row r="106" spans="1:23" x14ac:dyDescent="0.2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</row>
    <row r="107" spans="1:23" x14ac:dyDescent="0.2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</row>
    <row r="108" spans="1:23" x14ac:dyDescent="0.2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</row>
    <row r="109" spans="1:23" x14ac:dyDescent="0.2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</row>
    <row r="110" spans="1:23" x14ac:dyDescent="0.2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</row>
    <row r="111" spans="1:23" x14ac:dyDescent="0.2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</row>
    <row r="112" spans="1:23" x14ac:dyDescent="0.2">
      <c r="A112" s="120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</row>
    <row r="113" spans="1:23" x14ac:dyDescent="0.2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</row>
    <row r="114" spans="1:23" x14ac:dyDescent="0.2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</row>
    <row r="115" spans="1:23" x14ac:dyDescent="0.2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</row>
    <row r="116" spans="1:23" x14ac:dyDescent="0.2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</row>
    <row r="117" spans="1:23" x14ac:dyDescent="0.2">
      <c r="A117" s="120"/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</row>
    <row r="118" spans="1:23" x14ac:dyDescent="0.2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</row>
    <row r="119" spans="1:23" x14ac:dyDescent="0.2">
      <c r="A119" s="120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</row>
    <row r="120" spans="1:23" x14ac:dyDescent="0.2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</row>
    <row r="121" spans="1:23" x14ac:dyDescent="0.2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</row>
  </sheetData>
  <mergeCells count="2">
    <mergeCell ref="F3:W3"/>
    <mergeCell ref="T53:V53"/>
  </mergeCells>
  <dataValidations count="2">
    <dataValidation type="list" allowBlank="1" showInputMessage="1" showErrorMessage="1" sqref="A5:A39">
      <formula1>$D$43:$D$45</formula1>
    </dataValidation>
    <dataValidation type="list" allowBlank="1" showInputMessage="1" showErrorMessage="1" sqref="A40:A42">
      <formula1>$A$74:$A$76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1b</vt:lpstr>
      <vt:lpstr>'Appendix 1b'!Print_Area</vt:lpstr>
    </vt:vector>
  </TitlesOfParts>
  <Company>Bradford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Redding</dc:creator>
  <cp:lastModifiedBy>Andrew Redding</cp:lastModifiedBy>
  <cp:lastPrinted>2022-09-14T13:52:40Z</cp:lastPrinted>
  <dcterms:created xsi:type="dcterms:W3CDTF">2018-09-25T08:54:57Z</dcterms:created>
  <dcterms:modified xsi:type="dcterms:W3CDTF">2022-09-14T14:11:39Z</dcterms:modified>
</cp:coreProperties>
</file>